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hidePivotFieldList="1" autoCompressPictures="0" defaultThemeVersion="124226"/>
  <mc:AlternateContent xmlns:mc="http://schemas.openxmlformats.org/markup-compatibility/2006">
    <mc:Choice Requires="x15">
      <x15ac:absPath xmlns:x15ac="http://schemas.microsoft.com/office/spreadsheetml/2010/11/ac" url="C:\Users\Claudia\OneDrive\Escritorio\2023\2015\"/>
    </mc:Choice>
  </mc:AlternateContent>
  <xr:revisionPtr revIDLastSave="0" documentId="8_{45ED1D81-C7DF-4239-8104-F068BE6FB205}" xr6:coauthVersionLast="47" xr6:coauthVersionMax="47" xr10:uidLastSave="{00000000-0000-0000-0000-000000000000}"/>
  <bookViews>
    <workbookView xWindow="-120" yWindow="-120" windowWidth="20730" windowHeight="11160" tabRatio="840" xr2:uid="{00000000-000D-0000-FFFF-FFFF00000000}"/>
  </bookViews>
  <sheets>
    <sheet name="Controles" sheetId="23" r:id="rId1"/>
    <sheet name="3.Matriz de riesgos" sheetId="17" r:id="rId2"/>
    <sheet name="2.Datos" sheetId="19" r:id="rId3"/>
    <sheet name="1.Consecuencia - Escala" sheetId="16" r:id="rId4"/>
    <sheet name="2.Probabilidad - Escala" sheetId="3" r:id="rId5"/>
    <sheet name="3.Controles - Escala" sheetId="15" state="hidden" r:id="rId6"/>
    <sheet name="4.Agrupadores" sheetId="22" r:id="rId7"/>
    <sheet name="Listas" sheetId="18" r:id="rId8"/>
    <sheet name="Working" sheetId="20" state="hidden" r:id="rId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516</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'1.Consecuencia - Escala'!#REF!</definedName>
    <definedName name="_xlnm._FilterDatabase" localSheetId="2" hidden="1">'2.Datos'!$A$1:$Q$18</definedName>
    <definedName name="_ftn1" localSheetId="6">'4.Agrupadores'!$D$31</definedName>
    <definedName name="_ftn2" localSheetId="6">'4.Agrupadores'!$D$32</definedName>
    <definedName name="_ftnref1" localSheetId="6">'4.Agrupadores'!$D$26</definedName>
    <definedName name="_ftnref2" localSheetId="6">'4.Agrupadores'!$D$28</definedName>
    <definedName name="_xlnm.Print_Area" localSheetId="6">'4.Agrupadores'!$A$1:$E$25</definedName>
    <definedName name="Categorías">Listas!$B$4:$B$7</definedName>
    <definedName name="Clasificación">Listas!$E$4:$E$6</definedName>
    <definedName name="Comercial">Listas!$C$13:$C$14</definedName>
    <definedName name="Consecuencia">Listas!$D$44:$D$48</definedName>
    <definedName name="Controles">Listas!$C$27:$C$31</definedName>
    <definedName name="Cumplimiento">Listas!$F$13:$F$19</definedName>
    <definedName name="Estratégico">Listas!$B$13:$B$19</definedName>
    <definedName name="Fases">Listas!$B$27:$B$32</definedName>
    <definedName name="Financiero">Listas!$D$13:$D$15</definedName>
    <definedName name="Impacto">Listas!$D$27:$D$33</definedName>
    <definedName name="Operacional">Listas!$E$13:$E$20</definedName>
    <definedName name="Origen">Listas!$D$4:$D$6</definedName>
    <definedName name="Pal_Workbook_GUID" hidden="1">"SRV5JTSEWQE97SUVXH2724TZ"</definedName>
    <definedName name="Probabilidad">Listas!$D$37:$D$41</definedName>
    <definedName name="rango1">Listas!$FA$501</definedName>
    <definedName name="rango10">Listas!$FJ$501</definedName>
    <definedName name="rango11">Listas!$FK$501</definedName>
    <definedName name="rango12">Listas!$FL$501:$FL$503</definedName>
    <definedName name="rango13">Listas!$FM$501:$FM$503</definedName>
    <definedName name="rango14">Listas!$FN$501:$FN$503</definedName>
    <definedName name="rango15">Listas!$FO$501</definedName>
    <definedName name="rango16">Listas!$FP$501:$FP$502</definedName>
    <definedName name="rango17">Listas!$FQ$501:$FQ$502</definedName>
    <definedName name="rango18">Listas!$FR$501</definedName>
    <definedName name="rango19">Listas!$FS$501</definedName>
    <definedName name="rango2">Listas!$FB$501</definedName>
    <definedName name="rango20">Listas!$FT$501</definedName>
    <definedName name="rango21">Listas!$FU$501:$FU$502</definedName>
    <definedName name="rango22">Listas!$FV$501</definedName>
    <definedName name="rango23">Listas!$FW$501</definedName>
    <definedName name="rango24">Listas!$FX$501</definedName>
    <definedName name="rango25">Listas!$FY$501</definedName>
    <definedName name="rango3">Listas!$FC$501</definedName>
    <definedName name="rango4">Listas!$FD$501:$FD$502</definedName>
    <definedName name="rango5">Listas!$FE$501</definedName>
    <definedName name="rango6">Listas!$FF$501</definedName>
    <definedName name="rango7">Listas!$FG$501</definedName>
    <definedName name="rango8">Listas!$FH$501</definedName>
    <definedName name="rango9">Listas!$FI$501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_xlnm.Print_Titles" localSheetId="8">Working!$1:$4</definedName>
  </definedNames>
  <calcPr calcId="191029"/>
</workbook>
</file>

<file path=xl/calcChain.xml><?xml version="1.0" encoding="utf-8"?>
<calcChain xmlns="http://schemas.openxmlformats.org/spreadsheetml/2006/main">
  <c r="L22" i="19" l="1"/>
  <c r="K22" i="19"/>
  <c r="L21" i="19"/>
  <c r="K21" i="19"/>
  <c r="L20" i="19"/>
  <c r="K20" i="19"/>
  <c r="L19" i="19"/>
  <c r="K19" i="19"/>
  <c r="H14" i="17"/>
  <c r="D14" i="17"/>
  <c r="E13" i="17"/>
  <c r="F12" i="17"/>
  <c r="G11" i="17"/>
  <c r="H10" i="17"/>
  <c r="D10" i="17"/>
  <c r="G14" i="17"/>
  <c r="H13" i="17"/>
  <c r="D13" i="17"/>
  <c r="E12" i="17"/>
  <c r="F11" i="17"/>
  <c r="G10" i="17"/>
  <c r="F14" i="17"/>
  <c r="G13" i="17"/>
  <c r="H12" i="17"/>
  <c r="D12" i="17"/>
  <c r="E11" i="17"/>
  <c r="F10" i="17"/>
  <c r="E14" i="17"/>
  <c r="F13" i="17"/>
  <c r="G12" i="17"/>
  <c r="H11" i="17"/>
  <c r="D11" i="17"/>
  <c r="E10" i="17"/>
  <c r="N22" i="19" l="1"/>
  <c r="J22" i="19" s="1"/>
  <c r="M21" i="19"/>
  <c r="N20" i="19"/>
  <c r="J20" i="19" s="1"/>
  <c r="M19" i="19"/>
  <c r="M22" i="19"/>
  <c r="N21" i="19"/>
  <c r="J21" i="19" s="1"/>
  <c r="M20" i="19"/>
  <c r="N19" i="19"/>
  <c r="J19" i="19" s="1"/>
  <c r="G12" i="3"/>
  <c r="G11" i="3"/>
  <c r="G10" i="3"/>
  <c r="G9" i="3"/>
  <c r="G8" i="3"/>
  <c r="L8" i="3" s="1"/>
  <c r="M8" i="3" s="1"/>
  <c r="L7" i="3"/>
  <c r="L10" i="3" l="1"/>
  <c r="N10" i="3" s="1"/>
  <c r="O10" i="3" s="1"/>
  <c r="L11" i="3"/>
  <c r="P11" i="3" s="1"/>
  <c r="L12" i="3"/>
  <c r="M12" i="3" s="1"/>
  <c r="L9" i="3"/>
  <c r="M9" i="3" s="1"/>
  <c r="H11" i="3"/>
  <c r="I11" i="3" s="1"/>
  <c r="H12" i="3"/>
  <c r="I12" i="3" s="1"/>
  <c r="H10" i="3"/>
  <c r="I10" i="3" s="1"/>
  <c r="H8" i="3"/>
  <c r="I8" i="3" s="1"/>
  <c r="H9" i="3"/>
  <c r="N8" i="3"/>
  <c r="P8" i="3"/>
  <c r="P12" i="3" l="1"/>
  <c r="P9" i="3"/>
  <c r="N12" i="3"/>
  <c r="Q12" i="3" s="1"/>
  <c r="N11" i="3"/>
  <c r="O11" i="3" s="1"/>
  <c r="N9" i="3"/>
  <c r="M11" i="3"/>
  <c r="P10" i="3"/>
  <c r="M10" i="3"/>
  <c r="J9" i="3"/>
  <c r="I9" i="3"/>
  <c r="J10" i="3"/>
  <c r="J11" i="3"/>
  <c r="J8" i="3"/>
  <c r="K8" i="3" s="1"/>
  <c r="J12" i="3"/>
  <c r="Q10" i="3"/>
  <c r="Q8" i="3"/>
  <c r="O8" i="3"/>
  <c r="Q11" i="3" l="1"/>
  <c r="K9" i="3"/>
  <c r="O12" i="3"/>
  <c r="O9" i="3"/>
  <c r="Q9" i="3"/>
  <c r="K11" i="3"/>
  <c r="K12" i="3"/>
  <c r="K10" i="3"/>
  <c r="L5" i="19"/>
  <c r="K5" i="19"/>
  <c r="M5" i="19" l="1"/>
  <c r="N5" i="19"/>
  <c r="J5" i="19" s="1"/>
  <c r="K2" i="19"/>
  <c r="L2" i="19"/>
  <c r="M2" i="19" l="1"/>
  <c r="N2" i="19"/>
  <c r="J2" i="19" l="1"/>
  <c r="L18" i="19"/>
  <c r="K18" i="19"/>
  <c r="L17" i="19"/>
  <c r="K17" i="19"/>
  <c r="L16" i="19"/>
  <c r="K16" i="19"/>
  <c r="L15" i="19"/>
  <c r="K15" i="19"/>
  <c r="N16" i="19" l="1"/>
  <c r="J16" i="19" s="1"/>
  <c r="N17" i="19"/>
  <c r="J17" i="19" s="1"/>
  <c r="N15" i="19"/>
  <c r="J15" i="19" s="1"/>
  <c r="N18" i="19"/>
  <c r="J18" i="19" s="1"/>
  <c r="M16" i="19"/>
  <c r="M15" i="19"/>
  <c r="M17" i="19"/>
  <c r="M18" i="19"/>
  <c r="L14" i="19" l="1"/>
  <c r="L13" i="19"/>
  <c r="L12" i="19"/>
  <c r="L11" i="19"/>
  <c r="L10" i="19"/>
  <c r="L9" i="19"/>
  <c r="L8" i="19"/>
  <c r="L7" i="19"/>
  <c r="L6" i="19"/>
  <c r="L4" i="19"/>
  <c r="L3" i="19"/>
  <c r="K14" i="19"/>
  <c r="K13" i="19"/>
  <c r="K12" i="19"/>
  <c r="K11" i="19"/>
  <c r="K10" i="19"/>
  <c r="K9" i="19"/>
  <c r="K8" i="19"/>
  <c r="K7" i="19"/>
  <c r="K6" i="19"/>
  <c r="K4" i="19"/>
  <c r="K3" i="19"/>
  <c r="D33" i="17" l="1"/>
  <c r="E33" i="17" s="1"/>
  <c r="N7" i="19"/>
  <c r="J7" i="19" s="1"/>
  <c r="N11" i="19"/>
  <c r="J11" i="19" s="1"/>
  <c r="N3" i="19"/>
  <c r="N8" i="19"/>
  <c r="J8" i="19" s="1"/>
  <c r="N12" i="19"/>
  <c r="J12" i="19" s="1"/>
  <c r="N4" i="19"/>
  <c r="J4" i="19" s="1"/>
  <c r="N9" i="19"/>
  <c r="J9" i="19" s="1"/>
  <c r="N13" i="19"/>
  <c r="J13" i="19" s="1"/>
  <c r="N6" i="19"/>
  <c r="J6" i="19" s="1"/>
  <c r="N14" i="19"/>
  <c r="J14" i="19" s="1"/>
  <c r="N10" i="19"/>
  <c r="J10" i="19" s="1"/>
  <c r="M4" i="19"/>
  <c r="M7" i="19"/>
  <c r="M9" i="19"/>
  <c r="M11" i="19"/>
  <c r="M13" i="19"/>
  <c r="M3" i="19"/>
  <c r="M6" i="19"/>
  <c r="M8" i="19"/>
  <c r="M10" i="19"/>
  <c r="M12" i="19"/>
  <c r="M14" i="19"/>
  <c r="J3" i="19" l="1"/>
  <c r="E32" i="20"/>
  <c r="D32" i="20"/>
  <c r="E31" i="20"/>
  <c r="D31" i="20"/>
  <c r="E30" i="20"/>
  <c r="D30" i="20"/>
  <c r="E29" i="20"/>
  <c r="D29" i="20"/>
  <c r="E28" i="20"/>
  <c r="D28" i="20"/>
  <c r="E27" i="20"/>
  <c r="D27" i="20"/>
  <c r="E26" i="20"/>
  <c r="D26" i="20"/>
  <c r="E25" i="20"/>
  <c r="D25" i="20"/>
  <c r="E24" i="20"/>
  <c r="D24" i="20"/>
  <c r="E23" i="20"/>
  <c r="D23" i="20"/>
  <c r="E22" i="20"/>
  <c r="D22" i="20"/>
  <c r="E21" i="20"/>
  <c r="D21" i="20"/>
  <c r="E20" i="20"/>
  <c r="D20" i="20"/>
  <c r="E19" i="20"/>
  <c r="D19" i="20"/>
  <c r="E18" i="20"/>
  <c r="D18" i="20"/>
  <c r="E17" i="20"/>
  <c r="D17" i="20"/>
  <c r="E16" i="20"/>
  <c r="D16" i="20"/>
  <c r="E15" i="20"/>
  <c r="D15" i="20"/>
  <c r="E14" i="20"/>
  <c r="D14" i="20"/>
  <c r="E13" i="20"/>
  <c r="D13" i="20"/>
  <c r="E12" i="20"/>
  <c r="D12" i="20"/>
  <c r="E11" i="20"/>
  <c r="D11" i="20"/>
  <c r="E10" i="20"/>
  <c r="D10" i="20"/>
  <c r="E9" i="20"/>
  <c r="D9" i="20"/>
  <c r="E8" i="20"/>
  <c r="D8" i="20"/>
  <c r="D25" i="17" l="1"/>
  <c r="E25" i="17" l="1"/>
  <c r="K13"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EDINSON ESCALANTE COTERIO</author>
  </authors>
  <commentList>
    <comment ref="J9" authorId="0" shapeId="0" xr:uid="{00000000-0006-0000-0100-000001000000}">
      <text>
        <r>
          <rPr>
            <sz val="9"/>
            <color indexed="81"/>
            <rFont val="Tahoma"/>
            <family val="2"/>
          </rPr>
          <t>NO ADMISIBLE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CESAR EDINSON ESCALANTE COTERIO</author>
  </authors>
  <commentList>
    <comment ref="D5" authorId="0" shapeId="0" xr:uid="{00000000-0006-0000-0500-000001000000}">
      <text>
        <r>
          <rPr>
            <sz val="9"/>
            <color indexed="81"/>
            <rFont val="Tahoma"/>
            <family val="2"/>
          </rPr>
          <t>Hacen referencia a las características de diseño y operación del control, y de su desarrollo y madurez.</t>
        </r>
      </text>
    </comment>
    <comment ref="D9" authorId="0" shapeId="0" xr:uid="{00000000-0006-0000-0500-000002000000}">
      <text>
        <r>
          <rPr>
            <sz val="9"/>
            <color indexed="81"/>
            <rFont val="Tahoma"/>
            <family val="2"/>
          </rPr>
          <t>Hace referencia a la suficiencia del control para actuar sobre el riesgo, a partir de su aplicabilidad, cobertura y funcionalidad.</t>
        </r>
      </text>
    </comment>
    <comment ref="D10" authorId="0" shapeId="0" xr:uid="{00000000-0006-0000-0500-000003000000}">
      <text>
        <r>
          <rPr>
            <sz val="9"/>
            <color indexed="81"/>
            <rFont val="Tahoma"/>
            <family val="2"/>
          </rPr>
          <t>Hace referencia a la capacidad del control para reducir la probabilidad de materialización del evento o mitigar sus consecuencias.</t>
        </r>
      </text>
    </comment>
    <comment ref="D11" authorId="0" shapeId="0" xr:uid="{00000000-0006-0000-0500-000004000000}">
      <text>
        <r>
          <rPr>
            <sz val="9"/>
            <color indexed="81"/>
            <rFont val="Tahoma"/>
            <family val="2"/>
          </rPr>
          <t>Hacen referencia a las características de diseño y operación del control, y de su desarrollo y madurez.</t>
        </r>
      </text>
    </comment>
    <comment ref="D15" authorId="0" shapeId="0" xr:uid="{00000000-0006-0000-0500-000005000000}">
      <text>
        <r>
          <rPr>
            <sz val="9"/>
            <color indexed="81"/>
            <rFont val="Tahoma"/>
            <family val="2"/>
          </rPr>
          <t>Hace referencia a la suficiencia del control para actuar sobre el riesgo, a partir de su aplicabilidad, cobertura y funcionalidad.</t>
        </r>
      </text>
    </comment>
    <comment ref="D16" authorId="0" shapeId="0" xr:uid="{00000000-0006-0000-0500-000006000000}">
      <text>
        <r>
          <rPr>
            <sz val="9"/>
            <color indexed="81"/>
            <rFont val="Tahoma"/>
            <family val="2"/>
          </rPr>
          <t>Hace referencia a la capacidad del control para reducir la probabilidad de materialización del evento o mitigar sus consecuencias.</t>
        </r>
      </text>
    </comment>
    <comment ref="D17" authorId="0" shapeId="0" xr:uid="{00000000-0006-0000-0500-000007000000}">
      <text>
        <r>
          <rPr>
            <sz val="9"/>
            <color indexed="81"/>
            <rFont val="Tahoma"/>
            <family val="2"/>
          </rPr>
          <t>Hacen referencia a las características de diseño y operación del control, y de su desarrollo y madurez.</t>
        </r>
      </text>
    </comment>
    <comment ref="D21" authorId="0" shapeId="0" xr:uid="{00000000-0006-0000-0500-000008000000}">
      <text>
        <r>
          <rPr>
            <sz val="9"/>
            <color indexed="81"/>
            <rFont val="Tahoma"/>
            <family val="2"/>
          </rPr>
          <t>Hace referencia a la suficiencia del control para actuar sobre el riesgo, a partir de su aplicabilidad, cobertura y funcionalidad.</t>
        </r>
      </text>
    </comment>
    <comment ref="D22" authorId="0" shapeId="0" xr:uid="{00000000-0006-0000-0500-000009000000}">
      <text>
        <r>
          <rPr>
            <sz val="9"/>
            <color indexed="81"/>
            <rFont val="Tahoma"/>
            <family val="2"/>
          </rPr>
          <t>Hace referencia a la capacidad del control para reducir la probabilidad de materialización del evento o mitigar sus consecuencias.</t>
        </r>
      </text>
    </comment>
    <comment ref="D23" authorId="0" shapeId="0" xr:uid="{00000000-0006-0000-0500-00000A000000}">
      <text>
        <r>
          <rPr>
            <sz val="9"/>
            <color indexed="81"/>
            <rFont val="Tahoma"/>
            <family val="2"/>
          </rPr>
          <t>Hacen referencia a las características de diseño y operación del control, y de su desarrollo y madurez.</t>
        </r>
      </text>
    </comment>
    <comment ref="D27" authorId="0" shapeId="0" xr:uid="{00000000-0006-0000-0500-00000B000000}">
      <text>
        <r>
          <rPr>
            <sz val="9"/>
            <color indexed="81"/>
            <rFont val="Tahoma"/>
            <family val="2"/>
          </rPr>
          <t>Hace referencia a la suficiencia del control para actuar sobre el riesgo, a partir de su aplicabilidad, cobertura y funcionalidad.</t>
        </r>
      </text>
    </comment>
    <comment ref="D28" authorId="0" shapeId="0" xr:uid="{00000000-0006-0000-0500-00000C000000}">
      <text>
        <r>
          <rPr>
            <sz val="9"/>
            <color indexed="81"/>
            <rFont val="Tahoma"/>
            <family val="2"/>
          </rPr>
          <t>Hace referencia a la capacidad del control para reducir la probabilidad de materialización del evento o mitigar sus consecuencias.</t>
        </r>
      </text>
    </comment>
    <comment ref="D29" authorId="0" shapeId="0" xr:uid="{00000000-0006-0000-0500-00000D000000}">
      <text>
        <r>
          <rPr>
            <sz val="9"/>
            <color indexed="81"/>
            <rFont val="Tahoma"/>
            <family val="2"/>
          </rPr>
          <t>Hacen referencia a las características de diseño y operación del control, y de su desarrollo y madurez.</t>
        </r>
      </text>
    </comment>
    <comment ref="D33" authorId="0" shapeId="0" xr:uid="{00000000-0006-0000-0500-00000E000000}">
      <text>
        <r>
          <rPr>
            <sz val="9"/>
            <color indexed="81"/>
            <rFont val="Tahoma"/>
            <family val="2"/>
          </rPr>
          <t>Hace referencia a la suficiencia del control para actuar sobre el riesgo, a partir de su aplicabilidad, cobertura y funcionalidad.</t>
        </r>
      </text>
    </comment>
    <comment ref="D34" authorId="0" shapeId="0" xr:uid="{00000000-0006-0000-0500-00000F000000}">
      <text>
        <r>
          <rPr>
            <sz val="9"/>
            <color indexed="81"/>
            <rFont val="Tahoma"/>
            <family val="2"/>
          </rPr>
          <t>Hace referencia a la capacidad del control para reducir la probabilidad de materialización del evento o mitigar sus consecuencias.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 ELENA CARDONA USUGA</author>
  </authors>
  <commentList>
    <comment ref="C7" authorId="0" shapeId="0" xr:uid="{00000000-0006-0000-0600-000001000000}">
      <text>
        <r>
          <rPr>
            <b/>
            <sz val="9"/>
            <color indexed="81"/>
            <rFont val="Tahoma"/>
            <family val="2"/>
          </rPr>
          <t>CLAUDIA ELENA CARDONA USUGA:</t>
        </r>
        <r>
          <rPr>
            <sz val="9"/>
            <color indexed="81"/>
            <rFont val="Tahoma"/>
            <family val="2"/>
          </rPr>
          <t xml:space="preserve">
Antes conflicto social</t>
        </r>
      </text>
    </comment>
  </commentList>
</comments>
</file>

<file path=xl/sharedStrings.xml><?xml version="1.0" encoding="utf-8"?>
<sst xmlns="http://schemas.openxmlformats.org/spreadsheetml/2006/main" count="674" uniqueCount="343">
  <si>
    <t>Probabilidad</t>
  </si>
  <si>
    <t>Tiempo</t>
  </si>
  <si>
    <t>Personas</t>
  </si>
  <si>
    <t>Ambiente</t>
  </si>
  <si>
    <t>Reputación</t>
  </si>
  <si>
    <t>Mayor</t>
  </si>
  <si>
    <t>Valor</t>
  </si>
  <si>
    <t>Clasificación</t>
  </si>
  <si>
    <t>Moderada</t>
  </si>
  <si>
    <t>Menor</t>
  </si>
  <si>
    <t>Mínima</t>
  </si>
  <si>
    <t>NIVELES DE RIESGO</t>
  </si>
  <si>
    <t>Muy Bajo</t>
  </si>
  <si>
    <t>Bajo</t>
  </si>
  <si>
    <t>Medio</t>
  </si>
  <si>
    <t>Alto</t>
  </si>
  <si>
    <t>Muy Alto</t>
  </si>
  <si>
    <t>16-24</t>
  </si>
  <si>
    <t>1-4</t>
  </si>
  <si>
    <t>5-12</t>
  </si>
  <si>
    <t>Criterios del Nivel de los Controles</t>
  </si>
  <si>
    <t>CRITERIOS DE VALORACIÓN DE LAS CONSECUENCIAS</t>
  </si>
  <si>
    <t>·         Los controles no cumplen ningún tipo de normativa</t>
  </si>
  <si>
    <t>·         Confiabilidad: &lt; 30%</t>
  </si>
  <si>
    <t xml:space="preserve">·         Los controles  cumplen parcialmente requerimientos normativos mínimos </t>
  </si>
  <si>
    <t>·         Atención baja al riesgo</t>
  </si>
  <si>
    <t>·         Confiabilidad: [30% - 50%)</t>
  </si>
  <si>
    <t>·         Los controles cumplen requerimientos normativos mínimos</t>
  </si>
  <si>
    <t>·         Atención moderada al riesgo</t>
  </si>
  <si>
    <t>·         Atención significativa al riesgo</t>
  </si>
  <si>
    <t xml:space="preserve">·         Se han implementado  los controles desde la perspectiva  Costo/ Beneficio   </t>
  </si>
  <si>
    <t>·         Redundancia  de controles</t>
  </si>
  <si>
    <t>·         Aplicación de mejores prácticas</t>
  </si>
  <si>
    <t>·         Confiabilidad: ≥ 95%</t>
  </si>
  <si>
    <t>·         No se presta ninguna atención al riesgo</t>
  </si>
  <si>
    <t>Muy baja</t>
  </si>
  <si>
    <t>Baja</t>
  </si>
  <si>
    <t>Media</t>
  </si>
  <si>
    <t>Alta</t>
  </si>
  <si>
    <t>Muy alta</t>
  </si>
  <si>
    <t>Descripción</t>
  </si>
  <si>
    <t>Máxima</t>
  </si>
  <si>
    <t>Información</t>
  </si>
  <si>
    <t>Categorías</t>
  </si>
  <si>
    <t>Estratégico</t>
  </si>
  <si>
    <t>Comercial</t>
  </si>
  <si>
    <t>Financiero</t>
  </si>
  <si>
    <t>Operacional</t>
  </si>
  <si>
    <t>Cumplimiento</t>
  </si>
  <si>
    <t>Gestión del grupo empresarial</t>
  </si>
  <si>
    <t>Reputación e imagen</t>
  </si>
  <si>
    <t>Planeación y crecimiento</t>
  </si>
  <si>
    <t>Político</t>
  </si>
  <si>
    <t>Relacionamiento con grupos de interes</t>
  </si>
  <si>
    <t>Ventas y mercado
(no regulado)</t>
  </si>
  <si>
    <t>Cadena de suministro</t>
  </si>
  <si>
    <t>Liquidez</t>
  </si>
  <si>
    <t>Gestión del talento humano</t>
  </si>
  <si>
    <t>Procesos y procedimientos</t>
  </si>
  <si>
    <t>Naturales y antrópicos</t>
  </si>
  <si>
    <t>Lavado de activos</t>
  </si>
  <si>
    <t>Financiación del terrorismo</t>
  </si>
  <si>
    <t>Fases</t>
  </si>
  <si>
    <t>Planeación</t>
  </si>
  <si>
    <t>Diseño</t>
  </si>
  <si>
    <t xml:space="preserve">Construcción </t>
  </si>
  <si>
    <t>Operación</t>
  </si>
  <si>
    <t>Categoría</t>
  </si>
  <si>
    <t>Agrupador</t>
  </si>
  <si>
    <t>Origen</t>
  </si>
  <si>
    <t>Consecuencia</t>
  </si>
  <si>
    <t>P#</t>
  </si>
  <si>
    <t>C#</t>
  </si>
  <si>
    <t>Nivel del Riesgo (P*C)</t>
  </si>
  <si>
    <t>Nivel de Riesgo</t>
  </si>
  <si>
    <t>Plan de mejoramiento propuesto (controles propuestos)</t>
  </si>
  <si>
    <t>Responsable del plan de mejoramiento</t>
  </si>
  <si>
    <t>Fecha de implementación</t>
  </si>
  <si>
    <t>Interno</t>
  </si>
  <si>
    <t>Externo</t>
  </si>
  <si>
    <t>Interno/Externo</t>
  </si>
  <si>
    <t>Controles</t>
  </si>
  <si>
    <t>Muy alto</t>
  </si>
  <si>
    <t>Muy bajo</t>
  </si>
  <si>
    <t>Costo / Recurso financiero</t>
  </si>
  <si>
    <t>Impactos</t>
  </si>
  <si>
    <t xml:space="preserve">Alto </t>
  </si>
  <si>
    <t>Aceptable</t>
  </si>
  <si>
    <t>Tolerable</t>
  </si>
  <si>
    <t>Clasificación control</t>
  </si>
  <si>
    <t>Preventivo</t>
  </si>
  <si>
    <t>Correctivo</t>
  </si>
  <si>
    <t>Inadmisible</t>
  </si>
  <si>
    <t>Inaceptable</t>
  </si>
  <si>
    <t>32-80</t>
  </si>
  <si>
    <t>Cantidad de riesgos</t>
  </si>
  <si>
    <t>Total riesgos</t>
  </si>
  <si>
    <t>Extremo</t>
  </si>
  <si>
    <t>Mayor del 85%</t>
  </si>
  <si>
    <t>Lookup</t>
  </si>
  <si>
    <t>Prob</t>
  </si>
  <si>
    <t>Imp</t>
  </si>
  <si>
    <t>Risk Score</t>
  </si>
  <si>
    <t>Combined</t>
  </si>
  <si>
    <t>Level of Risk</t>
  </si>
  <si>
    <t>E.Controls</t>
  </si>
  <si>
    <t>Treatment</t>
  </si>
  <si>
    <t>Muy Alta</t>
  </si>
  <si>
    <t>* Prioridad Baja
* Mantener el evento de riesgo en este nivel de aceptabilidad, se le debe realizar  un seguimiento rutinarios para evitar que pase a niveles de menor aceptabilidad.
* Evaluar la posibilidad de retener el riesgo</t>
  </si>
  <si>
    <r>
      <t xml:space="preserve">* Prioridad Media
* Evaluar  desde el punto de vista del  Costo/ beneficio la posibilidad de implementar  medidas de protección con el objetivo de reducir su imapcto y pasar a al nivel de aceptabilidad </t>
    </r>
    <r>
      <rPr>
        <b/>
        <u/>
        <sz val="10"/>
        <color rgb="FF0070C0"/>
        <rFont val="Times New Roman"/>
        <family val="1"/>
      </rPr>
      <t>Aceptable</t>
    </r>
    <r>
      <rPr>
        <b/>
        <sz val="10"/>
        <color rgb="FF0070C0"/>
        <rFont val="Times New Roman"/>
        <family val="1"/>
      </rPr>
      <t xml:space="preserve"> .
* Evaluar la posibilidad de retener el riesgo</t>
    </r>
  </si>
  <si>
    <r>
      <rPr>
        <b/>
        <sz val="10"/>
        <color rgb="FFFF0000"/>
        <rFont val="Times New Roman"/>
        <family val="1"/>
      </rPr>
      <t>* Prioridad Alta</t>
    </r>
    <r>
      <rPr>
        <b/>
        <sz val="10"/>
        <color rgb="FF0070C0"/>
        <rFont val="Times New Roman"/>
        <family val="1"/>
      </rPr>
      <t xml:space="preserve">
* Implementar medidas de protección con el objetivo de pasar a un nivel de aceptabilidad mas alto (Tolerable o Aceptable).
* Transferir el riesgo a compañías aseguradoras si es asegurable y/o vía contrato a terceros</t>
    </r>
  </si>
  <si>
    <t>Muy Baja</t>
  </si>
  <si>
    <r>
      <rPr>
        <b/>
        <sz val="10"/>
        <color rgb="FFFF0000"/>
        <rFont val="Times New Roman"/>
        <family val="1"/>
      </rPr>
      <t>* Prioridad  Muy Alta</t>
    </r>
    <r>
      <rPr>
        <b/>
        <sz val="10"/>
        <color rgb="FF0070C0"/>
        <rFont val="Times New Roman"/>
        <family val="1"/>
      </rPr>
      <t xml:space="preserve">
* Implementar medidas de protección  en el corto plazo  con el objetivo de pasar a un nivel de aceptabilidad mas alto,</t>
    </r>
    <r>
      <rPr>
        <b/>
        <u/>
        <sz val="10"/>
        <color rgb="FF0070C0"/>
        <rFont val="Times New Roman"/>
        <family val="1"/>
      </rPr>
      <t xml:space="preserve"> Tolerable o Aceptable</t>
    </r>
    <r>
      <rPr>
        <b/>
        <sz val="10"/>
        <color rgb="FF0070C0"/>
        <rFont val="Times New Roman"/>
        <family val="1"/>
      </rPr>
      <t>.
* Transferir el evento riesgo a compañías aseguradoras si es asegurable y/o vía contrato a terceros.</t>
    </r>
  </si>
  <si>
    <t>* Prioridad Media
* Evaluar  desde el punto de vista del  Costo/ beneficio la posibilidad de implementar  medidas de prevención y/o protección con el objetivo de reducir la probabilidad de ocurrencia y/o impacto de sus pérdidas  .
* Evaluar la posibilidad de retener el riesgo</t>
  </si>
  <si>
    <r>
      <rPr>
        <b/>
        <sz val="10"/>
        <color rgb="FFFF0000"/>
        <rFont val="Times New Roman"/>
        <family val="1"/>
      </rPr>
      <t>* Prioridad Alta</t>
    </r>
    <r>
      <rPr>
        <b/>
        <sz val="10"/>
        <color rgb="FF0070C0"/>
        <rFont val="Times New Roman"/>
        <family val="1"/>
      </rPr>
      <t xml:space="preserve">
* Implementar medidas de prevención con el objetivo de pasar a un nivel de aceptabilidad mas alto (Tolerable o Aceptable).
* Transferir el riesgo a compañías aseguradoras si es asegurable y/o vía contrato a terceros</t>
    </r>
  </si>
  <si>
    <r>
      <rPr>
        <b/>
        <sz val="10"/>
        <color rgb="FFFF0000"/>
        <rFont val="Times New Roman"/>
        <family val="1"/>
      </rPr>
      <t>* Prioridad  Muy Alta</t>
    </r>
    <r>
      <rPr>
        <b/>
        <sz val="10"/>
        <color rgb="FF0070C0"/>
        <rFont val="Times New Roman"/>
        <family val="1"/>
      </rPr>
      <t xml:space="preserve">
* Implementar medidas de protección en el corto plazo  con el objetivo  de reducir el impacto de las perdidas y así pasar a un nivel de aceptabilidad mas alto,</t>
    </r>
    <r>
      <rPr>
        <b/>
        <u/>
        <sz val="10"/>
        <color rgb="FF0070C0"/>
        <rFont val="Times New Roman"/>
        <family val="1"/>
      </rPr>
      <t xml:space="preserve"> Tolerable o Aceptable</t>
    </r>
    <r>
      <rPr>
        <b/>
        <sz val="10"/>
        <color rgb="FF0070C0"/>
        <rFont val="Times New Roman"/>
        <family val="1"/>
      </rPr>
      <t>.
* Transferir el evento riesgo a compañías aseguradoras si es asegurable y/o vía contrato a terceros.</t>
    </r>
  </si>
  <si>
    <t>* Prioridad Media
* Evaluar  desde el punto de vista del  Costo/ beneficio la posibilidad de implementar  medidas de  prevención y/o protección con el objetivo de reducir su imapcto  y/o la probabilidad de ocurrencia, y así pasar a un  nivel de mayor aceptabilidad  .
* Evaluar la posibilidad de retener el riesgo</t>
  </si>
  <si>
    <t>* Prioridad Media
* Evaluar  desde el punto de vista del  Costo/ beneficio la posibilidad de implementar  medidas de  prevención y protección con el objetivo de reducir su imapcto  y la probabilidad de ocurrencia, y así pasar a un  nivel de mayor aceptabilidad  .
* Evaluar la posibilidad de retener el riesgo</t>
  </si>
  <si>
    <r>
      <rPr>
        <b/>
        <sz val="10"/>
        <color rgb="FFFF0000"/>
        <rFont val="Times New Roman"/>
        <family val="1"/>
      </rPr>
      <t>* Prioridad Alta</t>
    </r>
    <r>
      <rPr>
        <b/>
        <sz val="10"/>
        <color rgb="FF0070C0"/>
        <rFont val="Times New Roman"/>
        <family val="1"/>
      </rPr>
      <t xml:space="preserve">
* Implementar medidas de prevención y protección  con el objetivo de pasar a un nivel de aceptabilidad mas alto (Tolerable o Aceptable).
* Transferir el riesgo a compañías aseguradoras si es asegurable y/o vía contrato a terceros</t>
    </r>
  </si>
  <si>
    <t>* Prioridad Baja
* Mantener el evento de riesgo en este nivel de aceptabilidad, se le debe realizar  un seguimiento rutinarios para evitar que pase a niveles de menor aceptabilidad.
* Evaluar si justifica desde el punto de vista costo/ beneficio implementar medidas de prevención con el objetivo de reducir la probabilidad de ocurrencia.
* Evaluar la posibilidad de retener el riesgo</t>
  </si>
  <si>
    <r>
      <rPr>
        <b/>
        <sz val="10"/>
        <color rgb="FFFF0000"/>
        <rFont val="Times New Roman"/>
        <family val="1"/>
      </rPr>
      <t>* Prioridad  Muy Alta  (Extrema)</t>
    </r>
    <r>
      <rPr>
        <b/>
        <sz val="10"/>
        <color rgb="FF0070C0"/>
        <rFont val="Times New Roman"/>
        <family val="1"/>
      </rPr>
      <t xml:space="preserve">
* Implementar medidas de prevención y protección de inmediato  con el objetivo  de reducir la probabilidad de ocurrencia y el impacto de las perdidas y así pasar a un nivel de aceptabilidad mas alto,</t>
    </r>
    <r>
      <rPr>
        <b/>
        <u/>
        <sz val="10"/>
        <color rgb="FF0070C0"/>
        <rFont val="Times New Roman"/>
        <family val="1"/>
      </rPr>
      <t xml:space="preserve"> Tolerable o Aceptable</t>
    </r>
    <r>
      <rPr>
        <b/>
        <sz val="10"/>
        <color rgb="FF0070C0"/>
        <rFont val="Times New Roman"/>
        <family val="1"/>
      </rPr>
      <t>.
* Transferir el evento riesgo a compañías aseguradoras si es asegurable y/o vía contrato a terceros.</t>
    </r>
  </si>
  <si>
    <r>
      <rPr>
        <b/>
        <sz val="10"/>
        <color rgb="FFFF0000"/>
        <rFont val="Times New Roman"/>
        <family val="1"/>
      </rPr>
      <t>* Prioridad  Muy Alta</t>
    </r>
    <r>
      <rPr>
        <b/>
        <sz val="10"/>
        <color rgb="FF0070C0"/>
        <rFont val="Times New Roman"/>
        <family val="1"/>
      </rPr>
      <t xml:space="preserve">
* Implementar medidas de prevención y protección en el corto plazo  con el objetivo  de reducir la probabilidad de ocurrencia y el impacto de las perdidas y así pasar a un nivel de aceptabilidad mas alto,</t>
    </r>
    <r>
      <rPr>
        <b/>
        <u/>
        <sz val="10"/>
        <color rgb="FF0070C0"/>
        <rFont val="Times New Roman"/>
        <family val="1"/>
      </rPr>
      <t xml:space="preserve"> Tolerable o Aceptable</t>
    </r>
    <r>
      <rPr>
        <b/>
        <sz val="10"/>
        <color rgb="FF0070C0"/>
        <rFont val="Times New Roman"/>
        <family val="1"/>
      </rPr>
      <t>.
* Transferir el evento riesgo a compañías aseguradoras si es asegurable y/o vía contrato a terceros.</t>
    </r>
  </si>
  <si>
    <r>
      <rPr>
        <b/>
        <sz val="10"/>
        <color rgb="FFFF0000"/>
        <rFont val="Times New Roman"/>
        <family val="1"/>
      </rPr>
      <t>* Prioridad  Muy Alta  (Extrema)</t>
    </r>
    <r>
      <rPr>
        <b/>
        <sz val="10"/>
        <color rgb="FF0070C0"/>
        <rFont val="Times New Roman"/>
        <family val="1"/>
      </rPr>
      <t xml:space="preserve">
* Implementar medidas de prevención y protección en el corto plazo  con el objetivo  de reducir la probabilidad de ocurrencia y el impacto de las perdidas y así pasar a un nivel de aceptabilidad mas alto,</t>
    </r>
    <r>
      <rPr>
        <b/>
        <u/>
        <sz val="10"/>
        <color rgb="FF0070C0"/>
        <rFont val="Times New Roman"/>
        <family val="1"/>
      </rPr>
      <t xml:space="preserve"> Tolerable o Aceptable</t>
    </r>
    <r>
      <rPr>
        <b/>
        <sz val="10"/>
        <color rgb="FF0070C0"/>
        <rFont val="Times New Roman"/>
        <family val="1"/>
      </rPr>
      <t>.
* Transferir el evento riesgo a compañías aseguradoras si es asegurable y/o vía contrato a terceros.</t>
    </r>
  </si>
  <si>
    <t>* Prioridad Media
* Evaluar  desde el punto de vista del  Costo/ beneficio la posibilidad de implementar  medidas de  prevención con el objetivo de reducir  la probabilidad de ocurrencia, y así pasar a un  nivel de mayor aceptabilidad  .
* Evaluar la posibilidad de retener el riesgo</t>
  </si>
  <si>
    <r>
      <rPr>
        <b/>
        <sz val="10"/>
        <color rgb="FFFF0000"/>
        <rFont val="Times New Roman"/>
        <family val="1"/>
      </rPr>
      <t>* Prioridad Alta</t>
    </r>
    <r>
      <rPr>
        <b/>
        <sz val="10"/>
        <color rgb="FF0070C0"/>
        <rFont val="Times New Roman"/>
        <family val="1"/>
      </rPr>
      <t xml:space="preserve">
* Implementar medidas de  prevención y/o protección con el objetivo de pasar a un nivel de aceptabilidad mas alto (Tolerable o Aceptable).
* Transferir el riesgo a compañías aseguradoras si es asegurable y/o vía contrato a terceros</t>
    </r>
  </si>
  <si>
    <t>Número de riesgos</t>
  </si>
  <si>
    <t>Menor o igual al 5%</t>
  </si>
  <si>
    <t>60.1% - 85%</t>
  </si>
  <si>
    <t>25.1% - 60%</t>
  </si>
  <si>
    <t>5.1% - 25%</t>
  </si>
  <si>
    <t>Preventivo/Correctivo</t>
  </si>
  <si>
    <t>Suma riesgos individuales</t>
  </si>
  <si>
    <t>Nivel de los controles</t>
  </si>
  <si>
    <t>Promedio de los controles</t>
  </si>
  <si>
    <t>·         Confiabilidad: [ 50% - 70%)</t>
  </si>
  <si>
    <t>·         Confiabilidad : [ 70% -  95%)</t>
  </si>
  <si>
    <t>Atributos de los controles</t>
  </si>
  <si>
    <t>Hacen referencia a las características de diseño y operación del control, y de su desarrollo y madurez.</t>
  </si>
  <si>
    <t>Efectividad</t>
  </si>
  <si>
    <t>Hace referencia a la suficiencia del control para actuar sobre el riesgo, a partir de su aplicabilidad, cobertura y funcionalidad.</t>
  </si>
  <si>
    <t>Eficacia</t>
  </si>
  <si>
    <t>Hace referencia a la capacidad del control para reducir la probabilidad de materialización del evento o mitigar sus consecuencias.</t>
  </si>
  <si>
    <t>CONTROLES</t>
  </si>
  <si>
    <t>Atributos</t>
  </si>
  <si>
    <t>El control se ejecuta de forma manual, su frecuencia de aplicación es esporádica, no hay responsable asignado y está sin documentar en sus componentes y/o su aplicación.</t>
  </si>
  <si>
    <t>El control se ejecuta de forma manual o semiautomática,  su frecuencia de aplicación es esporádica o periódica, hay responsable asignado sin formalizar y está deficientemente documentado en sus componentes y/o su aplicación.</t>
  </si>
  <si>
    <t>El control se ejecuta de forma semiautomática, su frecuencia de aplicación es periódica, hay responsable asignado sin formalizar y está parcialmente documentado en sus componentes y/o su aplicación.</t>
  </si>
  <si>
    <t>El control se ejecuta de forma semiautomática o sistematizada,  su frecuencia de aplicación es periódica o continua, hay responsable asignado formalmente y está cerca de documentarse completamente en sus componentes y/o su aplicación.</t>
  </si>
  <si>
    <t>El control se ejecuta  de forma sistematizada, su frecuencia de aplicación es continua, tiene responsable asignado formalmente, está completamente documentado en sus componentes y se documenta su aplicación.</t>
  </si>
  <si>
    <t>Alta efectividad</t>
  </si>
  <si>
    <t>Muy alta efectividad</t>
  </si>
  <si>
    <t>Mul alta eficacia</t>
  </si>
  <si>
    <t>Alta eficacia</t>
  </si>
  <si>
    <t>Eficacia moderada</t>
  </si>
  <si>
    <t>Efectividad moderada</t>
  </si>
  <si>
    <t>Efectividad deficiente</t>
  </si>
  <si>
    <t>Eficacia deficiente</t>
  </si>
  <si>
    <t>Eficacia muy deficiente</t>
  </si>
  <si>
    <t>Efectividad muy deficiente</t>
  </si>
  <si>
    <t>P&amp;C</t>
  </si>
  <si>
    <t>Calidad</t>
  </si>
  <si>
    <t>Índice de Riesgo</t>
  </si>
  <si>
    <t>Desmantelamiento</t>
  </si>
  <si>
    <t xml:space="preserve">Código del riesgo </t>
  </si>
  <si>
    <t>Objeto de impacto relevante</t>
  </si>
  <si>
    <t xml:space="preserve">MATRIZ DE RIESGOS </t>
  </si>
  <si>
    <t>PROBABILIDAD</t>
  </si>
  <si>
    <t>INDICE DE RIESGO</t>
  </si>
  <si>
    <t>ESCALA DE EVALUACIÓN</t>
  </si>
  <si>
    <t>CRITERIOS DE VALORACIÓN DE PROBABILIDAD</t>
  </si>
  <si>
    <t xml:space="preserve">Mayor </t>
  </si>
  <si>
    <t>CONSECUENCIA</t>
  </si>
  <si>
    <t>Máxima prioridad; se requiere de acciones inmediatas. Debe ponerse en conocimiento de la gerencia general (para análisis de riesgos en proyectos o procesos, en conocimiento de la vicepresidencia o gerencia).  Para controles o medidas de tratamiento que impliquen inversión económica, realizar estudios de Costo-Beneficio. Seguimiento continuo.  Transferir el riesgo a los aseguradores o a terceros vía contratos.</t>
  </si>
  <si>
    <t>Alta prioridad; se requiere de acciones a corto plazo. Debe ponerse en conocimiento de la vicepresidencia (para análisis de riesgos en proyectos o procesos, en conocimiento de la dirección). Para controles o medidas de tratamiento que impliquen inversión económica, realizar estudios de Costo-Beneficio. Seguimiento periódico convenido (mínimo tres veces en el año). Transferir el riesgo a los aseguradores o a terceros vía contratos. Estudiar posibles alternativas de retención parcial de riesgos.</t>
  </si>
  <si>
    <t>Prioridad moderada, se requiere de acciones a mediano plazo. A cargo de las de la direcciones y gerencias. Seguimiento periódico convenido (mínimo dos veces en el año). Evaluar la posibilidad de retener el riesgo, parcial o totalmente.</t>
  </si>
  <si>
    <t>Baja prioridad; no son necesarias acciones adicionales. Requiere de monitoreo anual. Evaluar la posibilidad de retener el riesgo.</t>
  </si>
  <si>
    <t>Gestión del conocimiento</t>
  </si>
  <si>
    <t>Gestión de la cadena de suministro</t>
  </si>
  <si>
    <t>Mercado</t>
  </si>
  <si>
    <t>Crédito</t>
  </si>
  <si>
    <t>Jurídico</t>
  </si>
  <si>
    <t>Regulatorio</t>
  </si>
  <si>
    <t>General</t>
  </si>
  <si>
    <t>Orden público</t>
  </si>
  <si>
    <t>Seguridad de la información</t>
  </si>
  <si>
    <t>Indisponibilidad de activos o productos</t>
  </si>
  <si>
    <t>Socio político</t>
  </si>
  <si>
    <t>Código</t>
  </si>
  <si>
    <t>Definición</t>
  </si>
  <si>
    <t xml:space="preserve">Se refiere a la falta de un modelo de gestión integral para el grupo (entendido como el conjunto de valores, principios, políticas, reglas, medios, prácticas y procesos por medio de los cuales el Grupo es dirigido, operado y controlado), o teniendo el modelo que éste no responda a las necesidades del grupo, o que no se implemente o difunda adecuadamente.
Está asociado a como ejecuta EPM su papel de matriz del grupo y a la consecuente responsabilidad de fortalecer la gestión de las filiales y brindar los lineamientos adecuados que prevengan una actuación empresarial indebida.
Carencia de un direccionamiento estratégico, o existiendo éste que no se implemente de manera adecuada, no se actualice, no sea interiorizado en la cultura organizacional, no consulte la capacidad y competencias de la empresa para responder a las señales del entorno.
</t>
  </si>
  <si>
    <t xml:space="preserve">No lograr coherencia entre las actuaciones de la Empresa, los comportamientos de la gente EPM y la imagen proyectada a los grupos de interés frente a los compromisos adquiridos, generando pérdida de confianza y posicionamiento.
</t>
  </si>
  <si>
    <t>Interno-Externo</t>
  </si>
  <si>
    <t xml:space="preserve">Intervención contraria al direccionamiento estratégico de EPM por parte de los agentes políticos que actúan alrededor de la empresa, bien sea por su estructura de propiedad, por la naturaleza de su objeto o por su relevancia en los mercados donde actua, teniendo en cuenta influencia, poder o necesidad.
</t>
  </si>
  <si>
    <t>Planeación y crecimiento
Limita con categoría Financiera</t>
  </si>
  <si>
    <t>Dificultad o imposibilidad para incursionar o aumentar participación en los negocios o mercados objetivo, cumplir los supuestos de los planes de negocios, sostener el crecimiento alcanzado. Tomar decisiones de inversión desacertadas. No gestionar adecuadamente los proyectos.</t>
  </si>
  <si>
    <t>Relacionamiento con grupos de interés
Limita con categoría  operacional</t>
  </si>
  <si>
    <t>Riesgo socio político
Limita con categoria opeacional</t>
  </si>
  <si>
    <t>Falta o falla de capacidades empresariales para insertarse de manera legítima en los territorios de interés y establecer relaciones con los actores sociales sin generar disputas  de poder que impidan el desarrollo de la estrategia.  
Insertarse es hacer parte del territorio  entenderlo como insumo de producción</t>
  </si>
  <si>
    <t>Orden Público
Limita con categoría operacional</t>
  </si>
  <si>
    <t>Presencia de grupos al margen de la ley en las zonas de influencia de la Empresa o dónde ésta tiene planeado hacer presencia o desarrollar actividades</t>
  </si>
  <si>
    <t>Cambios en las variables de mercado que puedan generar pérdidas económicas al Grupo EPM. Las variables de mercado hacen referencia a tasas de cambio, tasas de interés, títulos valores, commodities, entre otros; y sus cambios pueden impactar los estados financieros, el flujo de caja, los indicadores financieros y la viabilidad de los proyectos y las inversiones.</t>
  </si>
  <si>
    <t xml:space="preserve">Escasez de fondos e incapacidad de obtener los recursos necesarios para cumplir con las obligaciones contractuales y ejecutar estrategias de inversión del Grupo EPM. La escasez de fondos lleva a la necesidad de vender activos o contratar operaciones de financiación en condiciones de mercado desfavorables. 
</t>
  </si>
  <si>
    <t xml:space="preserve">Incumplimiento de las obligaciones de pago por parte de terceros derivadas de contratos o transacciones financieras celebradas con el Grupo EPM.
</t>
  </si>
  <si>
    <t>Gestión del talento humano
Limita con todas las categorías</t>
  </si>
  <si>
    <t>No disponer de los conocimientos, destrezas, habilidades, talentos y know-how requeridos para desarrollar las actividades requeridas por la estrategia.  No contar con las habilidades administrativas para aprovechar y capitalizar el talento humano en pro del logro de los objetivos empresariales.</t>
  </si>
  <si>
    <t>Seguridad de la información
Limita con todas las categorías</t>
  </si>
  <si>
    <t xml:space="preserve">Actuaciones u omisiones por parte de gente EPM o terceros, que impliquen la alteración de los atributos de confidencialidad, integridad, disponibilidad, trazabilidad y no repudio de los activos de información.
</t>
  </si>
  <si>
    <t>Gestión del conocimiento
Limita con todas las categorías</t>
  </si>
  <si>
    <t>Pérdida de conocimiento y experiencia por retiro de funcionarios.  Falta de documentación.  Falta o falla en la transferencia de conocimiento y formación de relevo generacional.</t>
  </si>
  <si>
    <t>Actuaciones u omisiones, no motivadas por la intención de causar un daño u obtener beneficio, o ausencia o deficiencia en la definición o aplicación de los procedimientos.</t>
  </si>
  <si>
    <t>Gestión de la cadena de suministro
Limita con la categoría estratégica</t>
  </si>
  <si>
    <t xml:space="preserve">Deficiencias, falta o falla en el suministro de bienes y servicios críticos para la operación y la continuidad del servicio en EPM. 
</t>
  </si>
  <si>
    <t>Afectación de la operación, prestación y calidad del servicio por condiciones hidrometeorológicas , climáticas y por  fenómenos naturales 
A qué se refiere: eventos de precipitación o sequías extremas, inundaciones lentas y súbitas, avenidas torrenciales, anegaciones, flujos de lodos, vientos fuertes, huracanes, sequías, olas de frío o calor, incendios forestales, tormentas eléctricas, variabilidad de la disponibilidad del recurso hídrico, entre otros</t>
  </si>
  <si>
    <t xml:space="preserve">Actuaciones por parte de gente EPM o terceros que busquen utilizar la operación de la empresa para dar apariencia de lícitos a recursos de origen ilícito, y que pueden afectar de manera negativa la imagen y la economía de la Empresa.
</t>
  </si>
  <si>
    <t xml:space="preserve">Actuaciones por parte de gente EPM o terceros que busquen utilizar la operación de la empresa para la canalización de recursos a fin de apoyar actos o actividades terroristas. 
</t>
  </si>
  <si>
    <t xml:space="preserve">No dar cumplimiento a la normatividad  aplicable a las actividades desarrolladas por EPM (actividades de soporte o los negocios) o modificaciones adversas a la Empresa en el marco normativo aplicable a las áreas de soporte o  los negocios (energía, aguas, gas) </t>
  </si>
  <si>
    <t xml:space="preserve">No dar cumplimiento a la regulación  aplicable a las actividades desarrolladas por EPM (actividades de soporte o los negocios) o modificaciones adversas a la Empresa en el marco regularorio aplicable a las áreas de soporte o  los negocios (energía, aguas, gas) </t>
  </si>
  <si>
    <t>Imagen / Reputación</t>
  </si>
  <si>
    <t>Falta de competencias de los empleados de EPM para relacionarse con los grupos de interés, lo cual puede generar malestar, dificultad para implementar la estrategia, imposibilidad de ejecutar la estrategia, resentimientos y rechazo en los grupos de interés</t>
  </si>
  <si>
    <t>Falta o falla en la prestación del servicio por indisponibilidad de activos</t>
  </si>
  <si>
    <t>Incumplimientos contractuales</t>
  </si>
  <si>
    <t>No cumplir con las condiciones contractuales a las cuales se obliga EPM cuando actúa como contratista, o cuando firma contratos con entidades bancarias o crediticias, o con la nación, o convenios interadministrativos</t>
  </si>
  <si>
    <t>incumplimientos contractuales</t>
  </si>
  <si>
    <t>Interno- Externo</t>
  </si>
  <si>
    <t>Algunos de los valores corporativos son afectados en forma negativa con intensidad grave.
El evento genera pérdida de confianza  y credibilidad en los compromisos de EPM por parte de alguno de los grupos de interés. 
La confianza se recupera, con acciones de intervención de naturaleza reparadora, en un periodo superior a 5 años.
Cobertura adversa de amplia difusión en medios a nivel internacional o nacional.</t>
  </si>
  <si>
    <t xml:space="preserve">Algunos de los valores corporativos son afectados en forma negativa con intensidad mitigable
El evento genera pérdida de confianza y credibilidad en los compromisos de EPM por parte de alguno de los grupos de interés. La confianza se recupera, con acciones de intervención reparadoras, en un periodo comprendido entre los 4 y 5 años.
Investigación o sanción por algun organismo regulador o autoridad competente. </t>
  </si>
  <si>
    <t xml:space="preserve">
La afectación de la imagen es moderada generando consecuencias negativas ante sus grupos de interés con una intensidad alta y mitigable o reversible en el mediano plazo (entre 2 y 5 años) con acciones de intervención reparadoras.
La pérdida de confianza conlleva a la difusión masiva durante tres o más días , o  al seguimiento por parte de los Líderes de opinión por igual periodo en medios regionales, nacionales o internacionales.
Observaciones por algun organismo regulador o autoridad competente.</t>
  </si>
  <si>
    <t xml:space="preserve">La afectación de la imagen es menor con una intensidad baja y mitigable o reversible en el corto plazo (entre 1 y 2  años) con acciones de intervención reparadoras.
Comienza un proceso de desconfianza en los productos y servicios, compromisos y relacionamiento por parte de los grupos de interés.
Comienza un proceso de generación de opiniones que pueden llegar o llegan a medios masivos de comunicación.
La confianza se recupera en un periodo entre 1 y 2  años con acciones de intervención reparadoras.
</t>
  </si>
  <si>
    <t>La afectación de la imagen (percepción negativa respecto a la promesa de valor o compromisos) es mínima y de baja intensidad (puntuales) y mitigable o reversible de manera inmediata (menor a 1 año).
La confianza por parte del grupo de interés se recupera en forma inmediata.</t>
  </si>
  <si>
    <t>Probabilidad referencia</t>
  </si>
  <si>
    <t>Media distribución (Lamba*t)</t>
  </si>
  <si>
    <t>Tiempo medio entre eventos</t>
  </si>
  <si>
    <t>Una vez cada…</t>
  </si>
  <si>
    <t>Período</t>
  </si>
  <si>
    <t>Interpretación por año/mes</t>
  </si>
  <si>
    <t>Interpretación por veces</t>
  </si>
  <si>
    <t>Celdas modificables</t>
  </si>
  <si>
    <t>Celdas formuladas (no modificar)</t>
  </si>
  <si>
    <t>Nota técnica</t>
  </si>
  <si>
    <r>
      <t>La escala supone que los eventos se presentan de acuerdo con un proceso de Poisson homogéneo con tasa lambda (</t>
    </r>
    <r>
      <rPr>
        <sz val="11"/>
        <color theme="1"/>
        <rFont val="Symbol"/>
        <family val="1"/>
        <charset val="2"/>
      </rPr>
      <t>l</t>
    </r>
    <r>
      <rPr>
        <sz val="11"/>
        <color theme="1"/>
        <rFont val="Calibri"/>
        <family val="2"/>
        <scheme val="minor"/>
      </rPr>
      <t>) en el intervalo de tiempo [0, t]</t>
    </r>
  </si>
  <si>
    <t>La probabilidad de referencia corresponde a la probabilidad de excedencia, esto es, la probabilidad de que el evento ocurra una o más veces en [0,t]</t>
  </si>
  <si>
    <t>Muy alta probabilidad de ocurrencia</t>
  </si>
  <si>
    <t>Alta probabilidad de ocurrencia</t>
  </si>
  <si>
    <t>Mediana probabilidad de ocurrencia</t>
  </si>
  <si>
    <t xml:space="preserve">Baja probabilidad de ocurrencia
</t>
  </si>
  <si>
    <t xml:space="preserve">Es casi imposible que ocurra
</t>
  </si>
  <si>
    <t>Probabilidad de ocurrencia</t>
  </si>
  <si>
    <t>Intrepretación cuando el número de veces es inferior al período</t>
  </si>
  <si>
    <t>Ingrese el período de análisis en años</t>
  </si>
  <si>
    <t>Fraude</t>
  </si>
  <si>
    <t>Corrupción</t>
  </si>
  <si>
    <t>Acción contraria a la verdad y a la rectitud, que perjudica a la persona o empresa contra quien se comete.</t>
  </si>
  <si>
    <t>Posibilidad de que por acción u omisión, mediante el uso indebido del poder, de los recursos o de la información, se lesionen los intereses de una entidad y en consecuencia del Estado, para la obtención de un beneficio particular.
Mal uso del poder encomendado para obtener beneficios privados.</t>
  </si>
  <si>
    <t>R1</t>
  </si>
  <si>
    <t>R2</t>
  </si>
  <si>
    <t>R3</t>
  </si>
  <si>
    <t>R4</t>
  </si>
  <si>
    <t>R5</t>
  </si>
  <si>
    <t>R6</t>
  </si>
  <si>
    <t>R7</t>
  </si>
  <si>
    <t>R8</t>
  </si>
  <si>
    <t>R9</t>
  </si>
  <si>
    <t>R10</t>
  </si>
  <si>
    <t>R11</t>
  </si>
  <si>
    <t>R12</t>
  </si>
  <si>
    <t>R13</t>
  </si>
  <si>
    <t>Nepotismo</t>
  </si>
  <si>
    <t>Soborno / Cohecho</t>
  </si>
  <si>
    <t>Clientelismo</t>
  </si>
  <si>
    <t>Colusión</t>
  </si>
  <si>
    <t>Extorsión</t>
  </si>
  <si>
    <t>Abuso del poder/ autoridad</t>
  </si>
  <si>
    <t>Obligar a una persona a través de violencia o intimidación  a realizar u omitir una acción con ánimo de lucro y con la intención de producir un perjuicio.</t>
  </si>
  <si>
    <t>Control</t>
  </si>
  <si>
    <t>Aplica</t>
  </si>
  <si>
    <t>Propuesta escenario de riesgo</t>
  </si>
  <si>
    <t>Propuesta nombre de riesgo</t>
  </si>
  <si>
    <t>Tráfico de influencias</t>
  </si>
  <si>
    <t>Empleo  de recursos diferente al establecido por la autoridad competente (sustracción de fondos, jineteo de fondos, aplicación diferente, negativa a efectuar pago o entrega sin justificación)
* Ejemplo: inclusión en el presupuesto de gastos no autorizados.
* Inversión de dineros en entidades de dudosa solidez financiera a cambio de beneficios para los encargados de su administración.</t>
  </si>
  <si>
    <t>Malversación de fondos</t>
  </si>
  <si>
    <t>Si</t>
  </si>
  <si>
    <t xml:space="preserve">Manipulación de la comunicación </t>
  </si>
  <si>
    <t>*Uso inadecuado del poder con el fin de dar preferencia para el cargo, empleo u ocupación a familiares o amigos sin importar el mérito para ocupar el cargo.</t>
  </si>
  <si>
    <t xml:space="preserve">*Ofrecer, prometer, dar o aceptar regalos, invitaciones o favores (hospitalidades) a cambio de realizar u omitir un acto inherente a su cargo.
</t>
  </si>
  <si>
    <t xml:space="preserve">Uso indebido de la información </t>
  </si>
  <si>
    <t>Falsedad de documentos</t>
  </si>
  <si>
    <t xml:space="preserve">* Omisión 
* Falsificación
* Sustitución
* Adulteración
Ejemplo: Inexistencia de registros, archivos  con vacíos de información; afectación de rubros que no corresponden.
</t>
  </si>
  <si>
    <t>R14</t>
  </si>
  <si>
    <t>*Entrega extraoficial de información.                                               *Manipulación de pruebas documentales.                                             *Incidencia de manera interesada o amañada en la entrega de información.</t>
  </si>
  <si>
    <t>R15</t>
  </si>
  <si>
    <t>Manejo inadecuado de archivo</t>
  </si>
  <si>
    <t>R16</t>
  </si>
  <si>
    <t>*Expedición sin la debida autorización de CDP.                                      *Traslado entre rubros y cuentas sin la debida autorización. *Modificación de CDP sin la debida autorización.</t>
  </si>
  <si>
    <t>R17</t>
  </si>
  <si>
    <t>Suplantación de funciones</t>
  </si>
  <si>
    <t xml:space="preserve">*Delegación inadecuada de funciones en provecho propio o de un tercero.                                                                                                               *Ejercicio de funiciones discordantes, con la finalidad de sacar provecho propio, para el delegartario o para un tercero. </t>
  </si>
  <si>
    <t>R18</t>
  </si>
  <si>
    <t>Retención de pagos</t>
  </si>
  <si>
    <t>R19</t>
  </si>
  <si>
    <t>R20</t>
  </si>
  <si>
    <t>R21</t>
  </si>
  <si>
    <t>Actos de corrupción en la gestión social</t>
  </si>
  <si>
    <t xml:space="preserve">Actos de corrupción en la gestión de peticiones, quejas, reclamos y sugerencias. </t>
  </si>
  <si>
    <t>Actos de corrupción en los procesos de contratación</t>
  </si>
  <si>
    <t xml:space="preserve">*Uso amañado de la facturación en beneficio o perjuicio de un tercero con la finalidad de obtener un provecho personal.                                        *Manipulación de software para tergiversar información.  </t>
  </si>
  <si>
    <t>*Uso indebido de las atribuciones de un dirigente o superior frente a alguien que está ubicado en una situación de dependencia o subordinación y  para evadir responsabilidades relacionadas con el ejercicio de funciones.                                                                                                                       *Extralimitación de funciones y concentración del poder.                                                                                   *Uso discrecional del poder y el monopolio en la toma de decisiones.</t>
  </si>
  <si>
    <t xml:space="preserve">*Aprovechamientos de datos confidenciales para beneficios propios y de un tercero.                                                                                                            *Suplantación de persona y funciones para otorgar la factibilidad e instalar el servicios. </t>
  </si>
  <si>
    <t>(R3) Política de cero tolerancia frente al fraude, la corrupción y soborno / Manual de conducta empresarial</t>
  </si>
  <si>
    <t>(R4) Política de cero tolerancia frente al fraude, la corrupción y soborno / Manual de conducta empresarial</t>
  </si>
  <si>
    <t>(R5) Política de cero tolerancia frente al fraude, la corrupción y soborno / Manual de conducta empresarial</t>
  </si>
  <si>
    <t>(R6) Política de cero tolerancia frente al fraude, la corrupción y soborno / Manual de conducta empresarial</t>
  </si>
  <si>
    <t>(R7) Política de cero tolerancia frente al fraude, la corrupción y soborno / Manual de conducta empresarial</t>
  </si>
  <si>
    <t>(R8) Política de cero tolerancia frente al fraude, la corrupción y soborno / Manual de conducta empresarial</t>
  </si>
  <si>
    <t>(R9) Política de cero tolerancia frente al fraude, la corrupción y soborno / Manual de conducta empresarial</t>
  </si>
  <si>
    <t>(R10) Política de cero tolerancia frente al fraude, la corrupción y soborno / Manual de conducta empresarial</t>
  </si>
  <si>
    <t>(R11) Política de cero tolerancia frente al fraude, la corrupción y soborno / Manual de conducta empresarial</t>
  </si>
  <si>
    <t xml:space="preserve">(R1) Trazabilidad de la información / Perfiles y claves de acceso en el sistema de información </t>
  </si>
  <si>
    <t>(R12) Auditorías propias de los procesos y sistemas de gestión de calidad</t>
  </si>
  <si>
    <t xml:space="preserve">(R14) Trazabilidad y parametrización de la información juridica </t>
  </si>
  <si>
    <t xml:space="preserve">(R13) Estructura formal de roles y responsabilidades / Documentación y caracterización de los procesos / Rotación del personal para la administración de contratos / Perfil de los supervisores para ejercer funciones </t>
  </si>
  <si>
    <t xml:space="preserve">*Uso indebido de la información privilegiada en la toma de decisiones estratégicas. 
*No se cuenta con una política que establezca el caracter reservado de la información, ni procesos que la reglamenten a nivel interno y externo.
*Información suministrada de manera amañada y forma extemporánea.
*Desconocimiento de la fuente informativa.
*Falta de planeamiento y articulación entre áreas para la socialización de la información. 
*Acceso indebido a equipos informaticos de la empresa.
*No hay protocolos establecidos para el manejo de la información.
*Ocultar la información por intereses personales y laborales.                                    
 *Información desactualizada, duplicada e incompleta de la página web.                
 *Carencia de lineamientos  establecidos para el manejo adecuado del sistema de información corporativo.            </t>
  </si>
  <si>
    <t>* Pacto o confabulación que acuerdan dos o más personas u organizaciones con el fin de perjudicar a un tercero o limitar la libre competencia de los mercados.                      
 *Toma de decisiones discrecionales y contrariarias a la ley, para vincular personal y contratistas que sean de entera confianza.                                                                                   
*Planear un complot para hacer incurrir en error a un tercero, con la intención de causarle perjuicios laborales.                                                                                                                      
 *Violación del debido proceso contractual, con influencia personal para recibir, dar o prometer, para sí mismo o para un tercero, beneficios, favores o tratamiento preferencial.</t>
  </si>
  <si>
    <t>Manejo inadecuado de las cuentas por cobrar y gestión de cartera</t>
  </si>
  <si>
    <t>Irregularidades para otorgar factibilidades del servicio de agua potable</t>
  </si>
  <si>
    <t>Malversación de los proceso y en la atención de disputas y litigios</t>
  </si>
  <si>
    <t>*falsificación de facturas.                                                                                    *Manipulación de software.                                                                            *Recaudo externo a los lineamientos empresariales y sin la debida autorización. 
*Pago inoportuno de la cartera.</t>
  </si>
  <si>
    <t>*Manipulación de los procesos de contratación en la toma de decisiones y en el control y vigilancia de su ejecución.                                                                                                                                                                     
 *Manipulación a las condiciones de estudios previos o factibilidad con el objeto de favorecer intereses particulares.                                                                                                                                                               
 *Incidencia de manera interesada o amañada en los proceso de contratación. *Direccionamiento de las condiciones del pliego para centralizar la selección de contratistas.                                                                   *Manipulación de la administración y supervisión de los contratos en provecho propio y de un tercero. *Sabotaje del proceso de contratación.</t>
  </si>
  <si>
    <t>*Destrucción documental.                                                                                                    *¨Sustracción documental.                                                                                                   *Reproducción de copia documental sobre información confidencial.               *Manipulación documental.</t>
  </si>
  <si>
    <t xml:space="preserve">*Manejo de masas con fines revolucionarios.                                                                *Planeación clandestina de mitin para ejercer presión sobre decisiones relacionadas con la misión empresarial y la contratación.                                       *Manejo inadecuado de la comunicación e información ante la comunidad, para incitar a la rebelión.  </t>
  </si>
  <si>
    <t xml:space="preserve">*Interpretación e indebida aplicabilidad de la legislación colombiana y de los fundamentos empresariales administrativos y facticos, para manipular la información.                                                 *Atención inadecuada de las peticiones, quejas, reclamos y sigerencias.                       *Vencimiento de los terminos de ley.                                                                                                  
*Dilapidación de los recursos financieros de la empresa, por vencimientos de términos jurídicos.                                                                                                                                                                    </t>
  </si>
  <si>
    <t>*Utilizar influencia personal a través de conexiones con personas con el fin de obtener favores o tratamiento preferencial.                                                                                                   
*Intercambio extraoficial de favores, que impide un orden moral y económico e igualmente actuar de forma objetiva e independiente con la finalidad de obtener beneficios propios para un tercero o familiar en los grados indicados en la ley.</t>
  </si>
  <si>
    <t>*Tendencia a favorecer, sin la debida justificación, a determinadas personas, organizaciones, partidos políticos, entre otros, para lograr su apoyo.                      *Intercambio extraoficial de favores, en busca de beneficios personales o de un tercero a cambio de apoyo en la gestión.</t>
  </si>
  <si>
    <t>*Manipulación de los canales directos de comunicación externa e interna con la filial.   
 *Uso inadecuado del correo corporativo.
*Carencia de lineamientos  establecidos para el uso adecuado del correo electrónico.     *Aprovechamiento de datos confidenciales para obtener favores.                                           *Tergiversar la comunicación con el objetivo de impedir la habilitación de canales de denuncia interna y externa.                                                                                                                    
*Acepción del personal  y restricción del área empresarial, para socializar la comunicación de interés general, relacionada con beneficios empresariales.
*Selección exclusiva de algún personal para socializar la comunicación de interés empresarial a nivel general.</t>
  </si>
  <si>
    <t xml:space="preserve"> (R15) Trazabilidad y parametrización del archivo central / Estructura formal de roles y responsabilidades / Documentación y caracterización de procesos</t>
  </si>
  <si>
    <t>Manipulación de la información presupuestal</t>
  </si>
  <si>
    <t>(R16) Parametrización de los sistemas de información, usando el modelo de doble aprobación</t>
  </si>
  <si>
    <t>(R17) Estructura formal de roles y responsabilidades / Segregación de funciones</t>
  </si>
  <si>
    <t>(R18) Auditorías propias de los procesos y sistemas de gestión de calidad</t>
  </si>
  <si>
    <t>(R19) Estructura formal de roles y responsabilidades</t>
  </si>
  <si>
    <t>(R20) Auditorías propias de los procesos y sistemas de gestión de calidad</t>
  </si>
  <si>
    <t>(R21) Mesa de trabajo con los lideres comunictarios y comunidad en general</t>
  </si>
  <si>
    <t xml:space="preserve">(R2) Trazabilidad y acertividad en la comunicación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</si>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</sst>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_-* #,##0.00\ _€_-;\-* #,##0.00\ _€_-;_-* &quot;-&quot;??\ _€_-;_-@_-"/>
    <numFmt numFmtId="166" formatCode="_-* #,##0_-;\-* #,##0_-;_-* &quot;-&quot;??_-;_-@_-"/>
    <numFmt numFmtId="167" formatCode="0.0%"/>
    <numFmt numFmtId="168" formatCode="_(* #,##0.0_);_(* \(#,##0.0\);_(* &quot;-&quot;?_);_(@_)"/>
    <numFmt numFmtId="169" formatCode="_ * #,##0.00_ ;_ * \-#,##0.00_ ;_ * &quot;-&quot;??_ ;_ @_ "/>
    <numFmt numFmtId="170" formatCode="_ [$€-2]\ * #,##0.00_ ;_ [$€-2]\ * \-#,##0.00_ ;_ [$€-2]\ * &quot;-&quot;??_ "/>
    <numFmt numFmtId="171" formatCode="_ &quot;$&quot;\ * #,##0.00_ ;_ &quot;$&quot;\ * \-#,##0.00_ ;_ &quot;$&quot;\ * &quot;-&quot;??_ ;_ @_ "/>
    <numFmt numFmtId="172" formatCode="#,##0.000"/>
    <numFmt numFmtId="173" formatCode="0.0"/>
    <numFmt numFmtId="174" formatCode="#,##0.0"/>
    <numFmt numFmtId="175" formatCode="0.000"/>
  </numFmts>
  <fonts count="59" x14ac:knownFonts="1">
    <font>
      <sz val="11"/>
      <color theme="1"/>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24"/>
      <name val="Times New Roman"/>
      <family val="1"/>
    </font>
    <font>
      <sz val="10"/>
      <name val="Times New Roman"/>
      <family val="1"/>
    </font>
    <font>
      <sz val="16"/>
      <name val="Times New Roman"/>
      <family val="1"/>
    </font>
    <font>
      <b/>
      <sz val="10"/>
      <name val="Times New Roman"/>
      <family val="1"/>
    </font>
    <font>
      <b/>
      <u/>
      <sz val="10"/>
      <color rgb="FF0070C0"/>
      <name val="Times New Roman"/>
      <family val="1"/>
    </font>
    <font>
      <b/>
      <sz val="10"/>
      <color rgb="FF0070C0"/>
      <name val="Times New Roman"/>
      <family val="1"/>
    </font>
    <font>
      <b/>
      <sz val="10"/>
      <color rgb="FFFF0000"/>
      <name val="Times New Roman"/>
      <family val="1"/>
    </font>
    <font>
      <sz val="9"/>
      <color indexed="81"/>
      <name val="Tahoma"/>
      <family val="2"/>
    </font>
    <font>
      <b/>
      <sz val="10"/>
      <color theme="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4"/>
      <color rgb="FF92D050"/>
      <name val="Calibri"/>
      <family val="2"/>
      <scheme val="minor"/>
    </font>
    <font>
      <b/>
      <sz val="12"/>
      <name val="Calibri"/>
      <family val="2"/>
      <scheme val="minor"/>
    </font>
    <font>
      <sz val="11"/>
      <name val="Calibri"/>
      <family val="2"/>
      <scheme val="minor"/>
    </font>
    <font>
      <b/>
      <sz val="11"/>
      <name val="Calibri"/>
      <family val="2"/>
      <scheme val="minor"/>
    </font>
    <font>
      <sz val="12"/>
      <name val="Calibri"/>
      <family val="2"/>
      <scheme val="minor"/>
    </font>
    <font>
      <sz val="12"/>
      <color theme="3" tint="0.39997558519241921"/>
      <name val="Calibri"/>
      <family val="2"/>
      <scheme val="minor"/>
    </font>
    <font>
      <b/>
      <sz val="11"/>
      <color indexed="9"/>
      <name val="Calibri"/>
      <family val="2"/>
      <scheme val="minor"/>
    </font>
    <font>
      <b/>
      <sz val="11"/>
      <color rgb="FF92D050"/>
      <name val="Calibri"/>
      <family val="2"/>
      <scheme val="minor"/>
    </font>
    <font>
      <b/>
      <sz val="10"/>
      <name val="Calibri"/>
      <family val="2"/>
      <scheme val="minor"/>
    </font>
    <font>
      <b/>
      <sz val="14"/>
      <color theme="1"/>
      <name val="Calibri"/>
      <family val="2"/>
      <scheme val="minor"/>
    </font>
    <font>
      <sz val="11"/>
      <color theme="4"/>
      <name val="Calibri"/>
      <family val="2"/>
      <scheme val="minor"/>
    </font>
    <font>
      <b/>
      <sz val="9"/>
      <color indexed="81"/>
      <name val="Tahoma"/>
      <family val="2"/>
    </font>
    <font>
      <sz val="14"/>
      <color rgb="FF000000"/>
      <name val="Calibri"/>
      <family val="2"/>
    </font>
    <font>
      <b/>
      <sz val="10"/>
      <color theme="1"/>
      <name val="Calibri"/>
      <family val="2"/>
      <scheme val="minor"/>
    </font>
    <font>
      <b/>
      <sz val="10"/>
      <color indexed="12"/>
      <name val="Calibri"/>
      <family val="2"/>
      <scheme val="minor"/>
    </font>
    <font>
      <b/>
      <sz val="10"/>
      <color indexed="8"/>
      <name val="Calibri"/>
      <family val="2"/>
      <scheme val="minor"/>
    </font>
    <font>
      <sz val="11"/>
      <color theme="1"/>
      <name val="Symbol"/>
      <family val="1"/>
      <charset val="2"/>
    </font>
    <font>
      <b/>
      <sz val="14"/>
      <name val="Calibri"/>
      <family val="2"/>
      <scheme val="minor"/>
    </font>
    <font>
      <sz val="14"/>
      <color theme="1"/>
      <name val="Calibri"/>
      <family val="2"/>
      <scheme val="minor"/>
    </font>
    <font>
      <sz val="14"/>
      <color theme="0"/>
      <name val="Calibri"/>
      <family val="2"/>
      <scheme val="minor"/>
    </font>
    <font>
      <sz val="8"/>
      <color theme="1"/>
      <name val="Calibri"/>
      <family val="2"/>
      <scheme val="minor"/>
    </font>
    <font>
      <sz val="9"/>
      <color theme="1"/>
      <name val="Calibri"/>
      <family val="2"/>
      <scheme val="minor"/>
    </font>
    <font>
      <sz val="7"/>
      <color theme="1"/>
      <name val="Calibri"/>
      <family val="2"/>
      <scheme val="minor"/>
    </font>
    <font>
      <sz val="7.5"/>
      <color theme="1"/>
      <name val="Calibri"/>
      <family val="2"/>
      <scheme val="minor"/>
    </font>
  </fonts>
  <fills count="48">
    <fill>
      <patternFill patternType="none"/>
    </fill>
    <fill>
      <patternFill patternType="gray125"/>
    </fill>
    <fill>
      <patternFill patternType="solid">
        <fgColor theme="0" tint="-0.14999847407452621"/>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1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rgb="FF66FF33"/>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CCFF99"/>
        <bgColor indexed="64"/>
      </patternFill>
    </fill>
  </fills>
  <borders count="94">
    <border>
      <left/>
      <right/>
      <top/>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92D050"/>
      </left>
      <right style="thin">
        <color rgb="FF92D050"/>
      </right>
      <top style="thin">
        <color rgb="FF92D050"/>
      </top>
      <bottom style="thin">
        <color rgb="FF92D050"/>
      </bottom>
      <diagonal/>
    </border>
    <border>
      <left/>
      <right style="thin">
        <color rgb="FF92D050"/>
      </right>
      <top style="thin">
        <color rgb="FF92D050"/>
      </top>
      <bottom/>
      <diagonal/>
    </border>
    <border>
      <left/>
      <right style="thin">
        <color rgb="FF92D050"/>
      </right>
      <top/>
      <bottom/>
      <diagonal/>
    </border>
    <border>
      <left style="thin">
        <color theme="0"/>
      </left>
      <right style="thin">
        <color theme="0"/>
      </right>
      <top style="thin">
        <color theme="0"/>
      </top>
      <bottom style="thin">
        <color theme="0"/>
      </bottom>
      <diagonal/>
    </border>
    <border>
      <left style="thin">
        <color rgb="FF92D050"/>
      </left>
      <right style="thin">
        <color theme="0"/>
      </right>
      <top style="thin">
        <color rgb="FF92D050"/>
      </top>
      <bottom style="thin">
        <color theme="0"/>
      </bottom>
      <diagonal/>
    </border>
    <border>
      <left style="thin">
        <color theme="0"/>
      </left>
      <right style="thin">
        <color theme="0"/>
      </right>
      <top style="thin">
        <color rgb="FF92D050"/>
      </top>
      <bottom style="thin">
        <color theme="0"/>
      </bottom>
      <diagonal/>
    </border>
    <border>
      <left style="thin">
        <color rgb="FF92D050"/>
      </left>
      <right style="thin">
        <color theme="0"/>
      </right>
      <top style="thin">
        <color theme="0"/>
      </top>
      <bottom style="thin">
        <color theme="0"/>
      </bottom>
      <diagonal/>
    </border>
    <border>
      <left style="thin">
        <color rgb="FF92D050"/>
      </left>
      <right style="thin">
        <color theme="0"/>
      </right>
      <top style="thin">
        <color theme="0"/>
      </top>
      <bottom style="thin">
        <color rgb="FF92D050"/>
      </bottom>
      <diagonal/>
    </border>
    <border>
      <left style="thin">
        <color theme="0"/>
      </left>
      <right style="thin">
        <color theme="0"/>
      </right>
      <top style="thin">
        <color theme="0"/>
      </top>
      <bottom style="thin">
        <color rgb="FF92D050"/>
      </bottom>
      <diagonal/>
    </border>
    <border>
      <left style="thin">
        <color theme="0"/>
      </left>
      <right/>
      <top style="thin">
        <color theme="0"/>
      </top>
      <bottom style="thin">
        <color theme="0"/>
      </bottom>
      <diagonal/>
    </border>
    <border>
      <left style="thin">
        <color theme="0"/>
      </left>
      <right style="thin">
        <color theme="0"/>
      </right>
      <top style="thin">
        <color rgb="FF92D050"/>
      </top>
      <bottom/>
      <diagonal/>
    </border>
    <border>
      <left style="thin">
        <color theme="0"/>
      </left>
      <right style="thin">
        <color rgb="FF92D050"/>
      </right>
      <top style="thin">
        <color rgb="FF92D050"/>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diagonal/>
    </border>
    <border>
      <left style="thin">
        <color rgb="FF92D050"/>
      </left>
      <right style="thin">
        <color rgb="FF92D050"/>
      </right>
      <top/>
      <bottom/>
      <diagonal/>
    </border>
    <border>
      <left style="thin">
        <color rgb="FF92D050"/>
      </left>
      <right style="thin">
        <color rgb="FF92D050"/>
      </right>
      <top/>
      <bottom style="thin">
        <color rgb="FF92D05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rgb="FF92D050"/>
      </right>
      <top/>
      <bottom/>
      <diagonal/>
    </border>
    <border>
      <left/>
      <right/>
      <top/>
      <bottom style="medium">
        <color rgb="FF92D050"/>
      </bottom>
      <diagonal/>
    </border>
    <border>
      <left/>
      <right style="medium">
        <color rgb="FF92D050"/>
      </right>
      <top/>
      <bottom style="medium">
        <color rgb="FF92D050"/>
      </bottom>
      <diagonal/>
    </border>
    <border>
      <left style="medium">
        <color rgb="FF92D050"/>
      </left>
      <right style="thin">
        <color rgb="FF92D050"/>
      </right>
      <top style="medium">
        <color rgb="FF92D050"/>
      </top>
      <bottom style="medium">
        <color rgb="FF92D050"/>
      </bottom>
      <diagonal/>
    </border>
    <border>
      <left style="thin">
        <color rgb="FF92D050"/>
      </left>
      <right style="thin">
        <color rgb="FF92D050"/>
      </right>
      <top style="medium">
        <color rgb="FF92D050"/>
      </top>
      <bottom style="medium">
        <color rgb="FF92D050"/>
      </bottom>
      <diagonal/>
    </border>
    <border>
      <left style="thin">
        <color rgb="FF92D050"/>
      </left>
      <right style="medium">
        <color rgb="FF92D050"/>
      </right>
      <top style="medium">
        <color rgb="FF92D050"/>
      </top>
      <bottom style="medium">
        <color rgb="FF92D050"/>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style="medium">
        <color rgb="FF92D050"/>
      </left>
      <right style="thin">
        <color rgb="FF92D050"/>
      </right>
      <top style="medium">
        <color rgb="FF92D050"/>
      </top>
      <bottom style="thin">
        <color theme="0" tint="-0.14996795556505021"/>
      </bottom>
      <diagonal/>
    </border>
    <border>
      <left style="thin">
        <color rgb="FF92D050"/>
      </left>
      <right style="thin">
        <color rgb="FF92D050"/>
      </right>
      <top style="medium">
        <color rgb="FF92D050"/>
      </top>
      <bottom style="thin">
        <color theme="0" tint="-0.14996795556505021"/>
      </bottom>
      <diagonal/>
    </border>
    <border>
      <left style="thin">
        <color rgb="FF92D050"/>
      </left>
      <right style="medium">
        <color rgb="FF92D050"/>
      </right>
      <top style="medium">
        <color rgb="FF92D050"/>
      </top>
      <bottom style="thin">
        <color theme="0" tint="-0.14996795556505021"/>
      </bottom>
      <diagonal/>
    </border>
    <border>
      <left style="medium">
        <color rgb="FF92D050"/>
      </left>
      <right style="thin">
        <color rgb="FF92D050"/>
      </right>
      <top style="thin">
        <color theme="0" tint="-0.14996795556505021"/>
      </top>
      <bottom style="thin">
        <color theme="0" tint="-0.14996795556505021"/>
      </bottom>
      <diagonal/>
    </border>
    <border>
      <left style="thin">
        <color rgb="FF92D050"/>
      </left>
      <right style="thin">
        <color rgb="FF92D050"/>
      </right>
      <top style="thin">
        <color theme="0" tint="-0.14996795556505021"/>
      </top>
      <bottom style="thin">
        <color theme="0" tint="-0.14996795556505021"/>
      </bottom>
      <diagonal/>
    </border>
    <border>
      <left style="thin">
        <color rgb="FF92D050"/>
      </left>
      <right style="medium">
        <color rgb="FF92D050"/>
      </right>
      <top style="thin">
        <color theme="0" tint="-0.14996795556505021"/>
      </top>
      <bottom style="thin">
        <color theme="0" tint="-0.14996795556505021"/>
      </bottom>
      <diagonal/>
    </border>
    <border>
      <left style="medium">
        <color rgb="FF92D050"/>
      </left>
      <right style="thin">
        <color rgb="FF92D050"/>
      </right>
      <top style="thin">
        <color theme="0" tint="-0.14996795556505021"/>
      </top>
      <bottom style="medium">
        <color rgb="FF92D050"/>
      </bottom>
      <diagonal/>
    </border>
    <border>
      <left style="thin">
        <color rgb="FF92D050"/>
      </left>
      <right style="thin">
        <color rgb="FF92D050"/>
      </right>
      <top style="thin">
        <color theme="0" tint="-0.14996795556505021"/>
      </top>
      <bottom style="medium">
        <color rgb="FF92D050"/>
      </bottom>
      <diagonal/>
    </border>
    <border>
      <left style="thin">
        <color rgb="FF92D050"/>
      </left>
      <right style="medium">
        <color rgb="FF92D050"/>
      </right>
      <top style="thin">
        <color theme="0" tint="-0.14996795556505021"/>
      </top>
      <bottom style="medium">
        <color rgb="FF92D050"/>
      </bottom>
      <diagonal/>
    </border>
    <border>
      <left style="thin">
        <color rgb="FF92D050"/>
      </left>
      <right style="medium">
        <color rgb="FF92D050"/>
      </right>
      <top/>
      <bottom style="thin">
        <color theme="0" tint="-0.14996795556505021"/>
      </bottom>
      <diagonal/>
    </border>
    <border>
      <left style="thin">
        <color rgb="FF92D050"/>
      </left>
      <right style="medium">
        <color rgb="FF92D050"/>
      </right>
      <top/>
      <bottom style="medium">
        <color rgb="FF92D050"/>
      </bottom>
      <diagonal/>
    </border>
    <border>
      <left style="medium">
        <color rgb="FF92D050"/>
      </left>
      <right/>
      <top/>
      <bottom/>
      <diagonal/>
    </border>
    <border>
      <left style="medium">
        <color rgb="FF92D050"/>
      </left>
      <right/>
      <top/>
      <bottom style="medium">
        <color rgb="FF92D050"/>
      </bottom>
      <diagonal/>
    </border>
    <border>
      <left style="thin">
        <color rgb="FF92D050"/>
      </left>
      <right/>
      <top style="medium">
        <color rgb="FF92D050"/>
      </top>
      <bottom style="medium">
        <color rgb="FF92D050"/>
      </bottom>
      <diagonal/>
    </border>
    <border>
      <left style="thin">
        <color rgb="FF92D050"/>
      </left>
      <right/>
      <top style="medium">
        <color rgb="FF92D050"/>
      </top>
      <bottom style="thin">
        <color theme="0" tint="-0.14996795556505021"/>
      </bottom>
      <diagonal/>
    </border>
    <border>
      <left style="thin">
        <color rgb="FF92D050"/>
      </left>
      <right/>
      <top style="thin">
        <color theme="0" tint="-0.14996795556505021"/>
      </top>
      <bottom style="thin">
        <color theme="0" tint="-0.14996795556505021"/>
      </bottom>
      <diagonal/>
    </border>
    <border>
      <left style="thin">
        <color rgb="FF92D050"/>
      </left>
      <right/>
      <top style="thin">
        <color theme="0" tint="-0.14996795556505021"/>
      </top>
      <bottom style="medium">
        <color rgb="FF92D050"/>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1">
    <xf numFmtId="170" fontId="0" fillId="0" borderId="0"/>
    <xf numFmtId="170" fontId="1" fillId="0" borderId="0"/>
    <xf numFmtId="43" fontId="1" fillId="0" borderId="0" applyFont="0" applyFill="0" applyBorder="0" applyAlignment="0" applyProtection="0"/>
    <xf numFmtId="170" fontId="2" fillId="0" borderId="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65" fontId="8" fillId="0" borderId="0" applyFont="0" applyFill="0" applyBorder="0" applyAlignment="0" applyProtection="0"/>
    <xf numFmtId="170" fontId="1" fillId="0" borderId="0"/>
    <xf numFmtId="9" fontId="8" fillId="0" borderId="0" applyFont="0" applyFill="0" applyBorder="0" applyAlignment="0" applyProtection="0"/>
    <xf numFmtId="169" fontId="1" fillId="0" borderId="0" applyFont="0" applyFill="0" applyBorder="0" applyAlignment="0" applyProtection="0"/>
    <xf numFmtId="170" fontId="18" fillId="22" borderId="0" applyNumberFormat="0" applyBorder="0" applyAlignment="0" applyProtection="0"/>
    <xf numFmtId="170" fontId="18" fillId="23" borderId="0" applyNumberFormat="0" applyBorder="0" applyAlignment="0" applyProtection="0"/>
    <xf numFmtId="170" fontId="18" fillId="24" borderId="0" applyNumberFormat="0" applyBorder="0" applyAlignment="0" applyProtection="0"/>
    <xf numFmtId="170" fontId="18" fillId="25" borderId="0" applyNumberFormat="0" applyBorder="0" applyAlignment="0" applyProtection="0"/>
    <xf numFmtId="170" fontId="18" fillId="26" borderId="0" applyNumberFormat="0" applyBorder="0" applyAlignment="0" applyProtection="0"/>
    <xf numFmtId="170" fontId="18" fillId="27" borderId="0" applyNumberFormat="0" applyBorder="0" applyAlignment="0" applyProtection="0"/>
    <xf numFmtId="170" fontId="18" fillId="28" borderId="0" applyNumberFormat="0" applyBorder="0" applyAlignment="0" applyProtection="0"/>
    <xf numFmtId="170" fontId="18" fillId="29" borderId="0" applyNumberFormat="0" applyBorder="0" applyAlignment="0" applyProtection="0"/>
    <xf numFmtId="170" fontId="18" fillId="30" borderId="0" applyNumberFormat="0" applyBorder="0" applyAlignment="0" applyProtection="0"/>
    <xf numFmtId="170" fontId="18" fillId="25" borderId="0" applyNumberFormat="0" applyBorder="0" applyAlignment="0" applyProtection="0"/>
    <xf numFmtId="170" fontId="18" fillId="28" borderId="0" applyNumberFormat="0" applyBorder="0" applyAlignment="0" applyProtection="0"/>
    <xf numFmtId="170" fontId="18" fillId="31" borderId="0" applyNumberFormat="0" applyBorder="0" applyAlignment="0" applyProtection="0"/>
    <xf numFmtId="170" fontId="19" fillId="32" borderId="0" applyNumberFormat="0" applyBorder="0" applyAlignment="0" applyProtection="0"/>
    <xf numFmtId="170" fontId="19" fillId="29" borderId="0" applyNumberFormat="0" applyBorder="0" applyAlignment="0" applyProtection="0"/>
    <xf numFmtId="170" fontId="19" fillId="30" borderId="0" applyNumberFormat="0" applyBorder="0" applyAlignment="0" applyProtection="0"/>
    <xf numFmtId="170" fontId="19" fillId="33" borderId="0" applyNumberFormat="0" applyBorder="0" applyAlignment="0" applyProtection="0"/>
    <xf numFmtId="170" fontId="19" fillId="34" borderId="0" applyNumberFormat="0" applyBorder="0" applyAlignment="0" applyProtection="0"/>
    <xf numFmtId="170" fontId="19" fillId="35" borderId="0" applyNumberFormat="0" applyBorder="0" applyAlignment="0" applyProtection="0"/>
    <xf numFmtId="170" fontId="20" fillId="24" borderId="0" applyNumberFormat="0" applyBorder="0" applyAlignment="0" applyProtection="0"/>
    <xf numFmtId="170" fontId="21" fillId="36" borderId="8" applyNumberFormat="0" applyAlignment="0" applyProtection="0"/>
    <xf numFmtId="170" fontId="22" fillId="37" borderId="9" applyNumberFormat="0" applyAlignment="0" applyProtection="0"/>
    <xf numFmtId="170" fontId="23" fillId="0" borderId="10" applyNumberFormat="0" applyFill="0" applyAlignment="0" applyProtection="0"/>
    <xf numFmtId="170" fontId="24" fillId="0" borderId="0" applyNumberFormat="0" applyFill="0" applyBorder="0" applyAlignment="0" applyProtection="0"/>
    <xf numFmtId="170" fontId="19" fillId="38" borderId="0" applyNumberFormat="0" applyBorder="0" applyAlignment="0" applyProtection="0"/>
    <xf numFmtId="170" fontId="19" fillId="39" borderId="0" applyNumberFormat="0" applyBorder="0" applyAlignment="0" applyProtection="0"/>
    <xf numFmtId="170" fontId="19" fillId="40" borderId="0" applyNumberFormat="0" applyBorder="0" applyAlignment="0" applyProtection="0"/>
    <xf numFmtId="170" fontId="19" fillId="33" borderId="0" applyNumberFormat="0" applyBorder="0" applyAlignment="0" applyProtection="0"/>
    <xf numFmtId="170" fontId="19" fillId="34" borderId="0" applyNumberFormat="0" applyBorder="0" applyAlignment="0" applyProtection="0"/>
    <xf numFmtId="170" fontId="19" fillId="41" borderId="0" applyNumberFormat="0" applyBorder="0" applyAlignment="0" applyProtection="0"/>
    <xf numFmtId="170" fontId="25" fillId="27" borderId="8"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170" fontId="26" fillId="23" borderId="0" applyNumberFormat="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7" fillId="42" borderId="0" applyNumberFormat="0" applyBorder="0" applyAlignment="0" applyProtection="0"/>
    <xf numFmtId="170" fontId="1" fillId="0" borderId="0"/>
    <xf numFmtId="170" fontId="1" fillId="0" borderId="0"/>
    <xf numFmtId="170" fontId="1" fillId="0" borderId="0"/>
    <xf numFmtId="170" fontId="1" fillId="43" borderId="11" applyNumberFormat="0" applyFont="0" applyAlignment="0" applyProtection="0"/>
    <xf numFmtId="170" fontId="1" fillId="43"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28" fillId="36" borderId="12" applyNumberFormat="0" applyAlignment="0" applyProtection="0"/>
    <xf numFmtId="170" fontId="29" fillId="0" borderId="0" applyNumberFormat="0" applyFill="0" applyBorder="0" applyAlignment="0" applyProtection="0"/>
    <xf numFmtId="170" fontId="30" fillId="0" borderId="0" applyNumberFormat="0" applyFill="0" applyBorder="0" applyAlignment="0" applyProtection="0"/>
    <xf numFmtId="170" fontId="31" fillId="0" borderId="13" applyNumberFormat="0" applyFill="0" applyAlignment="0" applyProtection="0"/>
    <xf numFmtId="170" fontId="32" fillId="0" borderId="14" applyNumberFormat="0" applyFill="0" applyAlignment="0" applyProtection="0"/>
    <xf numFmtId="170" fontId="24" fillId="0" borderId="15" applyNumberFormat="0" applyFill="0" applyAlignment="0" applyProtection="0"/>
    <xf numFmtId="170" fontId="33" fillId="0" borderId="0" applyNumberFormat="0" applyFill="0" applyBorder="0" applyAlignment="0" applyProtection="0"/>
    <xf numFmtId="170" fontId="34" fillId="0" borderId="16" applyNumberFormat="0" applyFill="0" applyAlignment="0" applyProtection="0"/>
    <xf numFmtId="164" fontId="8" fillId="0" borderId="0" applyFon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25" fillId="27" borderId="51" applyNumberFormat="0" applyAlignment="0" applyProtection="0"/>
    <xf numFmtId="170" fontId="25" fillId="27" borderId="42" applyNumberFormat="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25" fillId="27" borderId="46" applyNumberFormat="0" applyAlignment="0" applyProtection="0"/>
    <xf numFmtId="170" fontId="21" fillId="36" borderId="42" applyNumberFormat="0" applyAlignment="0" applyProtection="0"/>
    <xf numFmtId="170" fontId="21" fillId="36" borderId="38" applyNumberFormat="0" applyAlignment="0" applyProtection="0"/>
    <xf numFmtId="170" fontId="25" fillId="27" borderId="55" applyNumberFormat="0" applyAlignment="0" applyProtection="0"/>
    <xf numFmtId="170" fontId="25" fillId="27" borderId="38" applyNumberFormat="0" applyAlignment="0" applyProtection="0"/>
    <xf numFmtId="170" fontId="21" fillId="36" borderId="46" applyNumberFormat="0" applyAlignment="0" applyProtection="0"/>
    <xf numFmtId="170" fontId="21" fillId="36" borderId="51" applyNumberFormat="0" applyAlignment="0" applyProtection="0"/>
    <xf numFmtId="170" fontId="21" fillId="36" borderId="55" applyNumberFormat="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1" fillId="43" borderId="39" applyNumberFormat="0" applyFont="0" applyAlignment="0" applyProtection="0"/>
    <xf numFmtId="170" fontId="1" fillId="43" borderId="39" applyNumberFormat="0" applyFont="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28" fillId="36" borderId="40" applyNumberFormat="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4" fillId="0" borderId="41" applyNumberFormat="0" applyFill="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1" fillId="43" borderId="43" applyNumberFormat="0" applyFont="0" applyAlignment="0" applyProtection="0"/>
    <xf numFmtId="170" fontId="1" fillId="43" borderId="43" applyNumberFormat="0" applyFont="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28" fillId="36" borderId="44" applyNumberFormat="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4" fillId="0" borderId="45" applyNumberFormat="0" applyFill="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1" fillId="43" borderId="47" applyNumberFormat="0" applyFont="0" applyAlignment="0" applyProtection="0"/>
    <xf numFmtId="170" fontId="1" fillId="43" borderId="47" applyNumberFormat="0" applyFont="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28" fillId="36" borderId="48" applyNumberFormat="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24" fillId="0" borderId="49" applyNumberFormat="0" applyFill="0" applyAlignment="0" applyProtection="0"/>
    <xf numFmtId="170" fontId="4" fillId="0" borderId="0" applyNumberFormat="0" applyFill="0" applyBorder="0" applyAlignment="0" applyProtection="0"/>
    <xf numFmtId="170" fontId="34" fillId="0" borderId="50" applyNumberFormat="0" applyFill="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1" fillId="43" borderId="52" applyNumberFormat="0" applyFont="0" applyAlignment="0" applyProtection="0"/>
    <xf numFmtId="170" fontId="1" fillId="43" borderId="52" applyNumberFormat="0" applyFont="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28" fillId="36" borderId="53" applyNumberFormat="0" applyAlignment="0" applyProtection="0"/>
    <xf numFmtId="170" fontId="4" fillId="0" borderId="0" applyNumberFormat="0" applyFill="0" applyBorder="0" applyAlignment="0" applyProtection="0"/>
    <xf numFmtId="170" fontId="3" fillId="0" borderId="0" applyNumberFormat="0" applyFill="0" applyBorder="0" applyAlignment="0" applyProtection="0"/>
    <xf numFmtId="170" fontId="34" fillId="0" borderId="54" applyNumberFormat="0" applyFill="0" applyAlignment="0" applyProtection="0"/>
    <xf numFmtId="170" fontId="1" fillId="43" borderId="56" applyNumberFormat="0" applyFont="0" applyAlignment="0" applyProtection="0"/>
    <xf numFmtId="170" fontId="1" fillId="43" borderId="56" applyNumberFormat="0" applyFont="0" applyAlignment="0" applyProtection="0"/>
    <xf numFmtId="170" fontId="28" fillId="36" borderId="57" applyNumberFormat="0" applyAlignment="0" applyProtection="0"/>
    <xf numFmtId="170" fontId="34" fillId="0" borderId="58" applyNumberFormat="0" applyFill="0" applyAlignment="0" applyProtection="0"/>
    <xf numFmtId="0" fontId="8" fillId="0" borderId="0"/>
    <xf numFmtId="0" fontId="8" fillId="0" borderId="0"/>
    <xf numFmtId="43" fontId="8" fillId="0" borderId="0" applyFont="0" applyFill="0" applyBorder="0" applyAlignment="0" applyProtection="0"/>
  </cellStyleXfs>
  <cellXfs count="257">
    <xf numFmtId="170" fontId="0" fillId="0" borderId="0" xfId="0"/>
    <xf numFmtId="170" fontId="5" fillId="0" borderId="0" xfId="0" applyFont="1"/>
    <xf numFmtId="170" fontId="7" fillId="2" borderId="0" xfId="0" applyFont="1" applyFill="1" applyAlignment="1">
      <alignment horizontal="center"/>
    </xf>
    <xf numFmtId="170" fontId="7" fillId="14" borderId="0" xfId="0" applyFont="1" applyFill="1" applyAlignment="1">
      <alignment horizontal="center"/>
    </xf>
    <xf numFmtId="170" fontId="7" fillId="15" borderId="0" xfId="0" applyFont="1" applyFill="1" applyAlignment="1">
      <alignment horizontal="center"/>
    </xf>
    <xf numFmtId="170" fontId="7" fillId="13" borderId="0" xfId="0" applyFont="1" applyFill="1" applyAlignment="1">
      <alignment horizontal="center"/>
    </xf>
    <xf numFmtId="170" fontId="7" fillId="16" borderId="0" xfId="0" applyFont="1" applyFill="1" applyAlignment="1">
      <alignment horizontal="center"/>
    </xf>
    <xf numFmtId="170" fontId="7" fillId="17" borderId="0" xfId="0" applyFont="1" applyFill="1" applyAlignment="1">
      <alignment horizontal="center"/>
    </xf>
    <xf numFmtId="170" fontId="7" fillId="18" borderId="0" xfId="0" applyFont="1" applyFill="1" applyAlignment="1">
      <alignment horizontal="center"/>
    </xf>
    <xf numFmtId="170" fontId="7" fillId="19" borderId="0" xfId="0" applyFont="1" applyFill="1" applyAlignment="1">
      <alignment horizontal="center"/>
    </xf>
    <xf numFmtId="170" fontId="7" fillId="20" borderId="0" xfId="0" applyFont="1" applyFill="1" applyAlignment="1">
      <alignment horizontal="center"/>
    </xf>
    <xf numFmtId="170" fontId="7" fillId="21" borderId="0" xfId="0" applyFont="1" applyFill="1" applyAlignment="1">
      <alignment horizontal="center"/>
    </xf>
    <xf numFmtId="170" fontId="9" fillId="0" borderId="0" xfId="1" applyFont="1" applyAlignment="1">
      <alignment vertical="top"/>
    </xf>
    <xf numFmtId="166" fontId="10" fillId="0" borderId="0" xfId="2" applyNumberFormat="1" applyFont="1" applyAlignment="1">
      <alignment horizontal="center" vertical="top"/>
    </xf>
    <xf numFmtId="166" fontId="10" fillId="0" borderId="0" xfId="2" applyNumberFormat="1" applyFont="1" applyAlignment="1">
      <alignment vertical="top"/>
    </xf>
    <xf numFmtId="170" fontId="10" fillId="0" borderId="0" xfId="1" applyFont="1" applyAlignment="1">
      <alignment vertical="top"/>
    </xf>
    <xf numFmtId="170" fontId="11" fillId="0" borderId="0" xfId="1" applyFont="1" applyAlignment="1">
      <alignment vertical="top"/>
    </xf>
    <xf numFmtId="170" fontId="12" fillId="0" borderId="3" xfId="1" applyFont="1" applyBorder="1" applyAlignment="1">
      <alignment vertical="top"/>
    </xf>
    <xf numFmtId="166" fontId="12" fillId="0" borderId="4" xfId="2" applyNumberFormat="1" applyFont="1" applyBorder="1" applyAlignment="1">
      <alignment horizontal="center" vertical="top"/>
    </xf>
    <xf numFmtId="166" fontId="12" fillId="0" borderId="4" xfId="2" applyNumberFormat="1" applyFont="1" applyBorder="1" applyAlignment="1">
      <alignment vertical="top"/>
    </xf>
    <xf numFmtId="166" fontId="12" fillId="0" borderId="5" xfId="2" applyNumberFormat="1" applyFont="1" applyBorder="1" applyAlignment="1">
      <alignment vertical="top"/>
    </xf>
    <xf numFmtId="170" fontId="12" fillId="0" borderId="6" xfId="1" applyFont="1" applyBorder="1" applyAlignment="1">
      <alignment vertical="top"/>
    </xf>
    <xf numFmtId="166" fontId="12" fillId="0" borderId="7" xfId="2" applyNumberFormat="1" applyFont="1" applyBorder="1" applyAlignment="1">
      <alignment horizontal="center" vertical="top"/>
    </xf>
    <xf numFmtId="166" fontId="12" fillId="0" borderId="7" xfId="2" applyNumberFormat="1" applyFont="1" applyBorder="1" applyAlignment="1">
      <alignment vertical="top"/>
    </xf>
    <xf numFmtId="166" fontId="12" fillId="0" borderId="1" xfId="2" applyNumberFormat="1" applyFont="1" applyBorder="1" applyAlignment="1">
      <alignment vertical="top"/>
    </xf>
    <xf numFmtId="166" fontId="10" fillId="0" borderId="2" xfId="2" applyNumberFormat="1" applyFont="1" applyBorder="1" applyAlignment="1">
      <alignment horizontal="center" vertical="top"/>
    </xf>
    <xf numFmtId="166" fontId="10" fillId="0" borderId="2" xfId="2" applyNumberFormat="1" applyFont="1" applyBorder="1" applyAlignment="1">
      <alignment vertical="top"/>
    </xf>
    <xf numFmtId="166" fontId="10" fillId="10" borderId="2" xfId="2" applyNumberFormat="1" applyFont="1" applyFill="1" applyBorder="1" applyAlignment="1">
      <alignment horizontal="center" vertical="top" wrapText="1"/>
    </xf>
    <xf numFmtId="166" fontId="10" fillId="10" borderId="2" xfId="2" applyNumberFormat="1" applyFont="1" applyFill="1" applyBorder="1" applyAlignment="1">
      <alignment vertical="top" wrapText="1"/>
    </xf>
    <xf numFmtId="170" fontId="0" fillId="0" borderId="2" xfId="0" applyBorder="1" applyAlignment="1">
      <alignment horizontal="left" vertical="top" wrapText="1"/>
    </xf>
    <xf numFmtId="170" fontId="17" fillId="0" borderId="2" xfId="0" applyFont="1" applyBorder="1" applyAlignment="1">
      <alignment horizontal="left" vertical="top" wrapText="1"/>
    </xf>
    <xf numFmtId="170" fontId="7" fillId="45" borderId="0" xfId="0" applyFont="1" applyFill="1"/>
    <xf numFmtId="170" fontId="0" fillId="0" borderId="0" xfId="0" applyAlignment="1">
      <alignment vertical="top"/>
    </xf>
    <xf numFmtId="170" fontId="6" fillId="0" borderId="0" xfId="0" applyFont="1" applyAlignment="1">
      <alignment vertical="center"/>
    </xf>
    <xf numFmtId="170" fontId="5" fillId="0" borderId="0" xfId="0" applyFont="1" applyAlignment="1">
      <alignment vertical="center"/>
    </xf>
    <xf numFmtId="170" fontId="35" fillId="0" borderId="0" xfId="0" applyFont="1" applyAlignment="1">
      <alignment vertical="center"/>
    </xf>
    <xf numFmtId="170" fontId="36" fillId="3" borderId="20" xfId="0" applyFont="1" applyFill="1" applyBorder="1" applyAlignment="1">
      <alignment horizontal="center" vertical="center" wrapText="1"/>
    </xf>
    <xf numFmtId="170" fontId="36" fillId="4" borderId="20" xfId="0" applyFont="1" applyFill="1" applyBorder="1" applyAlignment="1">
      <alignment horizontal="center" vertical="center" wrapText="1"/>
    </xf>
    <xf numFmtId="170" fontId="36" fillId="5" borderId="20" xfId="0" applyFont="1" applyFill="1" applyBorder="1" applyAlignment="1">
      <alignment horizontal="center" vertical="center" wrapText="1"/>
    </xf>
    <xf numFmtId="170" fontId="36" fillId="6" borderId="20" xfId="0" applyFont="1" applyFill="1" applyBorder="1" applyAlignment="1">
      <alignment horizontal="center" vertical="center" wrapText="1"/>
    </xf>
    <xf numFmtId="170" fontId="36" fillId="7" borderId="20" xfId="0" applyFont="1" applyFill="1" applyBorder="1" applyAlignment="1">
      <alignment horizontal="center" vertical="center" wrapText="1"/>
    </xf>
    <xf numFmtId="170" fontId="36" fillId="47" borderId="20" xfId="0" applyFont="1" applyFill="1" applyBorder="1" applyAlignment="1">
      <alignment horizontal="center" vertical="center"/>
    </xf>
    <xf numFmtId="170" fontId="36" fillId="47" borderId="20" xfId="0" applyFont="1" applyFill="1" applyBorder="1" applyAlignment="1">
      <alignment horizontal="center" vertical="center" wrapText="1"/>
    </xf>
    <xf numFmtId="170" fontId="39" fillId="0" borderId="20" xfId="0" applyFont="1" applyBorder="1" applyAlignment="1">
      <alignment vertical="center"/>
    </xf>
    <xf numFmtId="170" fontId="39" fillId="6" borderId="20" xfId="0" applyFont="1" applyFill="1" applyBorder="1" applyAlignment="1">
      <alignment horizontal="center" vertical="center"/>
    </xf>
    <xf numFmtId="170" fontId="40" fillId="0" borderId="0" xfId="0" applyFont="1" applyAlignment="1">
      <alignment vertical="center"/>
    </xf>
    <xf numFmtId="49" fontId="5" fillId="0" borderId="0" xfId="0" applyNumberFormat="1" applyFont="1" applyAlignment="1">
      <alignment vertical="center"/>
    </xf>
    <xf numFmtId="49" fontId="36" fillId="5" borderId="20" xfId="3" applyNumberFormat="1" applyFont="1" applyFill="1" applyBorder="1" applyAlignment="1">
      <alignment horizontal="center" vertical="center"/>
    </xf>
    <xf numFmtId="49" fontId="36" fillId="4" borderId="20" xfId="3" applyNumberFormat="1" applyFont="1" applyFill="1" applyBorder="1" applyAlignment="1">
      <alignment horizontal="center" vertical="center"/>
    </xf>
    <xf numFmtId="49" fontId="36" fillId="3" borderId="20" xfId="3" applyNumberFormat="1" applyFont="1" applyFill="1" applyBorder="1" applyAlignment="1">
      <alignment horizontal="center" vertical="center"/>
    </xf>
    <xf numFmtId="49" fontId="36" fillId="6" borderId="20" xfId="3" applyNumberFormat="1" applyFont="1" applyFill="1" applyBorder="1" applyAlignment="1">
      <alignment horizontal="center" vertical="center"/>
    </xf>
    <xf numFmtId="49" fontId="36" fillId="5" borderId="23" xfId="3" applyNumberFormat="1" applyFont="1" applyFill="1" applyBorder="1" applyAlignment="1">
      <alignment horizontal="center" vertical="center"/>
    </xf>
    <xf numFmtId="49" fontId="36" fillId="4" borderId="23" xfId="3" applyNumberFormat="1" applyFont="1" applyFill="1" applyBorder="1" applyAlignment="1">
      <alignment horizontal="center" vertical="center"/>
    </xf>
    <xf numFmtId="49" fontId="36" fillId="3" borderId="23" xfId="3" applyNumberFormat="1" applyFont="1" applyFill="1" applyBorder="1" applyAlignment="1">
      <alignment horizontal="center" vertical="center"/>
    </xf>
    <xf numFmtId="49" fontId="36" fillId="6" borderId="24" xfId="3" applyNumberFormat="1" applyFont="1" applyFill="1" applyBorder="1" applyAlignment="1">
      <alignment horizontal="center" vertical="center"/>
    </xf>
    <xf numFmtId="49" fontId="36" fillId="6" borderId="25" xfId="3" applyNumberFormat="1" applyFont="1" applyFill="1" applyBorder="1" applyAlignment="1">
      <alignment horizontal="center" vertical="center"/>
    </xf>
    <xf numFmtId="49" fontId="36" fillId="5" borderId="26" xfId="3" applyNumberFormat="1" applyFont="1" applyFill="1" applyBorder="1" applyAlignment="1">
      <alignment horizontal="center" vertical="center"/>
    </xf>
    <xf numFmtId="49" fontId="36" fillId="4" borderId="26" xfId="3" applyNumberFormat="1" applyFont="1" applyFill="1" applyBorder="1" applyAlignment="1">
      <alignment horizontal="center" vertical="center"/>
    </xf>
    <xf numFmtId="49" fontId="36" fillId="3" borderId="26" xfId="3" applyNumberFormat="1" applyFont="1" applyFill="1" applyBorder="1" applyAlignment="1">
      <alignment horizontal="center" vertical="center"/>
    </xf>
    <xf numFmtId="165" fontId="6" fillId="47" borderId="20" xfId="20" applyFont="1" applyFill="1" applyBorder="1" applyAlignment="1">
      <alignment horizontal="center" vertical="center"/>
    </xf>
    <xf numFmtId="170" fontId="5" fillId="8" borderId="20" xfId="0" applyFont="1" applyFill="1" applyBorder="1" applyAlignment="1">
      <alignment horizontal="center" vertical="center"/>
    </xf>
    <xf numFmtId="170" fontId="6" fillId="12" borderId="20" xfId="0" applyFont="1" applyFill="1" applyBorder="1" applyAlignment="1">
      <alignment horizontal="center" vertical="center" wrapText="1"/>
    </xf>
    <xf numFmtId="170" fontId="6" fillId="7" borderId="20" xfId="0" applyFont="1" applyFill="1" applyBorder="1" applyAlignment="1">
      <alignment horizontal="center" vertical="center" wrapText="1"/>
    </xf>
    <xf numFmtId="170" fontId="6" fillId="8" borderId="20" xfId="0" applyFont="1" applyFill="1" applyBorder="1" applyAlignment="1">
      <alignment horizontal="center" vertical="center" wrapText="1"/>
    </xf>
    <xf numFmtId="170" fontId="6" fillId="9" borderId="20" xfId="0" applyFont="1" applyFill="1" applyBorder="1" applyAlignment="1">
      <alignment horizontal="center" vertical="center" wrapText="1"/>
    </xf>
    <xf numFmtId="49" fontId="36" fillId="47" borderId="20" xfId="3" applyNumberFormat="1" applyFont="1" applyFill="1" applyBorder="1" applyAlignment="1">
      <alignment horizontal="center" vertical="center"/>
    </xf>
    <xf numFmtId="170" fontId="0" fillId="0" borderId="0" xfId="0" applyAlignment="1">
      <alignment horizontal="center"/>
    </xf>
    <xf numFmtId="170" fontId="0" fillId="45" borderId="0" xfId="0" applyFill="1"/>
    <xf numFmtId="170" fontId="0" fillId="2" borderId="0" xfId="0" applyFill="1"/>
    <xf numFmtId="170" fontId="0" fillId="13" borderId="0" xfId="0" applyFill="1"/>
    <xf numFmtId="170" fontId="0" fillId="17" borderId="0" xfId="0" applyFill="1"/>
    <xf numFmtId="170" fontId="0" fillId="19" borderId="0" xfId="0" applyFill="1" applyAlignment="1">
      <alignment vertical="center" wrapText="1"/>
    </xf>
    <xf numFmtId="170" fontId="0" fillId="16" borderId="0" xfId="0" applyFill="1" applyAlignment="1">
      <alignment vertical="center" wrapText="1"/>
    </xf>
    <xf numFmtId="170" fontId="0" fillId="20" borderId="0" xfId="0" applyFill="1" applyAlignment="1">
      <alignment vertical="center" wrapText="1"/>
    </xf>
    <xf numFmtId="170" fontId="0" fillId="18" borderId="0" xfId="0" applyFill="1" applyAlignment="1">
      <alignment vertical="center" wrapText="1"/>
    </xf>
    <xf numFmtId="170" fontId="0" fillId="14" borderId="0" xfId="0" applyFill="1" applyAlignment="1">
      <alignment vertical="center" wrapText="1"/>
    </xf>
    <xf numFmtId="170" fontId="0" fillId="0" borderId="0" xfId="0" applyAlignment="1">
      <alignment vertical="center" wrapText="1"/>
    </xf>
    <xf numFmtId="170" fontId="0" fillId="15" borderId="0" xfId="0" applyFill="1"/>
    <xf numFmtId="170" fontId="0" fillId="21" borderId="0" xfId="0" applyFill="1"/>
    <xf numFmtId="170" fontId="0" fillId="19" borderId="0" xfId="0" applyFill="1"/>
    <xf numFmtId="170" fontId="0" fillId="16" borderId="0" xfId="0" applyFill="1" applyAlignment="1">
      <alignment horizontal="center"/>
    </xf>
    <xf numFmtId="170" fontId="0" fillId="20" borderId="0" xfId="0" applyFill="1" applyAlignment="1">
      <alignment horizontal="center"/>
    </xf>
    <xf numFmtId="170" fontId="37" fillId="0" borderId="0" xfId="1" quotePrefix="1" applyFont="1" applyAlignment="1">
      <alignment horizontal="center" vertical="center" wrapText="1"/>
    </xf>
    <xf numFmtId="170" fontId="37" fillId="0" borderId="0" xfId="1" quotePrefix="1" applyFont="1" applyAlignment="1">
      <alignment horizontal="left" vertical="center" wrapText="1"/>
    </xf>
    <xf numFmtId="170" fontId="37" fillId="0" borderId="0" xfId="1" applyFont="1" applyAlignment="1">
      <alignment horizontal="left" vertical="center" wrapText="1"/>
    </xf>
    <xf numFmtId="170" fontId="41" fillId="0" borderId="0" xfId="1" applyFont="1" applyAlignment="1">
      <alignment horizontal="center" vertical="center" wrapText="1"/>
    </xf>
    <xf numFmtId="170" fontId="7" fillId="0" borderId="0" xfId="1" applyFont="1" applyAlignment="1">
      <alignment horizontal="center" vertical="center" wrapText="1"/>
    </xf>
    <xf numFmtId="170" fontId="7" fillId="0" borderId="0" xfId="0" applyFont="1" applyAlignment="1">
      <alignment horizontal="center" vertical="center" wrapText="1"/>
    </xf>
    <xf numFmtId="170" fontId="38" fillId="0" borderId="0" xfId="0" applyFont="1" applyAlignment="1">
      <alignment horizontal="center" vertical="center" wrapText="1"/>
    </xf>
    <xf numFmtId="170" fontId="37" fillId="0" borderId="0" xfId="0" applyFont="1" applyAlignment="1">
      <alignment horizontal="justify" vertical="center" wrapText="1"/>
    </xf>
    <xf numFmtId="170" fontId="0" fillId="0" borderId="0" xfId="0" applyAlignment="1">
      <alignment vertical="center"/>
    </xf>
    <xf numFmtId="170" fontId="0" fillId="0" borderId="0" xfId="0" applyAlignment="1">
      <alignment horizontal="left" vertical="center"/>
    </xf>
    <xf numFmtId="170" fontId="37" fillId="0" borderId="0" xfId="1" applyFont="1" applyAlignment="1">
      <alignment vertical="center"/>
    </xf>
    <xf numFmtId="170" fontId="37" fillId="0" borderId="0" xfId="1" applyFont="1" applyAlignment="1">
      <alignment horizontal="left" vertical="center"/>
    </xf>
    <xf numFmtId="170" fontId="5" fillId="0" borderId="0" xfId="0" applyFont="1" applyAlignment="1">
      <alignment vertical="top"/>
    </xf>
    <xf numFmtId="168" fontId="5" fillId="0" borderId="0" xfId="0" applyNumberFormat="1" applyFont="1"/>
    <xf numFmtId="170" fontId="42" fillId="0" borderId="0" xfId="0" applyFont="1" applyAlignment="1">
      <alignment vertical="center"/>
    </xf>
    <xf numFmtId="170" fontId="0" fillId="0" borderId="0" xfId="0" applyAlignment="1">
      <alignment horizontal="left" vertical="top" wrapText="1"/>
    </xf>
    <xf numFmtId="170" fontId="0" fillId="0" borderId="18" xfId="0" applyBorder="1" applyAlignment="1">
      <alignment horizontal="left" vertical="top" wrapText="1"/>
    </xf>
    <xf numFmtId="170" fontId="0" fillId="0" borderId="19" xfId="0" applyBorder="1" applyAlignment="1">
      <alignment horizontal="left" vertical="top" wrapText="1"/>
    </xf>
    <xf numFmtId="170" fontId="0" fillId="0" borderId="35" xfId="0" applyBorder="1" applyAlignment="1">
      <alignment horizontal="left" vertical="top" wrapText="1"/>
    </xf>
    <xf numFmtId="170" fontId="0" fillId="0" borderId="36" xfId="0" applyBorder="1" applyAlignment="1">
      <alignment horizontal="left" vertical="top" wrapText="1"/>
    </xf>
    <xf numFmtId="170" fontId="0" fillId="0" borderId="37" xfId="0" applyBorder="1" applyAlignment="1">
      <alignment horizontal="left" vertical="top" wrapText="1"/>
    </xf>
    <xf numFmtId="170" fontId="0" fillId="0" borderId="17" xfId="0" applyBorder="1" applyAlignment="1">
      <alignment horizontal="justify" vertical="top" wrapText="1"/>
    </xf>
    <xf numFmtId="170" fontId="0" fillId="0" borderId="2" xfId="0" applyBorder="1" applyAlignment="1">
      <alignment horizontal="center" vertical="center"/>
    </xf>
    <xf numFmtId="170" fontId="0" fillId="0" borderId="0" xfId="0" applyAlignment="1">
      <alignment wrapText="1"/>
    </xf>
    <xf numFmtId="170" fontId="0" fillId="0" borderId="0" xfId="0" applyAlignment="1">
      <alignment horizontal="center" vertical="center"/>
    </xf>
    <xf numFmtId="170" fontId="44" fillId="0" borderId="2" xfId="0" applyFont="1" applyBorder="1" applyAlignment="1">
      <alignment horizontal="center" vertical="center"/>
    </xf>
    <xf numFmtId="170" fontId="44" fillId="0" borderId="2" xfId="0" applyFont="1" applyBorder="1" applyAlignment="1">
      <alignment horizontal="center" vertical="center" wrapText="1"/>
    </xf>
    <xf numFmtId="170" fontId="44" fillId="0" borderId="60" xfId="0" applyFont="1" applyBorder="1" applyAlignment="1">
      <alignment horizontal="center" wrapText="1"/>
    </xf>
    <xf numFmtId="3" fontId="36" fillId="47" borderId="20" xfId="0" applyNumberFormat="1" applyFont="1" applyFill="1" applyBorder="1" applyAlignment="1">
      <alignment horizontal="center" vertical="center"/>
    </xf>
    <xf numFmtId="4" fontId="6" fillId="12" borderId="20" xfId="0" applyNumberFormat="1" applyFont="1" applyFill="1" applyBorder="1" applyAlignment="1">
      <alignment horizontal="center" vertical="center" wrapText="1"/>
    </xf>
    <xf numFmtId="4" fontId="6" fillId="7" borderId="20" xfId="0" applyNumberFormat="1" applyFont="1" applyFill="1" applyBorder="1" applyAlignment="1">
      <alignment horizontal="center" vertical="center" wrapText="1"/>
    </xf>
    <xf numFmtId="4" fontId="6" fillId="8" borderId="20" xfId="0" applyNumberFormat="1" applyFont="1" applyFill="1" applyBorder="1" applyAlignment="1">
      <alignment horizontal="center" vertical="center" wrapText="1"/>
    </xf>
    <xf numFmtId="4" fontId="6" fillId="9" borderId="20" xfId="0" applyNumberFormat="1" applyFont="1" applyFill="1" applyBorder="1" applyAlignment="1">
      <alignment horizontal="center" vertical="center" wrapText="1"/>
    </xf>
    <xf numFmtId="3" fontId="0" fillId="0" borderId="2" xfId="0" applyNumberFormat="1" applyBorder="1" applyAlignment="1">
      <alignment horizontal="center" vertical="center"/>
    </xf>
    <xf numFmtId="3" fontId="7" fillId="0" borderId="0" xfId="0" applyNumberFormat="1" applyFont="1" applyAlignment="1">
      <alignment horizontal="center" vertical="top"/>
    </xf>
    <xf numFmtId="170" fontId="7" fillId="0" borderId="0" xfId="0" applyFont="1" applyAlignment="1" applyProtection="1">
      <alignment horizontal="center" vertical="center" wrapText="1"/>
      <protection locked="0"/>
    </xf>
    <xf numFmtId="170" fontId="7" fillId="0" borderId="0" xfId="0" applyFont="1" applyAlignment="1" applyProtection="1">
      <alignment horizontal="justify" vertical="top" wrapText="1" readingOrder="1"/>
      <protection locked="0"/>
    </xf>
    <xf numFmtId="1" fontId="7" fillId="0" borderId="0" xfId="0" applyNumberFormat="1" applyFont="1" applyAlignment="1" applyProtection="1">
      <alignment horizontal="justify" vertical="top" wrapText="1" readingOrder="1"/>
      <protection locked="0"/>
    </xf>
    <xf numFmtId="170" fontId="48" fillId="0" borderId="59" xfId="0" applyFont="1" applyBorder="1" applyAlignment="1" applyProtection="1">
      <alignment horizontal="left" vertical="center" wrapText="1" readingOrder="1"/>
      <protection locked="0"/>
    </xf>
    <xf numFmtId="166" fontId="43" fillId="0" borderId="59" xfId="20" applyNumberFormat="1" applyFont="1" applyBorder="1" applyAlignment="1" applyProtection="1">
      <alignment horizontal="center" vertical="center" wrapText="1" readingOrder="1"/>
      <protection locked="0"/>
    </xf>
    <xf numFmtId="1" fontId="43" fillId="2" borderId="59" xfId="20" applyNumberFormat="1" applyFont="1" applyFill="1" applyBorder="1" applyAlignment="1" applyProtection="1">
      <alignment horizontal="center" vertical="center" wrapText="1" readingOrder="1"/>
      <protection locked="0"/>
    </xf>
    <xf numFmtId="1" fontId="49" fillId="2" borderId="59" xfId="0" applyNumberFormat="1" applyFont="1" applyFill="1" applyBorder="1" applyAlignment="1" applyProtection="1">
      <alignment horizontal="center" vertical="center" wrapText="1" readingOrder="1"/>
      <protection locked="0"/>
    </xf>
    <xf numFmtId="170" fontId="50" fillId="0" borderId="59" xfId="0" applyFont="1" applyBorder="1" applyAlignment="1" applyProtection="1">
      <alignment horizontal="left" vertical="center" wrapText="1" readingOrder="1"/>
      <protection locked="0"/>
    </xf>
    <xf numFmtId="1" fontId="5" fillId="0" borderId="20" xfId="0" applyNumberFormat="1" applyFont="1" applyBorder="1" applyAlignment="1">
      <alignment horizontal="center" vertical="center"/>
    </xf>
    <xf numFmtId="1" fontId="36" fillId="47" borderId="20" xfId="3" applyNumberFormat="1" applyFont="1" applyFill="1" applyBorder="1" applyAlignment="1">
      <alignment horizontal="center" vertical="center"/>
    </xf>
    <xf numFmtId="172" fontId="6" fillId="47" borderId="20" xfId="20" applyNumberFormat="1" applyFont="1" applyFill="1" applyBorder="1" applyAlignment="1">
      <alignment horizontal="center" vertical="center"/>
    </xf>
    <xf numFmtId="170" fontId="38" fillId="0" borderId="0" xfId="1" applyFont="1" applyAlignment="1">
      <alignment vertical="center" wrapText="1"/>
    </xf>
    <xf numFmtId="170" fontId="38" fillId="47" borderId="2" xfId="1" applyFont="1" applyFill="1" applyBorder="1" applyAlignment="1">
      <alignment horizontal="center" vertical="center" wrapText="1"/>
    </xf>
    <xf numFmtId="0" fontId="8" fillId="0" borderId="0" xfId="308"/>
    <xf numFmtId="0" fontId="8" fillId="0" borderId="0" xfId="308" applyAlignment="1">
      <alignment vertical="center"/>
    </xf>
    <xf numFmtId="0" fontId="8" fillId="7" borderId="0" xfId="308" applyFill="1" applyAlignment="1">
      <alignment horizontal="center" vertical="center"/>
    </xf>
    <xf numFmtId="175" fontId="8" fillId="0" borderId="0" xfId="308" applyNumberFormat="1"/>
    <xf numFmtId="0" fontId="8" fillId="7" borderId="0" xfId="308" applyFill="1"/>
    <xf numFmtId="0" fontId="7" fillId="0" borderId="0" xfId="308" applyFont="1" applyAlignment="1">
      <alignment horizontal="center"/>
    </xf>
    <xf numFmtId="0" fontId="8" fillId="0" borderId="0" xfId="308" applyAlignment="1">
      <alignment horizontal="center"/>
    </xf>
    <xf numFmtId="4" fontId="5" fillId="44" borderId="0" xfId="308" applyNumberFormat="1" applyFont="1" applyFill="1" applyAlignment="1">
      <alignment horizontal="center" vertical="center"/>
    </xf>
    <xf numFmtId="4" fontId="5" fillId="44" borderId="63" xfId="308" applyNumberFormat="1" applyFont="1" applyFill="1" applyBorder="1" applyAlignment="1">
      <alignment horizontal="center" vertical="center"/>
    </xf>
    <xf numFmtId="4" fontId="5" fillId="44" borderId="0" xfId="308" applyNumberFormat="1" applyFont="1" applyFill="1" applyAlignment="1">
      <alignment vertical="center"/>
    </xf>
    <xf numFmtId="4" fontId="5" fillId="44" borderId="63" xfId="308" applyNumberFormat="1" applyFont="1" applyFill="1" applyBorder="1" applyAlignment="1">
      <alignment vertical="center"/>
    </xf>
    <xf numFmtId="4" fontId="5" fillId="44" borderId="64" xfId="308" applyNumberFormat="1" applyFont="1" applyFill="1" applyBorder="1" applyAlignment="1">
      <alignment vertical="center"/>
    </xf>
    <xf numFmtId="4" fontId="5" fillId="44" borderId="65" xfId="308" applyNumberFormat="1" applyFont="1" applyFill="1" applyBorder="1" applyAlignment="1">
      <alignment vertical="center"/>
    </xf>
    <xf numFmtId="0" fontId="8" fillId="44" borderId="0" xfId="308" applyFill="1"/>
    <xf numFmtId="1" fontId="5" fillId="44" borderId="0" xfId="308" applyNumberFormat="1" applyFont="1" applyFill="1" applyAlignment="1">
      <alignment horizontal="center" vertical="center"/>
    </xf>
    <xf numFmtId="1" fontId="5" fillId="44" borderId="64" xfId="308" applyNumberFormat="1" applyFont="1" applyFill="1" applyBorder="1" applyAlignment="1">
      <alignment horizontal="center" vertical="center"/>
    </xf>
    <xf numFmtId="1" fontId="5" fillId="44" borderId="83" xfId="308" applyNumberFormat="1" applyFont="1" applyFill="1" applyBorder="1" applyAlignment="1">
      <alignment horizontal="center" vertical="center"/>
    </xf>
    <xf numFmtId="1" fontId="5" fillId="44" borderId="84" xfId="308" applyNumberFormat="1" applyFont="1" applyFill="1" applyBorder="1" applyAlignment="1">
      <alignment horizontal="center" vertical="center"/>
    </xf>
    <xf numFmtId="170" fontId="52" fillId="47" borderId="66" xfId="0" applyFont="1" applyFill="1" applyBorder="1" applyAlignment="1">
      <alignment horizontal="center" vertical="center" wrapText="1"/>
    </xf>
    <xf numFmtId="0" fontId="44" fillId="47" borderId="67" xfId="308" applyFont="1" applyFill="1" applyBorder="1" applyAlignment="1">
      <alignment horizontal="center" vertical="center" wrapText="1"/>
    </xf>
    <xf numFmtId="0" fontId="44" fillId="47" borderId="85" xfId="308" applyFont="1" applyFill="1" applyBorder="1" applyAlignment="1">
      <alignment horizontal="center" vertical="center" wrapText="1"/>
    </xf>
    <xf numFmtId="0" fontId="44" fillId="47" borderId="66" xfId="308" applyFont="1" applyFill="1" applyBorder="1" applyAlignment="1">
      <alignment horizontal="center" vertical="center" wrapText="1"/>
    </xf>
    <xf numFmtId="170" fontId="52" fillId="47" borderId="68" xfId="0" applyFont="1" applyFill="1" applyBorder="1" applyAlignment="1">
      <alignment horizontal="center" vertical="center" wrapText="1"/>
    </xf>
    <xf numFmtId="0" fontId="44" fillId="47" borderId="68" xfId="308" applyFont="1" applyFill="1" applyBorder="1" applyAlignment="1">
      <alignment horizontal="center" vertical="center" wrapText="1"/>
    </xf>
    <xf numFmtId="0" fontId="53" fillId="0" borderId="72" xfId="308" applyFont="1" applyBorder="1" applyAlignment="1">
      <alignment horizontal="center" vertical="center" wrapText="1"/>
    </xf>
    <xf numFmtId="0" fontId="53" fillId="0" borderId="73" xfId="308" applyFont="1" applyBorder="1" applyAlignment="1">
      <alignment horizontal="center" vertical="center" wrapText="1"/>
    </xf>
    <xf numFmtId="0" fontId="53" fillId="0" borderId="86" xfId="308" applyFont="1" applyBorder="1" applyAlignment="1">
      <alignment horizontal="center" vertical="center" wrapText="1"/>
    </xf>
    <xf numFmtId="167" fontId="53" fillId="7" borderId="72" xfId="22" applyNumberFormat="1" applyFont="1" applyFill="1" applyBorder="1" applyAlignment="1">
      <alignment horizontal="center" vertical="center"/>
    </xf>
    <xf numFmtId="0" fontId="53" fillId="0" borderId="73" xfId="308" applyFont="1" applyBorder="1" applyAlignment="1">
      <alignment horizontal="left" vertical="center" wrapText="1"/>
    </xf>
    <xf numFmtId="2" fontId="53" fillId="44" borderId="72" xfId="310" applyNumberFormat="1" applyFont="1" applyFill="1" applyBorder="1" applyAlignment="1">
      <alignment horizontal="center" vertical="center"/>
    </xf>
    <xf numFmtId="173" fontId="53" fillId="44" borderId="74" xfId="308" applyNumberFormat="1" applyFont="1" applyFill="1" applyBorder="1" applyAlignment="1">
      <alignment horizontal="center" vertical="center"/>
    </xf>
    <xf numFmtId="174" fontId="53" fillId="44" borderId="72" xfId="310" applyNumberFormat="1" applyFont="1" applyFill="1" applyBorder="1" applyAlignment="1">
      <alignment horizontal="center" vertical="center"/>
    </xf>
    <xf numFmtId="0" fontId="53" fillId="44" borderId="73" xfId="308" applyFont="1" applyFill="1" applyBorder="1" applyAlignment="1">
      <alignment horizontal="center" vertical="center"/>
    </xf>
    <xf numFmtId="0" fontId="53" fillId="0" borderId="75" xfId="308" applyFont="1" applyBorder="1" applyAlignment="1">
      <alignment horizontal="center" vertical="center" wrapText="1"/>
    </xf>
    <xf numFmtId="0" fontId="53" fillId="0" borderId="76" xfId="308" applyFont="1" applyBorder="1" applyAlignment="1">
      <alignment horizontal="center" vertical="center" wrapText="1"/>
    </xf>
    <xf numFmtId="0" fontId="53" fillId="0" borderId="87" xfId="308" applyFont="1" applyBorder="1" applyAlignment="1">
      <alignment horizontal="center" vertical="center" wrapText="1"/>
    </xf>
    <xf numFmtId="167" fontId="53" fillId="7" borderId="75" xfId="22" applyNumberFormat="1" applyFont="1" applyFill="1" applyBorder="1" applyAlignment="1">
      <alignment horizontal="center" vertical="center"/>
    </xf>
    <xf numFmtId="0" fontId="53" fillId="0" borderId="76" xfId="308" applyFont="1" applyBorder="1" applyAlignment="1">
      <alignment horizontal="left" vertical="center" wrapText="1"/>
    </xf>
    <xf numFmtId="2" fontId="53" fillId="44" borderId="75" xfId="310" applyNumberFormat="1" applyFont="1" applyFill="1" applyBorder="1" applyAlignment="1">
      <alignment horizontal="center" vertical="center"/>
    </xf>
    <xf numFmtId="173" fontId="53" fillId="44" borderId="81" xfId="308" applyNumberFormat="1" applyFont="1" applyFill="1" applyBorder="1" applyAlignment="1">
      <alignment horizontal="center" vertical="center"/>
    </xf>
    <xf numFmtId="0" fontId="53" fillId="44" borderId="76" xfId="308" applyFont="1" applyFill="1" applyBorder="1" applyAlignment="1">
      <alignment horizontal="center" vertical="center"/>
    </xf>
    <xf numFmtId="0" fontId="53" fillId="0" borderId="78" xfId="308" applyFont="1" applyBorder="1" applyAlignment="1">
      <alignment horizontal="center" vertical="center" wrapText="1"/>
    </xf>
    <xf numFmtId="0" fontId="53" fillId="0" borderId="79" xfId="308" applyFont="1" applyBorder="1" applyAlignment="1">
      <alignment horizontal="center" vertical="center" wrapText="1"/>
    </xf>
    <xf numFmtId="0" fontId="53" fillId="0" borderId="88" xfId="308" applyFont="1" applyBorder="1" applyAlignment="1">
      <alignment horizontal="center" vertical="center" wrapText="1"/>
    </xf>
    <xf numFmtId="167" fontId="53" fillId="7" borderId="78" xfId="22" applyNumberFormat="1" applyFont="1" applyFill="1" applyBorder="1" applyAlignment="1">
      <alignment horizontal="center" vertical="center"/>
    </xf>
    <xf numFmtId="0" fontId="53" fillId="0" borderId="79" xfId="308" applyFont="1" applyBorder="1" applyAlignment="1">
      <alignment horizontal="left" vertical="center" wrapText="1"/>
    </xf>
    <xf numFmtId="2" fontId="53" fillId="44" borderId="78" xfId="310" applyNumberFormat="1" applyFont="1" applyFill="1" applyBorder="1" applyAlignment="1">
      <alignment horizontal="center" vertical="center"/>
    </xf>
    <xf numFmtId="173" fontId="53" fillId="44" borderId="82" xfId="308" applyNumberFormat="1" applyFont="1" applyFill="1" applyBorder="1" applyAlignment="1">
      <alignment horizontal="center" vertical="center"/>
    </xf>
    <xf numFmtId="0" fontId="53" fillId="44" borderId="79" xfId="308" applyFont="1" applyFill="1" applyBorder="1" applyAlignment="1">
      <alignment horizontal="center" vertical="center"/>
    </xf>
    <xf numFmtId="0" fontId="54" fillId="9" borderId="0" xfId="308" applyFont="1" applyFill="1" applyAlignment="1">
      <alignment horizontal="center" vertical="center" wrapText="1"/>
    </xf>
    <xf numFmtId="0" fontId="53" fillId="44" borderId="74" xfId="308" applyFont="1" applyFill="1" applyBorder="1" applyAlignment="1">
      <alignment horizontal="left" vertical="center" wrapText="1"/>
    </xf>
    <xf numFmtId="4" fontId="53" fillId="44" borderId="72" xfId="308" applyNumberFormat="1" applyFont="1" applyFill="1" applyBorder="1" applyAlignment="1">
      <alignment horizontal="center" vertical="center"/>
    </xf>
    <xf numFmtId="0" fontId="53" fillId="44" borderId="77" xfId="308" applyFont="1" applyFill="1" applyBorder="1" applyAlignment="1">
      <alignment horizontal="left" vertical="center" wrapText="1"/>
    </xf>
    <xf numFmtId="0" fontId="53" fillId="44" borderId="80" xfId="308" applyFont="1" applyFill="1" applyBorder="1" applyAlignment="1">
      <alignment horizontal="left" vertical="center" wrapText="1"/>
    </xf>
    <xf numFmtId="4" fontId="6" fillId="47" borderId="20" xfId="20" applyNumberFormat="1" applyFont="1" applyFill="1" applyBorder="1" applyAlignment="1">
      <alignment horizontal="center" vertical="center"/>
    </xf>
    <xf numFmtId="3" fontId="37" fillId="0" borderId="59" xfId="0" applyNumberFormat="1" applyFont="1" applyBorder="1" applyAlignment="1" applyProtection="1">
      <alignment horizontal="center" vertical="center" wrapText="1" readingOrder="1"/>
      <protection locked="0"/>
    </xf>
    <xf numFmtId="170" fontId="0" fillId="0" borderId="59" xfId="0" applyBorder="1" applyAlignment="1" applyProtection="1">
      <alignment horizontal="center" vertical="center" wrapText="1" readingOrder="1"/>
      <protection locked="0"/>
    </xf>
    <xf numFmtId="170" fontId="37" fillId="0" borderId="59" xfId="0" applyFont="1" applyBorder="1" applyAlignment="1" applyProtection="1">
      <alignment horizontal="center" vertical="center" wrapText="1" readingOrder="1"/>
      <protection locked="0"/>
    </xf>
    <xf numFmtId="170" fontId="0" fillId="0" borderId="59" xfId="0" applyBorder="1" applyAlignment="1" applyProtection="1">
      <alignment horizontal="left" vertical="center" wrapText="1" readingOrder="1"/>
      <protection locked="0"/>
    </xf>
    <xf numFmtId="170" fontId="0" fillId="0" borderId="60" xfId="0" applyBorder="1" applyAlignment="1">
      <alignment vertical="center" wrapText="1"/>
    </xf>
    <xf numFmtId="170" fontId="45" fillId="11" borderId="60" xfId="0" applyFont="1" applyFill="1" applyBorder="1" applyAlignment="1">
      <alignment vertical="center" wrapText="1"/>
    </xf>
    <xf numFmtId="170" fontId="45" fillId="0" borderId="60" xfId="0" applyFont="1" applyBorder="1" applyAlignment="1">
      <alignment vertical="center" wrapText="1"/>
    </xf>
    <xf numFmtId="170" fontId="37" fillId="0" borderId="60" xfId="0" applyFont="1" applyBorder="1" applyAlignment="1">
      <alignment vertical="center" wrapText="1"/>
    </xf>
    <xf numFmtId="170" fontId="0" fillId="0" borderId="2" xfId="0" applyBorder="1" applyAlignment="1">
      <alignment horizontal="left" vertical="center" wrapText="1"/>
    </xf>
    <xf numFmtId="170" fontId="45" fillId="0" borderId="2" xfId="0" applyFont="1" applyBorder="1" applyAlignment="1">
      <alignment horizontal="left" vertical="center" wrapText="1"/>
    </xf>
    <xf numFmtId="170" fontId="37" fillId="0" borderId="2" xfId="0" applyFont="1" applyBorder="1" applyAlignment="1">
      <alignment horizontal="left" vertical="center" wrapText="1"/>
    </xf>
    <xf numFmtId="166" fontId="38" fillId="46" borderId="90" xfId="20" applyNumberFormat="1" applyFont="1" applyFill="1" applyBorder="1" applyAlignment="1" applyProtection="1">
      <alignment horizontal="center" vertical="center" wrapText="1"/>
      <protection locked="0"/>
    </xf>
    <xf numFmtId="3" fontId="37" fillId="0" borderId="91" xfId="0" applyNumberFormat="1" applyFont="1" applyBorder="1" applyAlignment="1" applyProtection="1">
      <alignment horizontal="center" vertical="center" wrapText="1" readingOrder="1"/>
      <protection locked="0"/>
    </xf>
    <xf numFmtId="170" fontId="0" fillId="0" borderId="91" xfId="0" applyBorder="1" applyAlignment="1" applyProtection="1">
      <alignment horizontal="center" vertical="center" wrapText="1" readingOrder="1"/>
      <protection locked="0"/>
    </xf>
    <xf numFmtId="170" fontId="37" fillId="0" borderId="91" xfId="0" applyFont="1" applyBorder="1" applyAlignment="1" applyProtection="1">
      <alignment horizontal="center" vertical="center" wrapText="1" readingOrder="1"/>
      <protection locked="0"/>
    </xf>
    <xf numFmtId="170" fontId="0" fillId="0" borderId="91" xfId="0" applyBorder="1" applyAlignment="1" applyProtection="1">
      <alignment horizontal="left" vertical="center" wrapText="1" readingOrder="1"/>
      <protection locked="0"/>
    </xf>
    <xf numFmtId="1" fontId="38" fillId="46" borderId="90" xfId="20" applyNumberFormat="1" applyFont="1" applyFill="1" applyBorder="1" applyAlignment="1" applyProtection="1">
      <alignment horizontal="center" vertical="center" wrapText="1"/>
      <protection locked="0"/>
    </xf>
    <xf numFmtId="166" fontId="43" fillId="0" borderId="91" xfId="20" applyNumberFormat="1" applyFont="1" applyBorder="1" applyAlignment="1" applyProtection="1">
      <alignment horizontal="center" vertical="center" wrapText="1" readingOrder="1"/>
      <protection locked="0"/>
    </xf>
    <xf numFmtId="170" fontId="50" fillId="0" borderId="91" xfId="0" applyFont="1" applyBorder="1" applyAlignment="1" applyProtection="1">
      <alignment horizontal="left" vertical="center" wrapText="1" readingOrder="1"/>
      <protection locked="0"/>
    </xf>
    <xf numFmtId="170" fontId="48" fillId="0" borderId="91" xfId="0" applyFont="1" applyBorder="1" applyAlignment="1" applyProtection="1">
      <alignment horizontal="left" vertical="center" wrapText="1" readingOrder="1"/>
      <protection locked="0"/>
    </xf>
    <xf numFmtId="170" fontId="0" fillId="0" borderId="59" xfId="0" applyBorder="1" applyAlignment="1">
      <alignment horizontal="left" vertical="center" wrapText="1"/>
    </xf>
    <xf numFmtId="170" fontId="7" fillId="0" borderId="0" xfId="0" applyFont="1" applyAlignment="1" applyProtection="1">
      <alignment horizontal="left" vertical="center" wrapText="1" readingOrder="1"/>
      <protection locked="0"/>
    </xf>
    <xf numFmtId="170" fontId="0" fillId="0" borderId="59" xfId="0" applyBorder="1" applyAlignment="1">
      <alignment horizontal="center" vertical="center" wrapText="1"/>
    </xf>
    <xf numFmtId="170" fontId="7" fillId="0" borderId="0" xfId="0" applyFont="1" applyAlignment="1" applyProtection="1">
      <alignment horizontal="center" vertical="top" wrapText="1" readingOrder="1"/>
      <protection locked="0"/>
    </xf>
    <xf numFmtId="3" fontId="7" fillId="0" borderId="0" xfId="0" applyNumberFormat="1" applyFont="1" applyAlignment="1" applyProtection="1">
      <alignment horizontal="center" vertical="top" wrapText="1" readingOrder="1"/>
      <protection locked="0"/>
    </xf>
    <xf numFmtId="3" fontId="7" fillId="0" borderId="2" xfId="1" applyNumberFormat="1" applyFont="1" applyBorder="1" applyAlignment="1">
      <alignment horizontal="center" vertical="center" wrapText="1"/>
    </xf>
    <xf numFmtId="170" fontId="7" fillId="0" borderId="2" xfId="0" applyFont="1" applyBorder="1" applyAlignment="1">
      <alignment horizontal="center" vertical="center" wrapText="1"/>
    </xf>
    <xf numFmtId="170" fontId="37" fillId="0" borderId="2" xfId="1" applyFont="1" applyBorder="1" applyAlignment="1">
      <alignment vertical="center" wrapText="1"/>
    </xf>
    <xf numFmtId="170" fontId="37" fillId="0" borderId="2" xfId="0" applyFont="1" applyBorder="1" applyAlignment="1">
      <alignment vertical="center" wrapText="1"/>
    </xf>
    <xf numFmtId="170" fontId="55" fillId="0" borderId="2" xfId="0" applyFont="1" applyBorder="1" applyAlignment="1">
      <alignment horizontal="left" vertical="center" wrapText="1"/>
    </xf>
    <xf numFmtId="170" fontId="55" fillId="0" borderId="59" xfId="0" applyFont="1" applyBorder="1" applyAlignment="1">
      <alignment horizontal="left" vertical="center" wrapText="1"/>
    </xf>
    <xf numFmtId="170" fontId="56" fillId="0" borderId="59" xfId="0" applyFont="1" applyBorder="1" applyAlignment="1">
      <alignment horizontal="left" vertical="center" wrapText="1"/>
    </xf>
    <xf numFmtId="170" fontId="58" fillId="0" borderId="59" xfId="0" applyFont="1" applyBorder="1" applyAlignment="1">
      <alignment horizontal="left" vertical="center" wrapText="1"/>
    </xf>
    <xf numFmtId="170" fontId="56" fillId="0" borderId="59" xfId="0" applyFont="1" applyBorder="1" applyAlignment="1" applyProtection="1">
      <alignment horizontal="left" vertical="center" wrapText="1" readingOrder="1"/>
      <protection locked="0"/>
    </xf>
    <xf numFmtId="170" fontId="57" fillId="0" borderId="59" xfId="0" applyFont="1" applyBorder="1" applyAlignment="1">
      <alignment horizontal="left" vertical="center" wrapText="1"/>
    </xf>
    <xf numFmtId="1" fontId="43" fillId="2" borderId="91" xfId="20" applyNumberFormat="1" applyFont="1" applyFill="1" applyBorder="1" applyAlignment="1" applyProtection="1">
      <alignment horizontal="center" vertical="center" wrapText="1" readingOrder="1"/>
      <protection locked="0"/>
    </xf>
    <xf numFmtId="1" fontId="49" fillId="2" borderId="91" xfId="0" applyNumberFormat="1" applyFont="1" applyFill="1" applyBorder="1" applyAlignment="1" applyProtection="1">
      <alignment horizontal="center" vertical="center" wrapText="1" readingOrder="1"/>
      <protection locked="0"/>
    </xf>
    <xf numFmtId="170" fontId="6" fillId="47" borderId="20" xfId="0" applyFont="1" applyFill="1" applyBorder="1" applyAlignment="1">
      <alignment horizontal="center" vertical="center"/>
    </xf>
    <xf numFmtId="170" fontId="36" fillId="46" borderId="20" xfId="0" applyFont="1" applyFill="1" applyBorder="1" applyAlignment="1">
      <alignment horizontal="center" vertical="center"/>
    </xf>
    <xf numFmtId="170" fontId="36" fillId="46" borderId="20" xfId="0" applyFont="1" applyFill="1" applyBorder="1" applyAlignment="1">
      <alignment horizontal="center" vertical="center" wrapText="1"/>
    </xf>
    <xf numFmtId="170" fontId="36" fillId="46" borderId="21" xfId="3" applyFont="1" applyFill="1" applyBorder="1" applyAlignment="1">
      <alignment horizontal="center" vertical="center"/>
    </xf>
    <xf numFmtId="170" fontId="36" fillId="46" borderId="22" xfId="3" applyFont="1" applyFill="1" applyBorder="1" applyAlignment="1">
      <alignment horizontal="center" vertical="center"/>
    </xf>
    <xf numFmtId="170" fontId="36" fillId="46" borderId="27" xfId="3" applyFont="1" applyFill="1" applyBorder="1" applyAlignment="1">
      <alignment horizontal="center" vertical="center"/>
    </xf>
    <xf numFmtId="170" fontId="36" fillId="46" borderId="28" xfId="3" applyFont="1" applyFill="1" applyBorder="1" applyAlignment="1">
      <alignment horizontal="center" vertical="center"/>
    </xf>
    <xf numFmtId="170" fontId="39" fillId="0" borderId="29" xfId="3" applyFont="1" applyBorder="1" applyAlignment="1">
      <alignment horizontal="justify" vertical="center" wrapText="1"/>
    </xf>
    <xf numFmtId="170" fontId="39" fillId="0" borderId="30" xfId="3" applyFont="1" applyBorder="1" applyAlignment="1">
      <alignment horizontal="justify" vertical="center" wrapText="1"/>
    </xf>
    <xf numFmtId="170" fontId="39" fillId="0" borderId="31" xfId="3" applyFont="1" applyBorder="1" applyAlignment="1">
      <alignment horizontal="justify" vertical="center" wrapText="1"/>
    </xf>
    <xf numFmtId="170" fontId="6" fillId="46" borderId="20" xfId="0" applyFont="1" applyFill="1" applyBorder="1" applyAlignment="1">
      <alignment horizontal="center" vertical="center"/>
    </xf>
    <xf numFmtId="170" fontId="36" fillId="47" borderId="20" xfId="0" applyFont="1" applyFill="1" applyBorder="1" applyAlignment="1">
      <alignment horizontal="left" vertical="center" indent="1"/>
    </xf>
    <xf numFmtId="170" fontId="36" fillId="47" borderId="26" xfId="0" applyFont="1" applyFill="1" applyBorder="1" applyAlignment="1">
      <alignment horizontal="left" vertical="center" indent="1"/>
    </xf>
    <xf numFmtId="170" fontId="36" fillId="46" borderId="33" xfId="0" applyFont="1" applyFill="1" applyBorder="1" applyAlignment="1">
      <alignment horizontal="center" vertical="center"/>
    </xf>
    <xf numFmtId="170" fontId="36" fillId="46" borderId="32" xfId="0" applyFont="1" applyFill="1" applyBorder="1" applyAlignment="1">
      <alignment horizontal="center" vertical="center"/>
    </xf>
    <xf numFmtId="3" fontId="36" fillId="47" borderId="20" xfId="20" applyNumberFormat="1" applyFont="1" applyFill="1" applyBorder="1" applyAlignment="1">
      <alignment horizontal="center" vertical="center"/>
    </xf>
    <xf numFmtId="3" fontId="36" fillId="47" borderId="34" xfId="20" applyNumberFormat="1" applyFont="1" applyFill="1" applyBorder="1" applyAlignment="1">
      <alignment horizontal="center" vertical="center"/>
    </xf>
    <xf numFmtId="170" fontId="38" fillId="46" borderId="60" xfId="1" applyFont="1" applyFill="1" applyBorder="1" applyAlignment="1">
      <alignment horizontal="center" vertical="center" wrapText="1"/>
    </xf>
    <xf numFmtId="170" fontId="38" fillId="46" borderId="92" xfId="1" applyFont="1" applyFill="1" applyBorder="1" applyAlignment="1">
      <alignment horizontal="center" vertical="center" wrapText="1"/>
    </xf>
    <xf numFmtId="170" fontId="38" fillId="46" borderId="93" xfId="1" applyFont="1" applyFill="1" applyBorder="1" applyAlignment="1">
      <alignment horizontal="center" vertical="center" wrapText="1"/>
    </xf>
    <xf numFmtId="170" fontId="41" fillId="0" borderId="0" xfId="1" applyFont="1" applyAlignment="1">
      <alignment horizontal="center" vertical="center" wrapText="1"/>
    </xf>
    <xf numFmtId="0" fontId="6" fillId="47" borderId="69" xfId="308" applyFont="1" applyFill="1" applyBorder="1" applyAlignment="1">
      <alignment horizontal="left" vertical="center" wrapText="1"/>
    </xf>
    <xf numFmtId="0" fontId="6" fillId="47" borderId="70" xfId="308" applyFont="1" applyFill="1" applyBorder="1" applyAlignment="1">
      <alignment horizontal="left" vertical="center" wrapText="1"/>
    </xf>
    <xf numFmtId="0" fontId="6" fillId="47" borderId="71" xfId="308" applyFont="1" applyFill="1" applyBorder="1" applyAlignment="1">
      <alignment horizontal="left" vertical="center" wrapText="1"/>
    </xf>
    <xf numFmtId="170" fontId="38" fillId="47" borderId="17" xfId="0" applyFont="1" applyFill="1" applyBorder="1" applyAlignment="1">
      <alignment horizontal="center" vertical="top"/>
    </xf>
    <xf numFmtId="170" fontId="0" fillId="0" borderId="17" xfId="0" applyBorder="1" applyAlignment="1">
      <alignment horizontal="justify" vertical="top" wrapText="1"/>
    </xf>
    <xf numFmtId="3" fontId="7" fillId="0" borderId="17" xfId="0" applyNumberFormat="1" applyFont="1" applyBorder="1" applyAlignment="1">
      <alignment horizontal="center" vertical="top" wrapText="1"/>
    </xf>
    <xf numFmtId="170" fontId="7" fillId="0" borderId="17" xfId="0" applyFont="1" applyBorder="1" applyAlignment="1">
      <alignment horizontal="center" vertical="top" wrapText="1"/>
    </xf>
    <xf numFmtId="170" fontId="38" fillId="47" borderId="29" xfId="0" applyFont="1" applyFill="1" applyBorder="1" applyAlignment="1">
      <alignment horizontal="center" vertical="center" wrapText="1"/>
    </xf>
    <xf numFmtId="170" fontId="38" fillId="47" borderId="30" xfId="0" applyFont="1" applyFill="1" applyBorder="1" applyAlignment="1">
      <alignment horizontal="center" vertical="center" wrapText="1"/>
    </xf>
    <xf numFmtId="170" fontId="38" fillId="47" borderId="31" xfId="0" applyFont="1" applyFill="1" applyBorder="1" applyAlignment="1">
      <alignment horizontal="center" vertical="center" wrapText="1"/>
    </xf>
    <xf numFmtId="170" fontId="0" fillId="0" borderId="2" xfId="0" applyBorder="1" applyAlignment="1">
      <alignment horizontal="center" vertical="center"/>
    </xf>
    <xf numFmtId="170" fontId="0" fillId="0" borderId="61" xfId="0" applyBorder="1" applyAlignment="1">
      <alignment horizontal="center" vertical="center"/>
    </xf>
    <xf numFmtId="170" fontId="0" fillId="0" borderId="62" xfId="0" applyBorder="1" applyAlignment="1">
      <alignment horizontal="center" vertical="center"/>
    </xf>
    <xf numFmtId="170" fontId="0" fillId="0" borderId="89" xfId="0" applyBorder="1" applyAlignment="1">
      <alignment horizontal="center" vertical="center"/>
    </xf>
  </cellXfs>
  <cellStyles count="311">
    <cellStyle name="20% - Énfasis1 2" xfId="24" xr:uid="{00000000-0005-0000-0000-000000000000}"/>
    <cellStyle name="20% - Énfasis2 2" xfId="25" xr:uid="{00000000-0005-0000-0000-000001000000}"/>
    <cellStyle name="20% - Énfasis3 2" xfId="26" xr:uid="{00000000-0005-0000-0000-000002000000}"/>
    <cellStyle name="20% - Énfasis4 2" xfId="27" xr:uid="{00000000-0005-0000-0000-000003000000}"/>
    <cellStyle name="20% - Énfasis5 2" xfId="28" xr:uid="{00000000-0005-0000-0000-000004000000}"/>
    <cellStyle name="20% - Énfasis6 2" xfId="29" xr:uid="{00000000-0005-0000-0000-000005000000}"/>
    <cellStyle name="40% - Énfasis1 2" xfId="30" xr:uid="{00000000-0005-0000-0000-000006000000}"/>
    <cellStyle name="40% - Énfasis2 2" xfId="31" xr:uid="{00000000-0005-0000-0000-000007000000}"/>
    <cellStyle name="40% - Énfasis3 2" xfId="32" xr:uid="{00000000-0005-0000-0000-000008000000}"/>
    <cellStyle name="40% - Énfasis4 2" xfId="33" xr:uid="{00000000-0005-0000-0000-000009000000}"/>
    <cellStyle name="40% - Énfasis5 2" xfId="34" xr:uid="{00000000-0005-0000-0000-00000A000000}"/>
    <cellStyle name="40% - Énfasis6 2" xfId="35" xr:uid="{00000000-0005-0000-0000-00000B000000}"/>
    <cellStyle name="60% - Énfasis1 2" xfId="36" xr:uid="{00000000-0005-0000-0000-00000C000000}"/>
    <cellStyle name="60% - Énfasis2 2" xfId="37" xr:uid="{00000000-0005-0000-0000-00000D000000}"/>
    <cellStyle name="60% - Énfasis3 2" xfId="38" xr:uid="{00000000-0005-0000-0000-00000E000000}"/>
    <cellStyle name="60% - Énfasis4 2" xfId="39" xr:uid="{00000000-0005-0000-0000-00000F000000}"/>
    <cellStyle name="60% - Énfasis5 2" xfId="40" xr:uid="{00000000-0005-0000-0000-000010000000}"/>
    <cellStyle name="60% - Énfasis6 2" xfId="41" xr:uid="{00000000-0005-0000-0000-000011000000}"/>
    <cellStyle name="Buena 2" xfId="42" xr:uid="{00000000-0005-0000-0000-000012000000}"/>
    <cellStyle name="Cálculo 2" xfId="43" xr:uid="{00000000-0005-0000-0000-000013000000}"/>
    <cellStyle name="Cálculo 2 2" xfId="114" xr:uid="{00000000-0005-0000-0000-000014000000}"/>
    <cellStyle name="Cálculo 2 3" xfId="113" xr:uid="{00000000-0005-0000-0000-000015000000}"/>
    <cellStyle name="Cálculo 2 4" xfId="117" xr:uid="{00000000-0005-0000-0000-000016000000}"/>
    <cellStyle name="Cálculo 2 5" xfId="118" xr:uid="{00000000-0005-0000-0000-000017000000}"/>
    <cellStyle name="Cálculo 2 6" xfId="119" xr:uid="{00000000-0005-0000-0000-000018000000}"/>
    <cellStyle name="Celda de comprobación 2" xfId="44" xr:uid="{00000000-0005-0000-0000-000019000000}"/>
    <cellStyle name="Celda vinculada 2" xfId="45" xr:uid="{00000000-0005-0000-0000-00001A000000}"/>
    <cellStyle name="Encabezado 4 2" xfId="46" xr:uid="{00000000-0005-0000-0000-00001B000000}"/>
    <cellStyle name="Énfasis1 2" xfId="47" xr:uid="{00000000-0005-0000-0000-00001C000000}"/>
    <cellStyle name="Énfasis2 2" xfId="48" xr:uid="{00000000-0005-0000-0000-00001D000000}"/>
    <cellStyle name="Énfasis3 2" xfId="49" xr:uid="{00000000-0005-0000-0000-00001E000000}"/>
    <cellStyle name="Énfasis4 2" xfId="50" xr:uid="{00000000-0005-0000-0000-00001F000000}"/>
    <cellStyle name="Énfasis5 2" xfId="51" xr:uid="{00000000-0005-0000-0000-000020000000}"/>
    <cellStyle name="Énfasis6 2" xfId="52" xr:uid="{00000000-0005-0000-0000-000021000000}"/>
    <cellStyle name="Entrada 2" xfId="53" xr:uid="{00000000-0005-0000-0000-000022000000}"/>
    <cellStyle name="Entrada 2 2" xfId="116" xr:uid="{00000000-0005-0000-0000-000023000000}"/>
    <cellStyle name="Entrada 2 3" xfId="109" xr:uid="{00000000-0005-0000-0000-000024000000}"/>
    <cellStyle name="Entrada 2 4" xfId="112" xr:uid="{00000000-0005-0000-0000-000025000000}"/>
    <cellStyle name="Entrada 2 5" xfId="108" xr:uid="{00000000-0005-0000-0000-000026000000}"/>
    <cellStyle name="Entrada 2 6" xfId="115" xr:uid="{00000000-0005-0000-0000-000027000000}"/>
    <cellStyle name="Euro" xfId="54" xr:uid="{00000000-0005-0000-0000-000028000000}"/>
    <cellStyle name="Euro 2" xfId="55" xr:uid="{00000000-0005-0000-0000-00002900000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40" builtinId="8" hidden="1"/>
    <cellStyle name="Hipervínculo" xfId="137" builtinId="8" hidden="1"/>
    <cellStyle name="Hipervínculo" xfId="135" builtinId="8" hidden="1"/>
    <cellStyle name="Hipervínculo" xfId="133" builtinId="8" hidden="1"/>
    <cellStyle name="Hipervínculo" xfId="130" builtinId="8" hidden="1"/>
    <cellStyle name="Hipervínculo" xfId="103" builtinId="8" hidden="1"/>
    <cellStyle name="Hipervínculo" xfId="86" builtinId="8" hidden="1"/>
    <cellStyle name="Hipervínculo" xfId="127" builtinId="8" hidden="1"/>
    <cellStyle name="Hipervínculo" xfId="162" builtinId="8" hidden="1"/>
    <cellStyle name="Hipervínculo" xfId="159" builtinId="8" hidden="1"/>
    <cellStyle name="Hipervínculo" xfId="157" builtinId="8" hidden="1"/>
    <cellStyle name="Hipervínculo" xfId="155" builtinId="8" hidden="1"/>
    <cellStyle name="Hipervínculo" xfId="141" builtinId="8" hidden="1"/>
    <cellStyle name="Hipervínculo" xfId="151" builtinId="8" hidden="1"/>
    <cellStyle name="Hipervínculo" xfId="150" builtinId="8" hidden="1"/>
    <cellStyle name="Hipervínculo" xfId="144" builtinId="8" hidden="1"/>
    <cellStyle name="Hipervínculo" xfId="183" builtinId="8" hidden="1"/>
    <cellStyle name="Hipervínculo" xfId="181" builtinId="8" hidden="1"/>
    <cellStyle name="Hipervínculo" xfId="179" builtinId="8" hidden="1"/>
    <cellStyle name="Hipervínculo" xfId="177" builtinId="8" hidden="1"/>
    <cellStyle name="Hipervínculo" xfId="175" builtinId="8" hidden="1"/>
    <cellStyle name="Hipervínculo" xfId="174" builtinId="8" hidden="1"/>
    <cellStyle name="Hipervínculo" xfId="163" builtinId="8" hidden="1"/>
    <cellStyle name="Hipervínculo" xfId="171" builtinId="8" hidden="1"/>
    <cellStyle name="Hipervínculo" xfId="198" builtinId="8" hidden="1"/>
    <cellStyle name="Hipervínculo" xfId="196" builtinId="8" hidden="1"/>
    <cellStyle name="Hipervínculo" xfId="194" builtinId="8" hidden="1"/>
    <cellStyle name="Hipervínculo" xfId="192" builtinId="8" hidden="1"/>
    <cellStyle name="Hipervínculo" xfId="190" builtinId="8" hidden="1"/>
    <cellStyle name="Hipervínculo" xfId="189" builtinId="8" hidden="1"/>
    <cellStyle name="Hipervínculo" xfId="184" builtinId="8" hidden="1"/>
    <cellStyle name="Hipervínculo" xfId="167" builtinId="8" hidden="1"/>
    <cellStyle name="Hipervínculo" xfId="213" builtinId="8" hidden="1"/>
    <cellStyle name="Hipervínculo" xfId="211" builtinId="8" hidden="1"/>
    <cellStyle name="Hipervínculo" xfId="209" builtinId="8" hidden="1"/>
    <cellStyle name="Hipervínculo" xfId="207" builtinId="8" hidden="1"/>
    <cellStyle name="Hipervínculo" xfId="205" builtinId="8" hidden="1"/>
    <cellStyle name="Hipervínculo" xfId="204" builtinId="8" hidden="1"/>
    <cellStyle name="Hipervínculo" xfId="199" builtinId="8" hidden="1"/>
    <cellStyle name="Hipervínculo" xfId="168" builtinId="8" hidden="1"/>
    <cellStyle name="Hipervínculo" xfId="224" builtinId="8" hidden="1"/>
    <cellStyle name="Hipervínculo" xfId="222" builtinId="8" hidden="1"/>
    <cellStyle name="Hipervínculo" xfId="220" builtinId="8" hidden="1"/>
    <cellStyle name="Hipervínculo" xfId="219" builtinId="8" hidden="1"/>
    <cellStyle name="Hipervínculo" xfId="214" builtinId="8" hidden="1"/>
    <cellStyle name="Hipervínculo" xfId="106" builtinId="8" hidden="1"/>
    <cellStyle name="Hipervínculo" xfId="142" builtinId="8" hidden="1"/>
    <cellStyle name="Hipervínculo" xfId="217" builtinId="8" hidden="1"/>
    <cellStyle name="Hipervínculo" xfId="241" builtinId="8" hidden="1"/>
    <cellStyle name="Hipervínculo" xfId="239" builtinId="8" hidden="1"/>
    <cellStyle name="Hipervínculo" xfId="237" builtinId="8" hidden="1"/>
    <cellStyle name="Hipervínculo" xfId="235" builtinId="8" hidden="1"/>
    <cellStyle name="Hipervínculo" xfId="233" builtinId="8" hidden="1"/>
    <cellStyle name="Hipervínculo" xfId="232" builtinId="8" hidden="1"/>
    <cellStyle name="Hipervínculo" xfId="225" builtinId="8" hidden="1"/>
    <cellStyle name="Hipervínculo" xfId="229" builtinId="8" hidden="1"/>
    <cellStyle name="Hipervínculo" xfId="253" builtinId="8" hidden="1"/>
    <cellStyle name="Hipervínculo" xfId="250" builtinId="8" hidden="1"/>
    <cellStyle name="Hipervínculo" xfId="248" builtinId="8" hidden="1"/>
    <cellStyle name="Hipervínculo" xfId="227" builtinId="8" hidden="1"/>
    <cellStyle name="Hipervínculo" xfId="170" builtinId="8" hidden="1"/>
    <cellStyle name="Hipervínculo" xfId="226" builtinId="8" hidden="1"/>
    <cellStyle name="Hipervínculo" xfId="243" builtinId="8" hidden="1"/>
    <cellStyle name="Hipervínculo" xfId="185" builtinId="8" hidden="1"/>
    <cellStyle name="Hipervínculo" xfId="275" builtinId="8" hidden="1"/>
    <cellStyle name="Hipervínculo" xfId="273" builtinId="8" hidden="1"/>
    <cellStyle name="Hipervínculo" xfId="271" builtinId="8" hidden="1"/>
    <cellStyle name="Hipervínculo" xfId="269" builtinId="8" hidden="1"/>
    <cellStyle name="Hipervínculo" xfId="267" builtinId="8" hidden="1"/>
    <cellStyle name="Hipervínculo" xfId="266" builtinId="8" hidden="1"/>
    <cellStyle name="Hipervínculo" xfId="254" builtinId="8" hidden="1"/>
    <cellStyle name="Hipervínculo" xfId="263" builtinId="8" hidden="1"/>
    <cellStyle name="Hipervínculo" xfId="289" builtinId="8" hidden="1"/>
    <cellStyle name="Hipervínculo" xfId="287" builtinId="8" hidden="1"/>
    <cellStyle name="Hipervínculo" xfId="285" builtinId="8" hidden="1"/>
    <cellStyle name="Hipervínculo" xfId="283" builtinId="8" hidden="1"/>
    <cellStyle name="Hipervínculo" xfId="281" builtinId="8" hidden="1"/>
    <cellStyle name="Hipervínculo" xfId="280" builtinId="8" hidden="1"/>
    <cellStyle name="Hipervínculo" xfId="276" builtinId="8" hidden="1"/>
    <cellStyle name="Hipervínculo" xfId="111" builtinId="8" hidden="1"/>
    <cellStyle name="Hipervínculo" xfId="302" builtinId="8" hidden="1"/>
    <cellStyle name="Hipervínculo" xfId="299" builtinId="8" hidden="1"/>
    <cellStyle name="Hipervínculo" xfId="297" builtinId="8" hidden="1"/>
    <cellStyle name="Hipervínculo" xfId="295" builtinId="8" hidden="1"/>
    <cellStyle name="Hipervínculo" xfId="290" builtinId="8" hidden="1"/>
    <cellStyle name="Hipervínculo" xfId="261" builtinId="8" hidden="1"/>
    <cellStyle name="Hipervínculo" xfId="260" builtinId="8" hidden="1"/>
    <cellStyle name="Hipervínculo" xfId="292"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39" builtinId="9" hidden="1"/>
    <cellStyle name="Hipervínculo visitado" xfId="136" builtinId="9" hidden="1"/>
    <cellStyle name="Hipervínculo visitado" xfId="134" builtinId="9" hidden="1"/>
    <cellStyle name="Hipervínculo visitado" xfId="104" builtinId="9" hidden="1"/>
    <cellStyle name="Hipervínculo visitado" xfId="129" builtinId="9" hidden="1"/>
    <cellStyle name="Hipervínculo visitado" xfId="128" builtinId="9" hidden="1"/>
    <cellStyle name="Hipervínculo visitado" xfId="85" builtinId="9" hidden="1"/>
    <cellStyle name="Hipervínculo visitado" xfId="126" builtinId="9" hidden="1"/>
    <cellStyle name="Hipervínculo visitado" xfId="161" builtinId="9" hidden="1"/>
    <cellStyle name="Hipervínculo visitado" xfId="158" builtinId="9" hidden="1"/>
    <cellStyle name="Hipervínculo visitado" xfId="156" builtinId="9" hidden="1"/>
    <cellStyle name="Hipervínculo visitado" xfId="123" builtinId="9" hidden="1"/>
    <cellStyle name="Hipervínculo visitado" xfId="152" builtinId="9" hidden="1"/>
    <cellStyle name="Hipervínculo visitado" xfId="124" builtinId="9" hidden="1"/>
    <cellStyle name="Hipervínculo visitado" xfId="143" builtinId="9" hidden="1"/>
    <cellStyle name="Hipervínculo visitado" xfId="149" builtinId="9" hidden="1"/>
    <cellStyle name="Hipervínculo visitado" xfId="182" builtinId="9" hidden="1"/>
    <cellStyle name="Hipervínculo visitado" xfId="180" builtinId="9" hidden="1"/>
    <cellStyle name="Hipervínculo visitado" xfId="178" builtinId="9" hidden="1"/>
    <cellStyle name="Hipervínculo visitado" xfId="176" builtinId="9" hidden="1"/>
    <cellStyle name="Hipervínculo visitado" xfId="147" builtinId="9" hidden="1"/>
    <cellStyle name="Hipervínculo visitado" xfId="173" builtinId="9" hidden="1"/>
    <cellStyle name="Hipervínculo visitado" xfId="172" builtinId="9" hidden="1"/>
    <cellStyle name="Hipervínculo visitado" xfId="148" builtinId="9" hidden="1"/>
    <cellStyle name="Hipervínculo visitado" xfId="197" builtinId="9" hidden="1"/>
    <cellStyle name="Hipervínculo visitado" xfId="195" builtinId="9" hidden="1"/>
    <cellStyle name="Hipervínculo visitado" xfId="193" builtinId="9" hidden="1"/>
    <cellStyle name="Hipervínculo visitado" xfId="191" builtinId="9" hidden="1"/>
    <cellStyle name="Hipervínculo visitado" xfId="165" builtinId="9" hidden="1"/>
    <cellStyle name="Hipervínculo visitado" xfId="188" builtinId="9" hidden="1"/>
    <cellStyle name="Hipervínculo visitado" xfId="105" builtinId="9" hidden="1"/>
    <cellStyle name="Hipervínculo visitado" xfId="164" builtinId="9" hidden="1"/>
    <cellStyle name="Hipervínculo visitado" xfId="212" builtinId="9" hidden="1"/>
    <cellStyle name="Hipervínculo visitado" xfId="210" builtinId="9" hidden="1"/>
    <cellStyle name="Hipervínculo visitado" xfId="208" builtinId="9" hidden="1"/>
    <cellStyle name="Hipervínculo visitado" xfId="206" builtinId="9" hidden="1"/>
    <cellStyle name="Hipervínculo visitado" xfId="187" builtinId="9" hidden="1"/>
    <cellStyle name="Hipervínculo visitado" xfId="203" builtinId="9" hidden="1"/>
    <cellStyle name="Hipervínculo visitado" xfId="169" builtinId="9" hidden="1"/>
    <cellStyle name="Hipervínculo visitado" xfId="186" builtinId="9" hidden="1"/>
    <cellStyle name="Hipervínculo visitado" xfId="223" builtinId="9" hidden="1"/>
    <cellStyle name="Hipervínculo visitado" xfId="221" builtinId="9" hidden="1"/>
    <cellStyle name="Hipervínculo visitado" xfId="201" builtinId="9" hidden="1"/>
    <cellStyle name="Hipervínculo visitado" xfId="218" builtinId="9" hidden="1"/>
    <cellStyle name="Hipervínculo visitado" xfId="122" builtinId="9" hidden="1"/>
    <cellStyle name="Hipervínculo visitado" xfId="200" builtinId="9" hidden="1"/>
    <cellStyle name="Hipervínculo visitado" xfId="216" builtinId="9" hidden="1"/>
    <cellStyle name="Hipervínculo visitado" xfId="125" builtinId="9" hidden="1"/>
    <cellStyle name="Hipervínculo visitado" xfId="240" builtinId="9" hidden="1"/>
    <cellStyle name="Hipervínculo visitado" xfId="238" builtinId="9" hidden="1"/>
    <cellStyle name="Hipervínculo visitado" xfId="236" builtinId="9" hidden="1"/>
    <cellStyle name="Hipervínculo visitado" xfId="234" builtinId="9" hidden="1"/>
    <cellStyle name="Hipervínculo visitado" xfId="107" builtinId="9" hidden="1"/>
    <cellStyle name="Hipervínculo visitado" xfId="231" builtinId="9" hidden="1"/>
    <cellStyle name="Hipervínculo visitado" xfId="230" builtinId="9" hidden="1"/>
    <cellStyle name="Hipervínculo visitado" xfId="202" builtinId="9" hidden="1"/>
    <cellStyle name="Hipervínculo visitado" xfId="251" builtinId="9" hidden="1"/>
    <cellStyle name="Hipervínculo visitado" xfId="249" builtinId="9" hidden="1"/>
    <cellStyle name="Hipervínculo visitado" xfId="247" builtinId="9" hidden="1"/>
    <cellStyle name="Hipervínculo visitado" xfId="242" builtinId="9" hidden="1"/>
    <cellStyle name="Hipervínculo visitado" xfId="228" builtinId="9" hidden="1"/>
    <cellStyle name="Hipervínculo visitado" xfId="110" builtinId="9" hidden="1"/>
    <cellStyle name="Hipervínculo visitado" xfId="244" builtinId="9" hidden="1"/>
    <cellStyle name="Hipervínculo visitado" xfId="121" builtinId="9" hidden="1"/>
    <cellStyle name="Hipervínculo visitado" xfId="274" builtinId="9" hidden="1"/>
    <cellStyle name="Hipervínculo visitado" xfId="272" builtinId="9" hidden="1"/>
    <cellStyle name="Hipervínculo visitado" xfId="270" builtinId="9" hidden="1"/>
    <cellStyle name="Hipervínculo visitado" xfId="268" builtinId="9" hidden="1"/>
    <cellStyle name="Hipervínculo visitado" xfId="146" builtinId="9" hidden="1"/>
    <cellStyle name="Hipervínculo visitado" xfId="265" builtinId="9" hidden="1"/>
    <cellStyle name="Hipervínculo visitado" xfId="264" builtinId="9" hidden="1"/>
    <cellStyle name="Hipervínculo visitado" xfId="215" builtinId="9" hidden="1"/>
    <cellStyle name="Hipervínculo visitado" xfId="288" builtinId="9" hidden="1"/>
    <cellStyle name="Hipervínculo visitado" xfId="286" builtinId="9" hidden="1"/>
    <cellStyle name="Hipervínculo visitado" xfId="284" builtinId="9" hidden="1"/>
    <cellStyle name="Hipervínculo visitado" xfId="282" builtinId="9" hidden="1"/>
    <cellStyle name="Hipervínculo visitado" xfId="257" builtinId="9" hidden="1"/>
    <cellStyle name="Hipervínculo visitado" xfId="279" builtinId="9" hidden="1"/>
    <cellStyle name="Hipervínculo visitado" xfId="259" builtinId="9" hidden="1"/>
    <cellStyle name="Hipervínculo visitado" xfId="255" builtinId="9" hidden="1"/>
    <cellStyle name="Hipervínculo visitado" xfId="301" builtinId="9" hidden="1"/>
    <cellStyle name="Hipervínculo visitado" xfId="298" builtinId="9" hidden="1"/>
    <cellStyle name="Hipervínculo visitado" xfId="296" builtinId="9" hidden="1"/>
    <cellStyle name="Hipervínculo visitado" xfId="278" builtinId="9" hidden="1"/>
    <cellStyle name="Hipervínculo visitado" xfId="262" builtinId="9" hidden="1"/>
    <cellStyle name="Hipervínculo visitado" xfId="277" builtinId="9" hidden="1"/>
    <cellStyle name="Hipervínculo visitado" xfId="291" builtinId="9" hidden="1"/>
    <cellStyle name="Hipervínculo visitado" xfId="120" builtinId="9" hidden="1"/>
    <cellStyle name="Incorrecto 2" xfId="56" xr:uid="{00000000-0005-0000-0000-0000FA000000}"/>
    <cellStyle name="Millares" xfId="20" builtinId="3"/>
    <cellStyle name="Millares 2" xfId="2" xr:uid="{00000000-0005-0000-0000-0000FC000000}"/>
    <cellStyle name="Millares 2 2" xfId="57" xr:uid="{00000000-0005-0000-0000-0000FD000000}"/>
    <cellStyle name="Millares 3" xfId="23" xr:uid="{00000000-0005-0000-0000-0000FE000000}"/>
    <cellStyle name="Millares 3 2" xfId="58" xr:uid="{00000000-0005-0000-0000-0000FF000000}"/>
    <cellStyle name="Millares 3 2 2" xfId="59" xr:uid="{00000000-0005-0000-0000-000000010000}"/>
    <cellStyle name="Millares 4" xfId="84" xr:uid="{00000000-0005-0000-0000-000001010000}"/>
    <cellStyle name="Millares 5" xfId="310" xr:uid="{00000000-0005-0000-0000-000002010000}"/>
    <cellStyle name="Moneda 2" xfId="60" xr:uid="{00000000-0005-0000-0000-000003010000}"/>
    <cellStyle name="Moneda 2 2" xfId="61" xr:uid="{00000000-0005-0000-0000-000004010000}"/>
    <cellStyle name="Moneda 2 2 2" xfId="62" xr:uid="{00000000-0005-0000-0000-000005010000}"/>
    <cellStyle name="Moneda 3" xfId="63" xr:uid="{00000000-0005-0000-0000-000006010000}"/>
    <cellStyle name="Moneda 3 2" xfId="64" xr:uid="{00000000-0005-0000-0000-000007010000}"/>
    <cellStyle name="Neutral 2" xfId="65" xr:uid="{00000000-0005-0000-0000-000008010000}"/>
    <cellStyle name="Normal" xfId="0" builtinId="0"/>
    <cellStyle name="Normal 2" xfId="1" xr:uid="{00000000-0005-0000-0000-00000A010000}"/>
    <cellStyle name="Normal 2 2" xfId="66" xr:uid="{00000000-0005-0000-0000-00000B010000}"/>
    <cellStyle name="Normal 3" xfId="21" xr:uid="{00000000-0005-0000-0000-00000C010000}"/>
    <cellStyle name="Normal 3 2" xfId="67" xr:uid="{00000000-0005-0000-0000-00000D010000}"/>
    <cellStyle name="Normal 3 2 2" xfId="68" xr:uid="{00000000-0005-0000-0000-00000E010000}"/>
    <cellStyle name="Normal 4" xfId="308" xr:uid="{00000000-0005-0000-0000-00000F010000}"/>
    <cellStyle name="Normal 5" xfId="309" xr:uid="{00000000-0005-0000-0000-000010010000}"/>
    <cellStyle name="Normal_PRA-Sociopolíticos y DDHH EPM ENERO 23 " xfId="3" xr:uid="{00000000-0005-0000-0000-000011010000}"/>
    <cellStyle name="Notas 2" xfId="69" xr:uid="{00000000-0005-0000-0000-000012010000}"/>
    <cellStyle name="Notas 2 2" xfId="70" xr:uid="{00000000-0005-0000-0000-000013010000}"/>
    <cellStyle name="Notas 2 2 2" xfId="132" xr:uid="{00000000-0005-0000-0000-000014010000}"/>
    <cellStyle name="Notas 2 2 3" xfId="154" xr:uid="{00000000-0005-0000-0000-000015010000}"/>
    <cellStyle name="Notas 2 2 4" xfId="246" xr:uid="{00000000-0005-0000-0000-000016010000}"/>
    <cellStyle name="Notas 2 2 5" xfId="294" xr:uid="{00000000-0005-0000-0000-000017010000}"/>
    <cellStyle name="Notas 2 2 6" xfId="305" xr:uid="{00000000-0005-0000-0000-000018010000}"/>
    <cellStyle name="Notas 2 3" xfId="131" xr:uid="{00000000-0005-0000-0000-000019010000}"/>
    <cellStyle name="Notas 2 4" xfId="153" xr:uid="{00000000-0005-0000-0000-00001A010000}"/>
    <cellStyle name="Notas 2 5" xfId="245" xr:uid="{00000000-0005-0000-0000-00001B010000}"/>
    <cellStyle name="Notas 2 6" xfId="293" xr:uid="{00000000-0005-0000-0000-00001C010000}"/>
    <cellStyle name="Notas 2 7" xfId="304" xr:uid="{00000000-0005-0000-0000-00001D010000}"/>
    <cellStyle name="Porcentaje" xfId="22" builtinId="5"/>
    <cellStyle name="Porcentual 2" xfId="71" xr:uid="{00000000-0005-0000-0000-00001F010000}"/>
    <cellStyle name="Porcentual 2 2" xfId="72" xr:uid="{00000000-0005-0000-0000-000020010000}"/>
    <cellStyle name="Porcentual 3" xfId="73" xr:uid="{00000000-0005-0000-0000-000021010000}"/>
    <cellStyle name="Porcentual 3 2" xfId="74" xr:uid="{00000000-0005-0000-0000-000022010000}"/>
    <cellStyle name="Porcentual 3 2 2" xfId="75" xr:uid="{00000000-0005-0000-0000-000023010000}"/>
    <cellStyle name="Salida 2" xfId="76" xr:uid="{00000000-0005-0000-0000-000024010000}"/>
    <cellStyle name="Salida 2 2" xfId="138" xr:uid="{00000000-0005-0000-0000-000025010000}"/>
    <cellStyle name="Salida 2 3" xfId="160" xr:uid="{00000000-0005-0000-0000-000026010000}"/>
    <cellStyle name="Salida 2 4" xfId="252" xr:uid="{00000000-0005-0000-0000-000027010000}"/>
    <cellStyle name="Salida 2 5" xfId="300" xr:uid="{00000000-0005-0000-0000-000028010000}"/>
    <cellStyle name="Salida 2 6" xfId="306" xr:uid="{00000000-0005-0000-0000-000029010000}"/>
    <cellStyle name="Texto de advertencia 2" xfId="77" xr:uid="{00000000-0005-0000-0000-00002A010000}"/>
    <cellStyle name="Texto explicativo 2" xfId="78" xr:uid="{00000000-0005-0000-0000-00002B010000}"/>
    <cellStyle name="Título 1 2" xfId="79" xr:uid="{00000000-0005-0000-0000-00002C010000}"/>
    <cellStyle name="Título 2 2" xfId="80" xr:uid="{00000000-0005-0000-0000-00002D010000}"/>
    <cellStyle name="Título 3 2" xfId="81" xr:uid="{00000000-0005-0000-0000-00002E010000}"/>
    <cellStyle name="Título 3 2 2" xfId="256" xr:uid="{00000000-0005-0000-0000-00002F010000}"/>
    <cellStyle name="Título 4" xfId="82" xr:uid="{00000000-0005-0000-0000-000030010000}"/>
    <cellStyle name="Total 2" xfId="83" xr:uid="{00000000-0005-0000-0000-000031010000}"/>
    <cellStyle name="Total 2 2" xfId="145" xr:uid="{00000000-0005-0000-0000-000032010000}"/>
    <cellStyle name="Total 2 3" xfId="166" xr:uid="{00000000-0005-0000-0000-000033010000}"/>
    <cellStyle name="Total 2 4" xfId="258" xr:uid="{00000000-0005-0000-0000-000034010000}"/>
    <cellStyle name="Total 2 5" xfId="303" xr:uid="{00000000-0005-0000-0000-000035010000}"/>
    <cellStyle name="Total 2 6" xfId="307" xr:uid="{00000000-0005-0000-0000-000036010000}"/>
  </cellStyles>
  <dxfs count="8">
    <dxf>
      <fill>
        <patternFill>
          <bgColor rgb="FF00FF00"/>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99"/>
      <color rgb="FF33CC33"/>
      <color rgb="FF00FF00"/>
      <color rgb="FF003300"/>
      <color rgb="FF008000"/>
      <color rgb="FFFFFF00"/>
      <color rgb="FFFF0000"/>
      <color rgb="FFFF9900"/>
      <color rgb="FF339933"/>
      <color rgb="FF360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54429</xdr:colOff>
      <xdr:row>1</xdr:row>
      <xdr:rowOff>231322</xdr:rowOff>
    </xdr:from>
    <xdr:to>
      <xdr:col>1</xdr:col>
      <xdr:colOff>1187904</xdr:colOff>
      <xdr:row>4</xdr:row>
      <xdr:rowOff>63394</xdr:rowOff>
    </xdr:to>
    <xdr:pic>
      <xdr:nvPicPr>
        <xdr:cNvPr id="3" name="2 Imagen" descr="Ingresa a EPM.com.co">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47" t="8511" r="4256" b="7447"/>
        <a:stretch/>
      </xdr:blipFill>
      <xdr:spPr bwMode="auto">
        <a:xfrm>
          <a:off x="816429" y="433028"/>
          <a:ext cx="1133475" cy="53804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xdr:col>
          <xdr:colOff>47625</xdr:colOff>
          <xdr:row>4</xdr:row>
          <xdr:rowOff>114300</xdr:rowOff>
        </xdr:from>
        <xdr:to>
          <xdr:col>1</xdr:col>
          <xdr:colOff>1209675</xdr:colOff>
          <xdr:row>6</xdr:row>
          <xdr:rowOff>104775</xdr:rowOff>
        </xdr:to>
        <xdr:sp macro="" textlink="">
          <xdr:nvSpPr>
            <xdr:cNvPr id="4124" name="Button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s-CO" sz="1400" b="0" i="0" u="none" strike="noStrike" baseline="0">
                  <a:solidFill>
                    <a:srgbClr val="000000"/>
                  </a:solidFill>
                  <a:latin typeface="Calibri"/>
                  <a:cs typeface="Calibri"/>
                </a:rPr>
                <a:t>Generar matriz</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B22"/>
  <sheetViews>
    <sheetView tabSelected="1" workbookViewId="0">
      <pane ySplit="1" topLeftCell="A2" activePane="bottomLeft" state="frozen"/>
      <selection pane="bottomLeft" activeCell="D6" sqref="D6"/>
    </sheetView>
  </sheetViews>
  <sheetFormatPr baseColWidth="10" defaultRowHeight="15" x14ac:dyDescent="0.25"/>
  <cols>
    <col min="1" max="1" width="77" customWidth="1"/>
    <col min="2" max="2" width="24.85546875" customWidth="1"/>
  </cols>
  <sheetData>
    <row r="1" spans="1:2" ht="20.25" customHeight="1" x14ac:dyDescent="0.25">
      <c r="A1" s="196" t="s">
        <v>273</v>
      </c>
      <c r="B1" s="196" t="s">
        <v>274</v>
      </c>
    </row>
    <row r="2" spans="1:2" ht="37.5" customHeight="1" x14ac:dyDescent="0.25">
      <c r="A2" s="216" t="s">
        <v>316</v>
      </c>
      <c r="B2" s="207" t="s">
        <v>280</v>
      </c>
    </row>
    <row r="3" spans="1:2" ht="24.75" customHeight="1" x14ac:dyDescent="0.25">
      <c r="A3" s="216" t="s">
        <v>341</v>
      </c>
      <c r="B3" s="207" t="s">
        <v>280</v>
      </c>
    </row>
    <row r="4" spans="1:2" ht="38.25" customHeight="1" x14ac:dyDescent="0.25">
      <c r="A4" s="216" t="s">
        <v>307</v>
      </c>
      <c r="B4" s="207" t="s">
        <v>280</v>
      </c>
    </row>
    <row r="5" spans="1:2" ht="54" customHeight="1" x14ac:dyDescent="0.25">
      <c r="A5" s="216" t="s">
        <v>308</v>
      </c>
      <c r="B5" s="207" t="s">
        <v>280</v>
      </c>
    </row>
    <row r="6" spans="1:2" ht="30.75" customHeight="1" x14ac:dyDescent="0.25">
      <c r="A6" s="216" t="s">
        <v>309</v>
      </c>
      <c r="B6" s="207" t="s">
        <v>280</v>
      </c>
    </row>
    <row r="7" spans="1:2" ht="42" customHeight="1" x14ac:dyDescent="0.25">
      <c r="A7" s="216" t="s">
        <v>310</v>
      </c>
      <c r="B7" s="207" t="s">
        <v>280</v>
      </c>
    </row>
    <row r="8" spans="1:2" ht="43.5" customHeight="1" x14ac:dyDescent="0.25">
      <c r="A8" s="216" t="s">
        <v>311</v>
      </c>
      <c r="B8" s="207" t="s">
        <v>280</v>
      </c>
    </row>
    <row r="9" spans="1:2" ht="24" x14ac:dyDescent="0.25">
      <c r="A9" s="216" t="s">
        <v>312</v>
      </c>
      <c r="B9" s="207" t="s">
        <v>280</v>
      </c>
    </row>
    <row r="10" spans="1:2" ht="24" x14ac:dyDescent="0.25">
      <c r="A10" s="216" t="s">
        <v>313</v>
      </c>
      <c r="B10" s="207" t="s">
        <v>280</v>
      </c>
    </row>
    <row r="11" spans="1:2" ht="24" x14ac:dyDescent="0.25">
      <c r="A11" s="216" t="s">
        <v>314</v>
      </c>
      <c r="B11" s="207" t="s">
        <v>280</v>
      </c>
    </row>
    <row r="12" spans="1:2" ht="22.5" customHeight="1" x14ac:dyDescent="0.25">
      <c r="A12" s="216" t="s">
        <v>315</v>
      </c>
      <c r="B12" s="207" t="s">
        <v>280</v>
      </c>
    </row>
    <row r="13" spans="1:2" ht="22.5" customHeight="1" x14ac:dyDescent="0.25">
      <c r="A13" s="216" t="s">
        <v>317</v>
      </c>
      <c r="B13" s="207" t="s">
        <v>280</v>
      </c>
    </row>
    <row r="14" spans="1:2" ht="21" customHeight="1" x14ac:dyDescent="0.25">
      <c r="A14" s="215" t="s">
        <v>319</v>
      </c>
      <c r="B14" s="207" t="s">
        <v>280</v>
      </c>
    </row>
    <row r="15" spans="1:2" ht="28.5" customHeight="1" x14ac:dyDescent="0.25">
      <c r="A15" s="216" t="s">
        <v>318</v>
      </c>
      <c r="B15" s="207" t="s">
        <v>280</v>
      </c>
    </row>
    <row r="16" spans="1:2" ht="52.5" customHeight="1" x14ac:dyDescent="0.25">
      <c r="A16" s="205" t="s">
        <v>333</v>
      </c>
      <c r="B16" s="207" t="s">
        <v>342</v>
      </c>
    </row>
    <row r="17" spans="1:2" ht="30" x14ac:dyDescent="0.25">
      <c r="A17" s="205" t="s">
        <v>335</v>
      </c>
      <c r="B17" s="207" t="s">
        <v>280</v>
      </c>
    </row>
    <row r="18" spans="1:2" ht="32.25" customHeight="1" x14ac:dyDescent="0.25">
      <c r="A18" s="205" t="s">
        <v>336</v>
      </c>
      <c r="B18" s="207" t="s">
        <v>342</v>
      </c>
    </row>
    <row r="19" spans="1:2" x14ac:dyDescent="0.25">
      <c r="A19" s="205" t="s">
        <v>337</v>
      </c>
      <c r="B19" s="207" t="s">
        <v>280</v>
      </c>
    </row>
    <row r="20" spans="1:2" x14ac:dyDescent="0.25">
      <c r="A20" s="205" t="s">
        <v>338</v>
      </c>
      <c r="B20" s="207" t="s">
        <v>280</v>
      </c>
    </row>
    <row r="21" spans="1:2" ht="26.25" customHeight="1" x14ac:dyDescent="0.25">
      <c r="A21" s="205" t="s">
        <v>339</v>
      </c>
      <c r="B21" s="207" t="s">
        <v>280</v>
      </c>
    </row>
    <row r="22" spans="1:2" x14ac:dyDescent="0.25">
      <c r="A22" s="205" t="s">
        <v>340</v>
      </c>
      <c r="B22" s="207" t="s">
        <v>280</v>
      </c>
    </row>
  </sheetData>
  <dataValidations count="1">
    <dataValidation type="list" allowBlank="1" showInputMessage="1" showErrorMessage="1" sqref="B2:B22" xr:uid="{00000000-0002-0000-0000-000000000000}">
      <formula1>"Si,No"</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92D050"/>
  </sheetPr>
  <dimension ref="B2:K33"/>
  <sheetViews>
    <sheetView showGridLines="0" zoomScale="50" zoomScaleNormal="50" workbookViewId="0">
      <selection activeCell="L18" sqref="L18"/>
    </sheetView>
  </sheetViews>
  <sheetFormatPr baseColWidth="10" defaultColWidth="11.42578125" defaultRowHeight="18.75" customHeight="1" x14ac:dyDescent="0.25"/>
  <cols>
    <col min="1" max="1" width="2" style="34" customWidth="1"/>
    <col min="2" max="2" width="18.140625" style="34" customWidth="1"/>
    <col min="3" max="3" width="15.5703125" style="34" customWidth="1"/>
    <col min="4" max="4" width="26.7109375" style="34" customWidth="1"/>
    <col min="5" max="5" width="26.42578125" style="34" customWidth="1"/>
    <col min="6" max="6" width="23.140625" style="34" customWidth="1"/>
    <col min="7" max="7" width="26.7109375" style="34" customWidth="1"/>
    <col min="8" max="8" width="15.5703125" style="34" customWidth="1"/>
    <col min="9" max="9" width="17.28515625" style="34" customWidth="1"/>
    <col min="10" max="10" width="21.85546875" style="34" customWidth="1"/>
    <col min="11" max="11" width="19.42578125" style="34" customWidth="1"/>
    <col min="12" max="12" width="27.28515625" style="34" customWidth="1"/>
    <col min="13" max="16384" width="11.42578125" style="34"/>
  </cols>
  <sheetData>
    <row r="2" spans="2:11" ht="18.75" customHeight="1" x14ac:dyDescent="0.25">
      <c r="B2" s="35" t="s">
        <v>165</v>
      </c>
    </row>
    <row r="7" spans="2:11" ht="18.75" customHeight="1" x14ac:dyDescent="0.25">
      <c r="B7" s="43"/>
      <c r="C7" s="43"/>
      <c r="D7" s="223" t="s">
        <v>171</v>
      </c>
      <c r="E7" s="223"/>
      <c r="F7" s="223"/>
      <c r="G7" s="223"/>
      <c r="H7" s="223"/>
    </row>
    <row r="8" spans="2:11" ht="18.75" customHeight="1" x14ac:dyDescent="0.25">
      <c r="B8" s="224" t="s">
        <v>166</v>
      </c>
      <c r="C8" s="224"/>
      <c r="D8" s="41" t="s">
        <v>10</v>
      </c>
      <c r="E8" s="41" t="s">
        <v>9</v>
      </c>
      <c r="F8" s="41" t="s">
        <v>8</v>
      </c>
      <c r="G8" s="41" t="s">
        <v>170</v>
      </c>
      <c r="H8" s="41" t="s">
        <v>41</v>
      </c>
      <c r="J8" s="222" t="s">
        <v>95</v>
      </c>
      <c r="K8" s="222"/>
    </row>
    <row r="9" spans="2:11" ht="18.75" customHeight="1" x14ac:dyDescent="0.25">
      <c r="B9" s="224"/>
      <c r="C9" s="224"/>
      <c r="D9" s="110">
        <v>1</v>
      </c>
      <c r="E9" s="110">
        <v>2</v>
      </c>
      <c r="F9" s="110">
        <v>4</v>
      </c>
      <c r="G9" s="110">
        <v>8</v>
      </c>
      <c r="H9" s="110">
        <v>16</v>
      </c>
      <c r="J9" s="47" t="s">
        <v>97</v>
      </c>
      <c r="K9" s="125">
        <v>3</v>
      </c>
    </row>
    <row r="10" spans="2:11" ht="29.25" customHeight="1" x14ac:dyDescent="0.25">
      <c r="B10" s="42" t="s">
        <v>39</v>
      </c>
      <c r="C10" s="110">
        <v>5</v>
      </c>
      <c r="D10" s="36" t="e">
        <f ca="1">concatenado(rango1)</f>
        <v>#NAME?</v>
      </c>
      <c r="E10" s="36" t="e">
        <f ca="1">concatenado(rango2)</f>
        <v>#NAME?</v>
      </c>
      <c r="F10" s="37" t="e">
        <f ca="1">concatenado(rango3)</f>
        <v>#NAME?</v>
      </c>
      <c r="G10" s="38" t="e">
        <f ca="1">concatenado(rango4)</f>
        <v>#NAME?</v>
      </c>
      <c r="H10" s="38" t="e">
        <f ca="1">concatenado(rango5)</f>
        <v>#NAME?</v>
      </c>
      <c r="J10" s="48" t="s">
        <v>15</v>
      </c>
      <c r="K10" s="125">
        <v>4</v>
      </c>
    </row>
    <row r="11" spans="2:11" ht="24.75" customHeight="1" x14ac:dyDescent="0.25">
      <c r="B11" s="41" t="s">
        <v>38</v>
      </c>
      <c r="C11" s="110">
        <v>4</v>
      </c>
      <c r="D11" s="44" t="e">
        <f ca="1">concatenado(rango6)</f>
        <v>#NAME?</v>
      </c>
      <c r="E11" s="36" t="e">
        <f ca="1">concatenado(rango7)</f>
        <v>#NAME?</v>
      </c>
      <c r="F11" s="37" t="e">
        <f ca="1">concatenado(rango8)</f>
        <v>#NAME?</v>
      </c>
      <c r="G11" s="38" t="e">
        <f ca="1">concatenado(rango9)</f>
        <v>#NAME?</v>
      </c>
      <c r="H11" s="38" t="e">
        <f ca="1">concatenado(rango10)</f>
        <v>#NAME?</v>
      </c>
      <c r="J11" s="49" t="s">
        <v>88</v>
      </c>
      <c r="K11" s="125">
        <v>7</v>
      </c>
    </row>
    <row r="12" spans="2:11" ht="23.25" customHeight="1" x14ac:dyDescent="0.25">
      <c r="B12" s="41" t="s">
        <v>37</v>
      </c>
      <c r="C12" s="110">
        <v>3</v>
      </c>
      <c r="D12" s="39" t="e">
        <f ca="1">concatenado(rango11)</f>
        <v>#NAME?</v>
      </c>
      <c r="E12" s="36" t="e">
        <f ca="1">concatenado(rango12)</f>
        <v>#NAME?</v>
      </c>
      <c r="F12" s="36" t="e">
        <f ca="1">concatenado(rango13)</f>
        <v>#NAME?</v>
      </c>
      <c r="G12" s="37" t="e">
        <f ca="1">concatenado(rango14)</f>
        <v>#NAME?</v>
      </c>
      <c r="H12" s="38" t="e">
        <f ca="1">concatenado(rango15)</f>
        <v>#NAME?</v>
      </c>
      <c r="J12" s="50" t="s">
        <v>87</v>
      </c>
      <c r="K12" s="125">
        <v>7</v>
      </c>
    </row>
    <row r="13" spans="2:11" ht="26.25" customHeight="1" x14ac:dyDescent="0.25">
      <c r="B13" s="41" t="s">
        <v>36</v>
      </c>
      <c r="C13" s="110">
        <v>2</v>
      </c>
      <c r="D13" s="39" t="e">
        <f ca="1">concatenado(rango16)</f>
        <v>#NAME?</v>
      </c>
      <c r="E13" s="39" t="e">
        <f ca="1">concatenado(rango17)</f>
        <v>#NAME?</v>
      </c>
      <c r="F13" s="40" t="e">
        <f ca="1">concatenado(rango18)</f>
        <v>#NAME?</v>
      </c>
      <c r="G13" s="37" t="e">
        <f ca="1">concatenado(rango19)</f>
        <v>#NAME?</v>
      </c>
      <c r="H13" s="38" t="e">
        <f ca="1">concatenado(rango20)</f>
        <v>#NAME?</v>
      </c>
      <c r="J13" s="65" t="s">
        <v>96</v>
      </c>
      <c r="K13" s="126">
        <f>SUM(K9:K12)</f>
        <v>21</v>
      </c>
    </row>
    <row r="14" spans="2:11" ht="36.75" customHeight="1" x14ac:dyDescent="0.25">
      <c r="B14" s="41" t="s">
        <v>35</v>
      </c>
      <c r="C14" s="110">
        <v>1</v>
      </c>
      <c r="D14" s="39" t="e">
        <f ca="1">concatenado(rango21)</f>
        <v>#NAME?</v>
      </c>
      <c r="E14" s="39" t="e">
        <f ca="1">concatenado(rango22)</f>
        <v>#NAME?</v>
      </c>
      <c r="F14" s="39" t="e">
        <f ca="1">concatenado(rango23)</f>
        <v>#NAME?</v>
      </c>
      <c r="G14" s="40" t="e">
        <f ca="1">concatenado(rango24)</f>
        <v>#NAME?</v>
      </c>
      <c r="H14" s="37" t="e">
        <f ca="1">concatenado(rango25)</f>
        <v>#NAME?</v>
      </c>
    </row>
    <row r="16" spans="2:11" ht="18.75" customHeight="1" x14ac:dyDescent="0.25">
      <c r="B16" s="225" t="s">
        <v>11</v>
      </c>
      <c r="C16" s="226"/>
      <c r="D16" s="227"/>
      <c r="E16" s="227"/>
      <c r="F16" s="227"/>
      <c r="G16" s="227"/>
      <c r="H16" s="227"/>
      <c r="I16" s="228"/>
    </row>
    <row r="17" spans="2:11" ht="93.75" customHeight="1" x14ac:dyDescent="0.25">
      <c r="B17" s="51" t="s">
        <v>94</v>
      </c>
      <c r="C17" s="56" t="s">
        <v>97</v>
      </c>
      <c r="D17" s="229" t="s">
        <v>172</v>
      </c>
      <c r="E17" s="230"/>
      <c r="F17" s="230"/>
      <c r="G17" s="230"/>
      <c r="H17" s="230"/>
      <c r="I17" s="231"/>
    </row>
    <row r="18" spans="2:11" ht="86.25" customHeight="1" x14ac:dyDescent="0.25">
      <c r="B18" s="52" t="s">
        <v>17</v>
      </c>
      <c r="C18" s="57" t="s">
        <v>15</v>
      </c>
      <c r="D18" s="229" t="s">
        <v>173</v>
      </c>
      <c r="E18" s="230"/>
      <c r="F18" s="230"/>
      <c r="G18" s="230"/>
      <c r="H18" s="230"/>
      <c r="I18" s="231"/>
      <c r="K18" s="45"/>
    </row>
    <row r="19" spans="2:11" ht="64.5" customHeight="1" x14ac:dyDescent="0.25">
      <c r="B19" s="53" t="s">
        <v>19</v>
      </c>
      <c r="C19" s="58" t="s">
        <v>88</v>
      </c>
      <c r="D19" s="229" t="s">
        <v>174</v>
      </c>
      <c r="E19" s="230"/>
      <c r="F19" s="230"/>
      <c r="G19" s="230"/>
      <c r="H19" s="230"/>
      <c r="I19" s="231"/>
      <c r="K19" s="46"/>
    </row>
    <row r="20" spans="2:11" ht="64.5" customHeight="1" x14ac:dyDescent="0.25">
      <c r="B20" s="54" t="s">
        <v>18</v>
      </c>
      <c r="C20" s="55" t="s">
        <v>87</v>
      </c>
      <c r="D20" s="229" t="s">
        <v>175</v>
      </c>
      <c r="E20" s="230"/>
      <c r="F20" s="230"/>
      <c r="G20" s="230"/>
      <c r="H20" s="230"/>
      <c r="I20" s="231"/>
      <c r="K20" s="46"/>
    </row>
    <row r="22" spans="2:11" ht="18.75" customHeight="1" x14ac:dyDescent="0.25">
      <c r="B22" s="235" t="s">
        <v>167</v>
      </c>
      <c r="C22" s="236"/>
      <c r="D22" s="236"/>
      <c r="E22" s="236"/>
    </row>
    <row r="23" spans="2:11" ht="18.75" customHeight="1" x14ac:dyDescent="0.25">
      <c r="B23" s="233" t="s">
        <v>131</v>
      </c>
      <c r="C23" s="233"/>
      <c r="D23" s="237">
        <v>104</v>
      </c>
      <c r="E23" s="237"/>
    </row>
    <row r="24" spans="2:11" ht="18.75" customHeight="1" x14ac:dyDescent="0.25">
      <c r="B24" s="233" t="s">
        <v>125</v>
      </c>
      <c r="C24" s="233"/>
      <c r="D24" s="238">
        <v>20</v>
      </c>
      <c r="E24" s="238"/>
    </row>
    <row r="25" spans="2:11" ht="18.75" customHeight="1" x14ac:dyDescent="0.25">
      <c r="B25" s="233" t="s">
        <v>161</v>
      </c>
      <c r="C25" s="234"/>
      <c r="D25" s="127">
        <f>POWER((D23-1)/((80*D24)-1),(1/3))</f>
        <v>0.40086325965254493</v>
      </c>
      <c r="E25" s="60" t="str">
        <f>VLOOKUP(D25,$C$28:$D$31,2,TRUE)</f>
        <v>Medio</v>
      </c>
    </row>
    <row r="27" spans="2:11" ht="18.75" customHeight="1" x14ac:dyDescent="0.25">
      <c r="B27" s="232" t="s">
        <v>168</v>
      </c>
      <c r="C27" s="232"/>
      <c r="D27" s="232"/>
    </row>
    <row r="28" spans="2:11" ht="18.75" customHeight="1" x14ac:dyDescent="0.25">
      <c r="B28" s="111">
        <v>0.37</v>
      </c>
      <c r="C28" s="111">
        <v>0</v>
      </c>
      <c r="D28" s="61" t="s">
        <v>13</v>
      </c>
    </row>
    <row r="29" spans="2:11" ht="18.75" customHeight="1" x14ac:dyDescent="0.25">
      <c r="B29" s="112">
        <v>0.53</v>
      </c>
      <c r="C29" s="112">
        <v>0.37</v>
      </c>
      <c r="D29" s="62" t="s">
        <v>14</v>
      </c>
    </row>
    <row r="30" spans="2:11" ht="18.75" customHeight="1" x14ac:dyDescent="0.25">
      <c r="B30" s="113">
        <v>0.67</v>
      </c>
      <c r="C30" s="113">
        <v>0.53</v>
      </c>
      <c r="D30" s="63" t="s">
        <v>86</v>
      </c>
    </row>
    <row r="31" spans="2:11" ht="18.75" customHeight="1" x14ac:dyDescent="0.25">
      <c r="B31" s="114">
        <v>1</v>
      </c>
      <c r="C31" s="114">
        <v>0.67</v>
      </c>
      <c r="D31" s="64" t="s">
        <v>16</v>
      </c>
    </row>
    <row r="33" spans="2:5" ht="18.75" customHeight="1" x14ac:dyDescent="0.25">
      <c r="B33" s="233" t="s">
        <v>133</v>
      </c>
      <c r="C33" s="234"/>
      <c r="D33" s="184" t="str">
        <f>IFERROR(ROUND(AVERAGE('2.Datos'!#REF!),2),"")</f>
        <v/>
      </c>
      <c r="E33" s="59" t="str">
        <f>IFERROR(VLOOKUP(D33,'3.Controles - Escala'!$B$5:$C$34,2,TRUE),"")</f>
        <v/>
      </c>
    </row>
  </sheetData>
  <mergeCells count="16">
    <mergeCell ref="D18:I18"/>
    <mergeCell ref="D19:I19"/>
    <mergeCell ref="D20:I20"/>
    <mergeCell ref="B27:D27"/>
    <mergeCell ref="B33:C33"/>
    <mergeCell ref="B22:E22"/>
    <mergeCell ref="B23:C23"/>
    <mergeCell ref="B24:C24"/>
    <mergeCell ref="D23:E23"/>
    <mergeCell ref="D24:E24"/>
    <mergeCell ref="B25:C25"/>
    <mergeCell ref="J8:K8"/>
    <mergeCell ref="D7:H7"/>
    <mergeCell ref="B8:C9"/>
    <mergeCell ref="B16:I16"/>
    <mergeCell ref="D17:I17"/>
  </mergeCells>
  <conditionalFormatting sqref="E25">
    <cfRule type="cellIs" dxfId="7" priority="1" operator="equal">
      <formula>"Muy Alto"</formula>
    </cfRule>
    <cfRule type="cellIs" dxfId="6" priority="2" operator="equal">
      <formula>"Alto"</formula>
    </cfRule>
    <cfRule type="cellIs" dxfId="5" priority="3" operator="equal">
      <formula>"Medio"</formula>
    </cfRule>
    <cfRule type="cellIs" dxfId="4" priority="4" operator="equal">
      <formula>"Bajo"</formula>
    </cfRule>
  </conditionalFormatting>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124" r:id="rId3" name="Button 28">
              <controlPr defaultSize="0" print="0" autoFill="0" autoPict="0" macro="[0]!matriz">
                <anchor moveWithCells="1" sizeWithCells="1">
                  <from>
                    <xdr:col>1</xdr:col>
                    <xdr:colOff>47625</xdr:colOff>
                    <xdr:row>4</xdr:row>
                    <xdr:rowOff>114300</xdr:rowOff>
                  </from>
                  <to>
                    <xdr:col>1</xdr:col>
                    <xdr:colOff>1209675</xdr:colOff>
                    <xdr:row>6</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sheetPr>
  <dimension ref="A1:Q25"/>
  <sheetViews>
    <sheetView showGridLines="0" zoomScaleNormal="100" workbookViewId="0">
      <pane xSplit="1" ySplit="1" topLeftCell="E19" activePane="bottomRight" state="frozen"/>
      <selection pane="topRight" activeCell="B1" sqref="B1"/>
      <selection pane="bottomLeft" activeCell="A2" sqref="A2"/>
      <selection pane="bottomRight" activeCell="M23" sqref="M23"/>
    </sheetView>
  </sheetViews>
  <sheetFormatPr baseColWidth="10" defaultColWidth="16.42578125" defaultRowHeight="15" x14ac:dyDescent="0.25"/>
  <cols>
    <col min="1" max="1" width="12.28515625" style="208" customWidth="1"/>
    <col min="2" max="2" width="19.140625" style="208" customWidth="1"/>
    <col min="3" max="3" width="19.42578125" style="208" customWidth="1"/>
    <col min="4" max="4" width="39.5703125" style="118" customWidth="1"/>
    <col min="5" max="5" width="63.42578125" style="118" customWidth="1"/>
    <col min="6" max="6" width="19.28515625" style="208" customWidth="1"/>
    <col min="7" max="7" width="25.5703125" style="118" customWidth="1"/>
    <col min="8" max="8" width="15.7109375" style="118" customWidth="1"/>
    <col min="9" max="9" width="19.7109375" style="118" customWidth="1"/>
    <col min="10" max="10" width="15.28515625" style="208" customWidth="1"/>
    <col min="11" max="11" width="3.7109375" style="119" customWidth="1"/>
    <col min="12" max="12" width="4.5703125" style="119" customWidth="1"/>
    <col min="13" max="13" width="4.85546875" style="119" customWidth="1"/>
    <col min="14" max="14" width="12" style="119" customWidth="1"/>
    <col min="15" max="15" width="31.140625" style="118" bestFit="1" customWidth="1"/>
    <col min="16" max="16" width="20.42578125" style="118" bestFit="1" customWidth="1"/>
    <col min="17" max="17" width="15.5703125" style="118" bestFit="1" customWidth="1"/>
    <col min="18" max="16384" width="16.42578125" style="118"/>
  </cols>
  <sheetData>
    <row r="1" spans="1:17" s="117" customFormat="1" ht="67.5" customHeight="1" x14ac:dyDescent="0.25">
      <c r="A1" s="196" t="s">
        <v>163</v>
      </c>
      <c r="B1" s="196" t="s">
        <v>67</v>
      </c>
      <c r="C1" s="196" t="s">
        <v>68</v>
      </c>
      <c r="D1" s="196" t="s">
        <v>276</v>
      </c>
      <c r="E1" s="196" t="s">
        <v>275</v>
      </c>
      <c r="F1" s="196" t="s">
        <v>69</v>
      </c>
      <c r="G1" s="196" t="s">
        <v>164</v>
      </c>
      <c r="H1" s="196" t="s">
        <v>0</v>
      </c>
      <c r="I1" s="196" t="s">
        <v>70</v>
      </c>
      <c r="J1" s="196" t="s">
        <v>74</v>
      </c>
      <c r="K1" s="201" t="s">
        <v>71</v>
      </c>
      <c r="L1" s="201" t="s">
        <v>72</v>
      </c>
      <c r="M1" s="201" t="s">
        <v>159</v>
      </c>
      <c r="N1" s="201" t="s">
        <v>73</v>
      </c>
      <c r="O1" s="196" t="s">
        <v>75</v>
      </c>
      <c r="P1" s="196" t="s">
        <v>76</v>
      </c>
      <c r="Q1" s="196" t="s">
        <v>77</v>
      </c>
    </row>
    <row r="2" spans="1:17" s="206" customFormat="1" ht="152.25" customHeight="1" x14ac:dyDescent="0.25">
      <c r="A2" s="185" t="s">
        <v>253</v>
      </c>
      <c r="B2" s="186" t="s">
        <v>44</v>
      </c>
      <c r="C2" s="187" t="s">
        <v>50</v>
      </c>
      <c r="D2" s="207" t="s">
        <v>284</v>
      </c>
      <c r="E2" s="214" t="s">
        <v>320</v>
      </c>
      <c r="F2" s="207" t="s">
        <v>80</v>
      </c>
      <c r="G2" s="207" t="s">
        <v>4</v>
      </c>
      <c r="H2" s="207" t="s">
        <v>39</v>
      </c>
      <c r="I2" s="207" t="s">
        <v>5</v>
      </c>
      <c r="J2" s="121" t="str">
        <f>IF(AND(N2&gt;=32,N2&lt;=80),Listas!$G$36,IF(AND(N2&gt;=16,N2&lt;=24),Listas!$G$37,IF(AND(N2&gt;=5,N2&lt;=12),Listas!$G$38,IF(AND(N2&gt;=1,N2&lt;=4),Listas!$G$39,"-"))))</f>
        <v>Extremo</v>
      </c>
      <c r="K2" s="123">
        <f>IFERROR(VLOOKUP(H2,Listas!$D$37:$E$41,2,FALSE),"")</f>
        <v>5</v>
      </c>
      <c r="L2" s="123">
        <f>IFERROR(VLOOKUP(I2,Listas!$D$44:$E$48,2,FALSE),"")</f>
        <v>8</v>
      </c>
      <c r="M2" s="123">
        <f t="shared" ref="M2:M18" si="0">IFERROR(CONCATENATE(K2,L2)*1,"")</f>
        <v>58</v>
      </c>
      <c r="N2" s="122">
        <f t="shared" ref="N2:N18" si="1">IFERROR(K2*L2,"")</f>
        <v>40</v>
      </c>
      <c r="O2" s="124"/>
      <c r="P2" s="120"/>
      <c r="Q2" s="120"/>
    </row>
    <row r="3" spans="1:17" s="206" customFormat="1" ht="116.25" customHeight="1" x14ac:dyDescent="0.25">
      <c r="A3" s="185" t="s">
        <v>254</v>
      </c>
      <c r="B3" s="186" t="s">
        <v>44</v>
      </c>
      <c r="C3" s="187" t="s">
        <v>50</v>
      </c>
      <c r="D3" s="207" t="s">
        <v>281</v>
      </c>
      <c r="E3" s="215" t="s">
        <v>332</v>
      </c>
      <c r="F3" s="207" t="s">
        <v>80</v>
      </c>
      <c r="G3" s="207" t="s">
        <v>4</v>
      </c>
      <c r="H3" s="207" t="s">
        <v>39</v>
      </c>
      <c r="I3" s="207" t="s">
        <v>5</v>
      </c>
      <c r="J3" s="121" t="str">
        <f>IF(AND(N3&gt;=32,N3&lt;=80),Listas!$G$36,IF(AND(N3&gt;=16,N3&lt;=24),Listas!$G$37,IF(AND(N3&gt;=5,N3&lt;=12),Listas!$G$38,IF(AND(N3&gt;=1,N3&lt;=4),Listas!$G$39,"-"))))</f>
        <v>Extremo</v>
      </c>
      <c r="K3" s="123">
        <f>IFERROR(VLOOKUP(H3,Listas!$D$37:$E$41,2,FALSE),"")</f>
        <v>5</v>
      </c>
      <c r="L3" s="123">
        <f>IFERROR(VLOOKUP(I3,Listas!$D$44:$E$48,2,FALSE),"")</f>
        <v>8</v>
      </c>
      <c r="M3" s="123">
        <f t="shared" si="0"/>
        <v>58</v>
      </c>
      <c r="N3" s="122">
        <f t="shared" si="1"/>
        <v>40</v>
      </c>
      <c r="O3" s="124"/>
      <c r="P3" s="120"/>
      <c r="Q3" s="120"/>
    </row>
    <row r="4" spans="1:17" s="206" customFormat="1" ht="67.5" customHeight="1" x14ac:dyDescent="0.25">
      <c r="A4" s="185" t="s">
        <v>255</v>
      </c>
      <c r="B4" s="186" t="s">
        <v>44</v>
      </c>
      <c r="C4" s="187" t="s">
        <v>52</v>
      </c>
      <c r="D4" s="207" t="s">
        <v>266</v>
      </c>
      <c r="E4" s="216" t="s">
        <v>282</v>
      </c>
      <c r="F4" s="207" t="s">
        <v>78</v>
      </c>
      <c r="G4" s="207" t="s">
        <v>4</v>
      </c>
      <c r="H4" s="207" t="s">
        <v>35</v>
      </c>
      <c r="I4" s="207" t="s">
        <v>10</v>
      </c>
      <c r="J4" s="121" t="str">
        <f>IF(AND(N4&gt;=32,N4&lt;=80),Listas!$G$36,IF(AND(N4&gt;=16,N4&lt;=24),Listas!$G$37,IF(AND(N4&gt;=5,N4&lt;=12),Listas!$G$38,IF(AND(N4&gt;=1,N4&lt;=4),Listas!$G$39,"-"))))</f>
        <v>Aceptable</v>
      </c>
      <c r="K4" s="123">
        <f>IFERROR(VLOOKUP(H4,Listas!$D$37:$E$41,2,FALSE),"")</f>
        <v>1</v>
      </c>
      <c r="L4" s="123">
        <f>IFERROR(VLOOKUP(I4,Listas!$D$44:$E$48,2,FALSE),"")</f>
        <v>1</v>
      </c>
      <c r="M4" s="123">
        <f t="shared" si="0"/>
        <v>11</v>
      </c>
      <c r="N4" s="122">
        <f t="shared" si="1"/>
        <v>1</v>
      </c>
      <c r="O4" s="124"/>
      <c r="P4" s="120"/>
      <c r="Q4" s="120"/>
    </row>
    <row r="5" spans="1:17" s="206" customFormat="1" ht="84" customHeight="1" x14ac:dyDescent="0.25">
      <c r="A5" s="185" t="s">
        <v>256</v>
      </c>
      <c r="B5" s="186" t="s">
        <v>44</v>
      </c>
      <c r="C5" s="187" t="s">
        <v>52</v>
      </c>
      <c r="D5" s="207" t="s">
        <v>267</v>
      </c>
      <c r="E5" s="205" t="s">
        <v>283</v>
      </c>
      <c r="F5" s="207" t="s">
        <v>80</v>
      </c>
      <c r="G5" s="207" t="s">
        <v>4</v>
      </c>
      <c r="H5" s="207" t="s">
        <v>37</v>
      </c>
      <c r="I5" s="207" t="s">
        <v>10</v>
      </c>
      <c r="J5" s="121" t="str">
        <f>IF(AND(N5&gt;=32,N5&lt;=80),Listas!$G$36,IF(AND(N5&gt;=16,N5&lt;=24),Listas!$G$37,IF(AND(N5&gt;=5,N5&lt;=12),Listas!$G$38,IF(AND(N5&gt;=1,N5&lt;=4),Listas!$G$39,"-"))))</f>
        <v>Aceptable</v>
      </c>
      <c r="K5" s="123">
        <f>IFERROR(VLOOKUP(H5,Listas!$D$37:$E$41,2,FALSE),"")</f>
        <v>3</v>
      </c>
      <c r="L5" s="123">
        <f>IFERROR(VLOOKUP(I5,Listas!$D$44:$E$48,2,FALSE),"")</f>
        <v>1</v>
      </c>
      <c r="M5" s="123">
        <f t="shared" si="0"/>
        <v>31</v>
      </c>
      <c r="N5" s="122">
        <f t="shared" si="1"/>
        <v>3</v>
      </c>
      <c r="O5" s="124"/>
      <c r="P5" s="120"/>
      <c r="Q5" s="120"/>
    </row>
    <row r="6" spans="1:17" s="206" customFormat="1" ht="105" customHeight="1" x14ac:dyDescent="0.25">
      <c r="A6" s="185" t="s">
        <v>257</v>
      </c>
      <c r="B6" s="186" t="s">
        <v>48</v>
      </c>
      <c r="C6" s="187" t="s">
        <v>250</v>
      </c>
      <c r="D6" s="207" t="s">
        <v>268</v>
      </c>
      <c r="E6" s="216" t="s">
        <v>331</v>
      </c>
      <c r="F6" s="207" t="s">
        <v>80</v>
      </c>
      <c r="G6" s="207" t="s">
        <v>4</v>
      </c>
      <c r="H6" s="207" t="s">
        <v>37</v>
      </c>
      <c r="I6" s="207" t="s">
        <v>9</v>
      </c>
      <c r="J6" s="121" t="str">
        <f>IF(AND(N6&gt;=32,N6&lt;=80),Listas!$G$36,IF(AND(N6&gt;=16,N6&lt;=24),Listas!$G$37,IF(AND(N6&gt;=5,N6&lt;=12),Listas!$G$38,IF(AND(N6&gt;=1,N6&lt;=4),Listas!$G$39,"-"))))</f>
        <v>Tolerable</v>
      </c>
      <c r="K6" s="123">
        <f>IFERROR(VLOOKUP(H6,Listas!$D$37:$E$41,2,FALSE),"")</f>
        <v>3</v>
      </c>
      <c r="L6" s="123">
        <f>IFERROR(VLOOKUP(I6,Listas!$D$44:$E$48,2,FALSE),"")</f>
        <v>2</v>
      </c>
      <c r="M6" s="123">
        <f t="shared" si="0"/>
        <v>32</v>
      </c>
      <c r="N6" s="122">
        <f t="shared" si="1"/>
        <v>6</v>
      </c>
      <c r="O6" s="124"/>
      <c r="P6" s="120"/>
      <c r="Q6" s="120"/>
    </row>
    <row r="7" spans="1:17" s="206" customFormat="1" ht="63" customHeight="1" x14ac:dyDescent="0.25">
      <c r="A7" s="185" t="s">
        <v>258</v>
      </c>
      <c r="B7" s="186" t="s">
        <v>44</v>
      </c>
      <c r="C7" s="187" t="s">
        <v>52</v>
      </c>
      <c r="D7" s="207" t="s">
        <v>277</v>
      </c>
      <c r="E7" s="215" t="s">
        <v>330</v>
      </c>
      <c r="F7" s="207" t="s">
        <v>80</v>
      </c>
      <c r="G7" s="207" t="s">
        <v>4</v>
      </c>
      <c r="H7" s="207" t="s">
        <v>37</v>
      </c>
      <c r="I7" s="207" t="s">
        <v>9</v>
      </c>
      <c r="J7" s="121" t="str">
        <f>IF(AND(N7&gt;=32,N7&lt;=80),Listas!$G$36,IF(AND(N7&gt;=16,N7&lt;=24),Listas!$G$37,IF(AND(N7&gt;=5,N7&lt;=12),Listas!$G$38,IF(AND(N7&gt;=1,N7&lt;=4),Listas!$G$39,"-"))))</f>
        <v>Tolerable</v>
      </c>
      <c r="K7" s="123">
        <f>IFERROR(VLOOKUP(H7,Listas!$D$37:$E$41,2,FALSE),"")</f>
        <v>3</v>
      </c>
      <c r="L7" s="123">
        <f>IFERROR(VLOOKUP(I7,Listas!$D$44:$E$48,2,FALSE),"")</f>
        <v>2</v>
      </c>
      <c r="M7" s="123">
        <f t="shared" si="0"/>
        <v>32</v>
      </c>
      <c r="N7" s="122">
        <f t="shared" si="1"/>
        <v>6</v>
      </c>
      <c r="O7" s="124"/>
      <c r="P7" s="120"/>
      <c r="Q7" s="120"/>
    </row>
    <row r="8" spans="1:17" s="206" customFormat="1" ht="59.25" customHeight="1" x14ac:dyDescent="0.25">
      <c r="A8" s="185" t="s">
        <v>259</v>
      </c>
      <c r="B8" s="186" t="s">
        <v>44</v>
      </c>
      <c r="C8" s="187" t="s">
        <v>53</v>
      </c>
      <c r="D8" s="207" t="s">
        <v>271</v>
      </c>
      <c r="E8" s="217" t="s">
        <v>305</v>
      </c>
      <c r="F8" s="207" t="s">
        <v>78</v>
      </c>
      <c r="G8" s="207" t="s">
        <v>4</v>
      </c>
      <c r="H8" s="207" t="s">
        <v>36</v>
      </c>
      <c r="I8" s="207" t="s">
        <v>9</v>
      </c>
      <c r="J8" s="121" t="str">
        <f>IF(AND(N8&gt;=32,N8&lt;=80),Listas!$G$36,IF(AND(N8&gt;=16,N8&lt;=24),Listas!$G$37,IF(AND(N8&gt;=5,N8&lt;=12),Listas!$G$38,IF(AND(N8&gt;=1,N8&lt;=4),Listas!$G$39,"-"))))</f>
        <v>Aceptable</v>
      </c>
      <c r="K8" s="123">
        <f>IFERROR(VLOOKUP(H8,Listas!$D$37:$E$41,2,FALSE),"")</f>
        <v>2</v>
      </c>
      <c r="L8" s="123">
        <f>IFERROR(VLOOKUP(I8,Listas!$D$44:$E$48,2,FALSE),"")</f>
        <v>2</v>
      </c>
      <c r="M8" s="123">
        <f t="shared" si="0"/>
        <v>22</v>
      </c>
      <c r="N8" s="122">
        <f t="shared" si="1"/>
        <v>4</v>
      </c>
      <c r="O8" s="124"/>
      <c r="P8" s="120"/>
      <c r="Q8" s="120"/>
    </row>
    <row r="9" spans="1:17" s="206" customFormat="1" ht="98.25" customHeight="1" x14ac:dyDescent="0.25">
      <c r="A9" s="185" t="s">
        <v>260</v>
      </c>
      <c r="B9" s="186" t="s">
        <v>44</v>
      </c>
      <c r="C9" s="187" t="s">
        <v>53</v>
      </c>
      <c r="D9" s="207" t="s">
        <v>269</v>
      </c>
      <c r="E9" s="215" t="s">
        <v>321</v>
      </c>
      <c r="F9" s="207" t="s">
        <v>78</v>
      </c>
      <c r="G9" s="207" t="s">
        <v>4</v>
      </c>
      <c r="H9" s="207" t="s">
        <v>36</v>
      </c>
      <c r="I9" s="207" t="s">
        <v>8</v>
      </c>
      <c r="J9" s="121" t="str">
        <f>IF(AND(N9&gt;=32,N9&lt;=80),Listas!$G$36,IF(AND(N9&gt;=16,N9&lt;=24),Listas!$G$37,IF(AND(N9&gt;=5,N9&lt;=12),Listas!$G$38,IF(AND(N9&gt;=1,N9&lt;=4),Listas!$G$39,"-"))))</f>
        <v>Tolerable</v>
      </c>
      <c r="K9" s="123">
        <f>IFERROR(VLOOKUP(H9,Listas!$D$37:$E$41,2,FALSE),"")</f>
        <v>2</v>
      </c>
      <c r="L9" s="123">
        <f>IFERROR(VLOOKUP(I9,Listas!$D$44:$E$48,2,FALSE),"")</f>
        <v>4</v>
      </c>
      <c r="M9" s="123">
        <f t="shared" si="0"/>
        <v>24</v>
      </c>
      <c r="N9" s="122">
        <f t="shared" si="1"/>
        <v>8</v>
      </c>
      <c r="O9" s="124"/>
      <c r="P9" s="120"/>
      <c r="Q9" s="120"/>
    </row>
    <row r="10" spans="1:17" s="206" customFormat="1" ht="91.5" customHeight="1" x14ac:dyDescent="0.25">
      <c r="A10" s="185" t="s">
        <v>261</v>
      </c>
      <c r="B10" s="186" t="s">
        <v>48</v>
      </c>
      <c r="C10" s="187" t="s">
        <v>250</v>
      </c>
      <c r="D10" s="207" t="s">
        <v>270</v>
      </c>
      <c r="E10" s="205" t="s">
        <v>272</v>
      </c>
      <c r="F10" s="207" t="s">
        <v>78</v>
      </c>
      <c r="G10" s="207" t="s">
        <v>4</v>
      </c>
      <c r="H10" s="207" t="s">
        <v>35</v>
      </c>
      <c r="I10" s="207" t="s">
        <v>10</v>
      </c>
      <c r="J10" s="121" t="str">
        <f>IF(AND(N10&gt;=32,N10&lt;=80),Listas!$G$36,IF(AND(N10&gt;=16,N10&lt;=24),Listas!$G$37,IF(AND(N10&gt;=5,N10&lt;=12),Listas!$G$38,IF(AND(N10&gt;=1,N10&lt;=4),Listas!$G$39,"-"))))</f>
        <v>Aceptable</v>
      </c>
      <c r="K10" s="123">
        <f>IFERROR(VLOOKUP(H10,Listas!$D$37:$E$41,2,FALSE),"")</f>
        <v>1</v>
      </c>
      <c r="L10" s="123">
        <f>IFERROR(VLOOKUP(I10,Listas!$D$44:$E$48,2,FALSE),"")</f>
        <v>1</v>
      </c>
      <c r="M10" s="123">
        <f t="shared" si="0"/>
        <v>11</v>
      </c>
      <c r="N10" s="122">
        <f t="shared" si="1"/>
        <v>1</v>
      </c>
      <c r="O10" s="124"/>
      <c r="P10" s="120"/>
      <c r="Q10" s="120"/>
    </row>
    <row r="11" spans="1:17" s="206" customFormat="1" ht="110.25" customHeight="1" x14ac:dyDescent="0.25">
      <c r="A11" s="185" t="s">
        <v>262</v>
      </c>
      <c r="B11" s="186" t="s">
        <v>46</v>
      </c>
      <c r="C11" s="187" t="s">
        <v>56</v>
      </c>
      <c r="D11" s="207" t="s">
        <v>279</v>
      </c>
      <c r="E11" s="205" t="s">
        <v>278</v>
      </c>
      <c r="F11" s="207" t="s">
        <v>78</v>
      </c>
      <c r="G11" s="207" t="s">
        <v>4</v>
      </c>
      <c r="H11" s="207" t="s">
        <v>36</v>
      </c>
      <c r="I11" s="207" t="s">
        <v>10</v>
      </c>
      <c r="J11" s="121" t="str">
        <f>IF(AND(N11&gt;=32,N11&lt;=80),Listas!$G$36,IF(AND(N11&gt;=16,N11&lt;=24),Listas!$G$37,IF(AND(N11&gt;=5,N11&lt;=12),Listas!$G$38,IF(AND(N11&gt;=1,N11&lt;=4),Listas!$G$39,"-"))))</f>
        <v>Aceptable</v>
      </c>
      <c r="K11" s="123">
        <f>IFERROR(VLOOKUP(H11,Listas!$D$37:$E$41,2,FALSE),"")</f>
        <v>2</v>
      </c>
      <c r="L11" s="123">
        <f>IFERROR(VLOOKUP(I11,Listas!$D$44:$E$48,2,FALSE),"")</f>
        <v>1</v>
      </c>
      <c r="M11" s="123">
        <f t="shared" si="0"/>
        <v>21</v>
      </c>
      <c r="N11" s="122">
        <f t="shared" si="1"/>
        <v>2</v>
      </c>
      <c r="O11" s="124"/>
      <c r="P11" s="120"/>
      <c r="Q11" s="120"/>
    </row>
    <row r="12" spans="1:17" s="206" customFormat="1" ht="105" x14ac:dyDescent="0.25">
      <c r="A12" s="185" t="s">
        <v>263</v>
      </c>
      <c r="B12" s="186" t="s">
        <v>48</v>
      </c>
      <c r="C12" s="187" t="s">
        <v>250</v>
      </c>
      <c r="D12" s="207" t="s">
        <v>285</v>
      </c>
      <c r="E12" s="205" t="s">
        <v>286</v>
      </c>
      <c r="F12" s="207" t="s">
        <v>80</v>
      </c>
      <c r="G12" s="207" t="s">
        <v>4</v>
      </c>
      <c r="H12" s="207" t="s">
        <v>37</v>
      </c>
      <c r="I12" s="207" t="s">
        <v>8</v>
      </c>
      <c r="J12" s="121" t="str">
        <f>IF(AND(N12&gt;=32,N12&lt;=80),Listas!$G$36,IF(AND(N12&gt;=16,N12&lt;=24),Listas!$G$37,IF(AND(N12&gt;=5,N12&lt;=12),Listas!$G$38,IF(AND(N12&gt;=1,N12&lt;=4),Listas!$G$39,"-"))))</f>
        <v>Tolerable</v>
      </c>
      <c r="K12" s="123">
        <f>IFERROR(VLOOKUP(H12,Listas!$D$37:$E$41,2,FALSE),"")</f>
        <v>3</v>
      </c>
      <c r="L12" s="123">
        <f>IFERROR(VLOOKUP(I12,Listas!$D$44:$E$48,2,FALSE),"")</f>
        <v>4</v>
      </c>
      <c r="M12" s="123">
        <f t="shared" si="0"/>
        <v>34</v>
      </c>
      <c r="N12" s="122">
        <f t="shared" si="1"/>
        <v>12</v>
      </c>
      <c r="O12" s="124"/>
      <c r="P12" s="120"/>
      <c r="Q12" s="120"/>
    </row>
    <row r="13" spans="1:17" s="206" customFormat="1" ht="107.25" customHeight="1" x14ac:dyDescent="0.25">
      <c r="A13" s="185" t="s">
        <v>264</v>
      </c>
      <c r="B13" s="186" t="s">
        <v>48</v>
      </c>
      <c r="C13" s="187" t="s">
        <v>250</v>
      </c>
      <c r="D13" s="207" t="s">
        <v>302</v>
      </c>
      <c r="E13" s="215" t="s">
        <v>329</v>
      </c>
      <c r="F13" s="207" t="s">
        <v>80</v>
      </c>
      <c r="G13" s="207" t="s">
        <v>4</v>
      </c>
      <c r="H13" s="207" t="s">
        <v>37</v>
      </c>
      <c r="I13" s="207" t="s">
        <v>8</v>
      </c>
      <c r="J13" s="121" t="str">
        <f>IF(AND(N13&gt;=32,N13&lt;=80),Listas!$G$36,IF(AND(N13&gt;=16,N13&lt;=24),Listas!$G$37,IF(AND(N13&gt;=5,N13&lt;=12),Listas!$G$38,IF(AND(N13&gt;=1,N13&lt;=4),Listas!$G$39,"-"))))</f>
        <v>Tolerable</v>
      </c>
      <c r="K13" s="123">
        <f>IFERROR(VLOOKUP(H13,Listas!$D$37:$E$41,2,FALSE),"")</f>
        <v>3</v>
      </c>
      <c r="L13" s="123">
        <f>IFERROR(VLOOKUP(I13,Listas!$D$44:$E$48,2,FALSE),"")</f>
        <v>4</v>
      </c>
      <c r="M13" s="123">
        <f t="shared" si="0"/>
        <v>34</v>
      </c>
      <c r="N13" s="122">
        <f t="shared" si="1"/>
        <v>12</v>
      </c>
      <c r="O13" s="124"/>
      <c r="P13" s="120"/>
      <c r="Q13" s="120"/>
    </row>
    <row r="14" spans="1:17" s="206" customFormat="1" ht="73.5" customHeight="1" x14ac:dyDescent="0.25">
      <c r="A14" s="185" t="s">
        <v>265</v>
      </c>
      <c r="B14" s="186" t="s">
        <v>47</v>
      </c>
      <c r="C14" s="187" t="s">
        <v>177</v>
      </c>
      <c r="D14" s="207" t="s">
        <v>303</v>
      </c>
      <c r="E14" s="219" t="s">
        <v>326</v>
      </c>
      <c r="F14" s="207" t="s">
        <v>80</v>
      </c>
      <c r="G14" s="207" t="s">
        <v>4</v>
      </c>
      <c r="H14" s="207" t="s">
        <v>37</v>
      </c>
      <c r="I14" s="207" t="s">
        <v>5</v>
      </c>
      <c r="J14" s="121" t="str">
        <f>IF(AND(N14&gt;=32,N14&lt;=80),Listas!$G$36,IF(AND(N14&gt;=16,N14&lt;=24),Listas!$G$37,IF(AND(N14&gt;=5,N14&lt;=12),Listas!$G$38,IF(AND(N14&gt;=1,N14&lt;=4),Listas!$G$39,"-"))))</f>
        <v>Alto</v>
      </c>
      <c r="K14" s="123">
        <f>IFERROR(VLOOKUP(H14,Listas!$D$37:$E$41,2,FALSE),"")</f>
        <v>3</v>
      </c>
      <c r="L14" s="123">
        <f>IFERROR(VLOOKUP(I14,Listas!$D$44:$E$48,2,FALSE),"")</f>
        <v>8</v>
      </c>
      <c r="M14" s="123">
        <f t="shared" si="0"/>
        <v>38</v>
      </c>
      <c r="N14" s="122">
        <f t="shared" si="1"/>
        <v>24</v>
      </c>
      <c r="O14" s="124"/>
      <c r="P14" s="120"/>
      <c r="Q14" s="120"/>
    </row>
    <row r="15" spans="1:17" s="206" customFormat="1" ht="60" x14ac:dyDescent="0.25">
      <c r="A15" s="197" t="s">
        <v>287</v>
      </c>
      <c r="B15" s="198" t="s">
        <v>48</v>
      </c>
      <c r="C15" s="199" t="s">
        <v>250</v>
      </c>
      <c r="D15" s="198" t="s">
        <v>324</v>
      </c>
      <c r="E15" s="200" t="s">
        <v>288</v>
      </c>
      <c r="F15" s="198" t="s">
        <v>80</v>
      </c>
      <c r="G15" s="198" t="s">
        <v>84</v>
      </c>
      <c r="H15" s="198" t="s">
        <v>37</v>
      </c>
      <c r="I15" s="198" t="s">
        <v>5</v>
      </c>
      <c r="J15" s="202" t="str">
        <f>IF(AND(N15&gt;=32,N15&lt;=80),Listas!$G$36,IF(AND(N15&gt;=16,N15&lt;=24),Listas!$G$37,IF(AND(N15&gt;=5,N15&lt;=12),Listas!$G$38,IF(AND(N15&gt;=1,N15&lt;=4),Listas!$G$39,"-"))))</f>
        <v>Alto</v>
      </c>
      <c r="K15" s="221">
        <f>IFERROR(VLOOKUP(H15,Listas!$D$37:$E$41,2,FALSE),"")</f>
        <v>3</v>
      </c>
      <c r="L15" s="221">
        <f>IFERROR(VLOOKUP(I15,Listas!$D$44:$E$48,2,FALSE),"")</f>
        <v>8</v>
      </c>
      <c r="M15" s="221">
        <f t="shared" si="0"/>
        <v>38</v>
      </c>
      <c r="N15" s="220">
        <f t="shared" si="1"/>
        <v>24</v>
      </c>
      <c r="O15" s="203"/>
      <c r="P15" s="204"/>
      <c r="Q15" s="204"/>
    </row>
    <row r="16" spans="1:17" s="206" customFormat="1" ht="48" x14ac:dyDescent="0.25">
      <c r="A16" s="185" t="s">
        <v>289</v>
      </c>
      <c r="B16" s="186" t="s">
        <v>47</v>
      </c>
      <c r="C16" s="187" t="s">
        <v>58</v>
      </c>
      <c r="D16" s="186" t="s">
        <v>290</v>
      </c>
      <c r="E16" s="218" t="s">
        <v>327</v>
      </c>
      <c r="F16" s="186" t="s">
        <v>78</v>
      </c>
      <c r="G16" s="186" t="s">
        <v>4</v>
      </c>
      <c r="H16" s="186" t="s">
        <v>38</v>
      </c>
      <c r="I16" s="186" t="s">
        <v>5</v>
      </c>
      <c r="J16" s="121" t="str">
        <f>IF(AND(N16&gt;=32,N16&lt;=80),Listas!$G$36,IF(AND(N16&gt;=16,N16&lt;=24),Listas!$G$37,IF(AND(N16&gt;=5,N16&lt;=12),Listas!$G$38,IF(AND(N16&gt;=1,N16&lt;=4),Listas!$G$39,"-"))))</f>
        <v>Extremo</v>
      </c>
      <c r="K16" s="123">
        <f>IFERROR(VLOOKUP(H16,Listas!$D$37:$E$41,2,FALSE),"")</f>
        <v>4</v>
      </c>
      <c r="L16" s="123">
        <f>IFERROR(VLOOKUP(I16,Listas!$D$44:$E$48,2,FALSE),"")</f>
        <v>8</v>
      </c>
      <c r="M16" s="123">
        <f t="shared" si="0"/>
        <v>48</v>
      </c>
      <c r="N16" s="122">
        <f t="shared" si="1"/>
        <v>32</v>
      </c>
      <c r="O16" s="124"/>
      <c r="P16" s="120"/>
      <c r="Q16" s="120"/>
    </row>
    <row r="17" spans="1:17" s="206" customFormat="1" ht="45" x14ac:dyDescent="0.25">
      <c r="A17" s="185" t="s">
        <v>291</v>
      </c>
      <c r="B17" s="186" t="s">
        <v>46</v>
      </c>
      <c r="C17" s="187" t="s">
        <v>56</v>
      </c>
      <c r="D17" s="186" t="s">
        <v>334</v>
      </c>
      <c r="E17" s="188" t="s">
        <v>292</v>
      </c>
      <c r="F17" s="186" t="s">
        <v>78</v>
      </c>
      <c r="G17" s="186" t="s">
        <v>84</v>
      </c>
      <c r="H17" s="186" t="s">
        <v>36</v>
      </c>
      <c r="I17" s="186" t="s">
        <v>10</v>
      </c>
      <c r="J17" s="121" t="str">
        <f>IF(AND(N17&gt;=32,N17&lt;=80),Listas!$G$36,IF(AND(N17&gt;=16,N17&lt;=24),Listas!$G$37,IF(AND(N17&gt;=5,N17&lt;=12),Listas!$G$38,IF(AND(N17&gt;=1,N17&lt;=4),Listas!$G$39,"-"))))</f>
        <v>Aceptable</v>
      </c>
      <c r="K17" s="123">
        <f>IFERROR(VLOOKUP(H17,Listas!$D$37:$E$41,2,FALSE),"")</f>
        <v>2</v>
      </c>
      <c r="L17" s="123">
        <f>IFERROR(VLOOKUP(I17,Listas!$D$44:$E$48,2,FALSE),"")</f>
        <v>1</v>
      </c>
      <c r="M17" s="123">
        <f t="shared" si="0"/>
        <v>21</v>
      </c>
      <c r="N17" s="122">
        <f t="shared" si="1"/>
        <v>2</v>
      </c>
      <c r="O17" s="124"/>
      <c r="P17" s="120"/>
      <c r="Q17" s="120"/>
    </row>
    <row r="18" spans="1:17" s="206" customFormat="1" ht="60" x14ac:dyDescent="0.25">
      <c r="A18" s="185" t="s">
        <v>293</v>
      </c>
      <c r="B18" s="186" t="s">
        <v>48</v>
      </c>
      <c r="C18" s="187" t="s">
        <v>250</v>
      </c>
      <c r="D18" s="186" t="s">
        <v>294</v>
      </c>
      <c r="E18" s="188" t="s">
        <v>295</v>
      </c>
      <c r="F18" s="186" t="s">
        <v>80</v>
      </c>
      <c r="G18" s="186" t="s">
        <v>4</v>
      </c>
      <c r="H18" s="186" t="s">
        <v>37</v>
      </c>
      <c r="I18" s="186" t="s">
        <v>8</v>
      </c>
      <c r="J18" s="121" t="str">
        <f>IF(AND(N18&gt;=32,N18&lt;=80),Listas!$G$36,IF(AND(N18&gt;=16,N18&lt;=24),Listas!$G$37,IF(AND(N18&gt;=5,N18&lt;=12),Listas!$G$38,IF(AND(N18&gt;=1,N18&lt;=4),Listas!$G$39,"-"))))</f>
        <v>Tolerable</v>
      </c>
      <c r="K18" s="123">
        <f>IFERROR(VLOOKUP(H18,Listas!$D$37:$E$41,2,FALSE),"")</f>
        <v>3</v>
      </c>
      <c r="L18" s="123">
        <f>IFERROR(VLOOKUP(I18,Listas!$D$44:$E$48,2,FALSE),"")</f>
        <v>4</v>
      </c>
      <c r="M18" s="123">
        <f t="shared" si="0"/>
        <v>34</v>
      </c>
      <c r="N18" s="122">
        <f t="shared" si="1"/>
        <v>12</v>
      </c>
      <c r="O18" s="124"/>
      <c r="P18" s="120"/>
      <c r="Q18" s="120"/>
    </row>
    <row r="19" spans="1:17" ht="75" x14ac:dyDescent="0.25">
      <c r="A19" s="185" t="s">
        <v>296</v>
      </c>
      <c r="B19" s="186" t="s">
        <v>47</v>
      </c>
      <c r="C19" s="187" t="s">
        <v>45</v>
      </c>
      <c r="D19" s="186" t="s">
        <v>322</v>
      </c>
      <c r="E19" s="188" t="s">
        <v>325</v>
      </c>
      <c r="F19" s="186" t="s">
        <v>80</v>
      </c>
      <c r="G19" s="186" t="s">
        <v>84</v>
      </c>
      <c r="H19" s="186" t="s">
        <v>37</v>
      </c>
      <c r="I19" s="186" t="s">
        <v>5</v>
      </c>
      <c r="J19" s="121" t="str">
        <f>IF(AND(N19&gt;=32,N19&lt;=80),Listas!$G$36,IF(AND(N19&gt;=16,N19&lt;=24),Listas!$G$37,IF(AND(N19&gt;=5,N19&lt;=12),Listas!$G$38,IF(AND(N19&gt;=1,N19&lt;=4),Listas!$G$39,"-"))))</f>
        <v>Alto</v>
      </c>
      <c r="K19" s="123">
        <f>IFERROR(VLOOKUP(H19,Listas!$D$37:$E$41,2,FALSE),"")</f>
        <v>3</v>
      </c>
      <c r="L19" s="123">
        <f>IFERROR(VLOOKUP(I19,Listas!$D$44:$E$48,2,FALSE),"")</f>
        <v>8</v>
      </c>
      <c r="M19" s="123">
        <f t="shared" ref="M19" si="2">IFERROR(CONCATENATE(K19,L19)*1,"")</f>
        <v>38</v>
      </c>
      <c r="N19" s="122">
        <f t="shared" ref="N19" si="3">IFERROR(K19*L19,"")</f>
        <v>24</v>
      </c>
      <c r="O19" s="124"/>
      <c r="P19" s="120"/>
      <c r="Q19" s="120"/>
    </row>
    <row r="20" spans="1:17" ht="60" x14ac:dyDescent="0.25">
      <c r="A20" s="185" t="s">
        <v>298</v>
      </c>
      <c r="B20" s="186" t="s">
        <v>47</v>
      </c>
      <c r="C20" s="187" t="s">
        <v>184</v>
      </c>
      <c r="D20" s="186" t="s">
        <v>323</v>
      </c>
      <c r="E20" s="188" t="s">
        <v>306</v>
      </c>
      <c r="F20" s="186" t="s">
        <v>80</v>
      </c>
      <c r="G20" s="186" t="s">
        <v>160</v>
      </c>
      <c r="H20" s="186" t="s">
        <v>37</v>
      </c>
      <c r="I20" s="186" t="s">
        <v>9</v>
      </c>
      <c r="J20" s="121" t="str">
        <f>IF(AND(N20&gt;=32,N20&lt;=80),Listas!$G$36,IF(AND(N20&gt;=16,N20&lt;=24),Listas!$G$37,IF(AND(N20&gt;=5,N20&lt;=12),Listas!$G$38,IF(AND(N20&gt;=1,N20&lt;=4),Listas!$G$39,"-"))))</f>
        <v>Tolerable</v>
      </c>
      <c r="K20" s="123">
        <f>IFERROR(VLOOKUP(H20,Listas!$D$37:$E$41,2,FALSE),"")</f>
        <v>3</v>
      </c>
      <c r="L20" s="123">
        <f>IFERROR(VLOOKUP(I20,Listas!$D$44:$E$48,2,FALSE),"")</f>
        <v>2</v>
      </c>
      <c r="M20" s="123">
        <f t="shared" ref="M20:M21" si="4">IFERROR(CONCATENATE(K20,L20)*1,"")</f>
        <v>32</v>
      </c>
      <c r="N20" s="122">
        <f t="shared" ref="N20:N21" si="5">IFERROR(K20*L20,"")</f>
        <v>6</v>
      </c>
      <c r="O20" s="124"/>
      <c r="P20" s="120"/>
      <c r="Q20" s="120"/>
    </row>
    <row r="21" spans="1:17" ht="57.75" customHeight="1" x14ac:dyDescent="0.25">
      <c r="A21" s="185" t="s">
        <v>299</v>
      </c>
      <c r="B21" s="186" t="s">
        <v>48</v>
      </c>
      <c r="C21" s="187" t="s">
        <v>250</v>
      </c>
      <c r="D21" s="186" t="s">
        <v>297</v>
      </c>
      <c r="E21" s="188" t="s">
        <v>304</v>
      </c>
      <c r="F21" s="186" t="s">
        <v>78</v>
      </c>
      <c r="G21" s="186" t="s">
        <v>84</v>
      </c>
      <c r="H21" s="186" t="s">
        <v>36</v>
      </c>
      <c r="I21" s="186" t="s">
        <v>9</v>
      </c>
      <c r="J21" s="121" t="str">
        <f>IF(AND(N21&gt;=32,N21&lt;=80),Listas!$G$36,IF(AND(N21&gt;=16,N21&lt;=24),Listas!$G$37,IF(AND(N21&gt;=5,N21&lt;=12),Listas!$G$38,IF(AND(N21&gt;=1,N21&lt;=4),Listas!$G$39,"-"))))</f>
        <v>Aceptable</v>
      </c>
      <c r="K21" s="123">
        <f>IFERROR(VLOOKUP(H21,Listas!$D$37:$E$41,2,FALSE),"")</f>
        <v>2</v>
      </c>
      <c r="L21" s="123">
        <f>IFERROR(VLOOKUP(I21,Listas!$D$44:$E$48,2,FALSE),"")</f>
        <v>2</v>
      </c>
      <c r="M21" s="123">
        <f t="shared" si="4"/>
        <v>22</v>
      </c>
      <c r="N21" s="122">
        <f t="shared" si="5"/>
        <v>4</v>
      </c>
      <c r="O21" s="124"/>
      <c r="P21" s="120"/>
      <c r="Q21" s="120"/>
    </row>
    <row r="22" spans="1:17" ht="81.75" customHeight="1" x14ac:dyDescent="0.25">
      <c r="A22" s="185" t="s">
        <v>300</v>
      </c>
      <c r="B22" s="186" t="s">
        <v>44</v>
      </c>
      <c r="C22" s="187" t="s">
        <v>50</v>
      </c>
      <c r="D22" s="186" t="s">
        <v>301</v>
      </c>
      <c r="E22" s="218" t="s">
        <v>328</v>
      </c>
      <c r="F22" s="186" t="s">
        <v>80</v>
      </c>
      <c r="G22" s="186" t="s">
        <v>4</v>
      </c>
      <c r="H22" s="186" t="s">
        <v>38</v>
      </c>
      <c r="I22" s="186" t="s">
        <v>8</v>
      </c>
      <c r="J22" s="121" t="str">
        <f>IF(AND(N22&gt;=32,N22&lt;=80),Listas!$G$36,IF(AND(N22&gt;=16,N22&lt;=24),Listas!$G$37,IF(AND(N22&gt;=5,N22&lt;=12),Listas!$G$38,IF(AND(N22&gt;=1,N22&lt;=4),Listas!$G$39,"-"))))</f>
        <v>Alto</v>
      </c>
      <c r="K22" s="123">
        <f>IFERROR(VLOOKUP(H22,Listas!$D$37:$E$41,2,FALSE),"")</f>
        <v>4</v>
      </c>
      <c r="L22" s="123">
        <f>IFERROR(VLOOKUP(I22,Listas!$D$44:$E$48,2,FALSE),"")</f>
        <v>4</v>
      </c>
      <c r="M22" s="123">
        <f t="shared" ref="M22" si="6">IFERROR(CONCATENATE(K22,L22)*1,"")</f>
        <v>44</v>
      </c>
      <c r="N22" s="122">
        <f t="shared" ref="N22" si="7">IFERROR(K22*L22,"")</f>
        <v>16</v>
      </c>
      <c r="O22" s="124"/>
      <c r="P22" s="120"/>
      <c r="Q22" s="120"/>
    </row>
    <row r="23" spans="1:17" x14ac:dyDescent="0.25">
      <c r="A23" s="209"/>
    </row>
    <row r="24" spans="1:17" x14ac:dyDescent="0.25">
      <c r="A24" s="209"/>
    </row>
    <row r="25" spans="1:17" x14ac:dyDescent="0.25">
      <c r="A25" s="209"/>
    </row>
  </sheetData>
  <sheetProtection formatCells="0" formatColumns="0" formatRows="0" insertHyperlinks="0" sort="0" autoFilter="0" pivotTables="0"/>
  <autoFilter ref="A1:Q18" xr:uid="{00000000-0009-0000-0000-000002000000}"/>
  <conditionalFormatting sqref="J2:J22">
    <cfRule type="containsText" dxfId="3" priority="45" operator="containsText" text="Extremo">
      <formula>NOT(ISERROR(SEARCH("Extremo",J2)))</formula>
    </cfRule>
    <cfRule type="containsText" dxfId="2" priority="46" operator="containsText" text="Alto">
      <formula>NOT(ISERROR(SEARCH("Alto",J2)))</formula>
    </cfRule>
    <cfRule type="containsText" dxfId="1" priority="47" operator="containsText" text="Tolerable">
      <formula>NOT(ISERROR(SEARCH("Tolerable",J2)))</formula>
    </cfRule>
    <cfRule type="containsText" dxfId="0" priority="48" operator="containsText" text="Aceptable">
      <formula>NOT(ISERROR(SEARCH("Aceptable",J2)))</formula>
    </cfRule>
  </conditionalFormatting>
  <dataValidations count="6">
    <dataValidation type="list" allowBlank="1" showInputMessage="1" showErrorMessage="1" sqref="H2:H22" xr:uid="{00000000-0002-0000-0200-000000000000}">
      <formula1>Probabilidad</formula1>
    </dataValidation>
    <dataValidation type="list" allowBlank="1" showInputMessage="1" showErrorMessage="1" sqref="I2:I22" xr:uid="{00000000-0002-0000-0200-000001000000}">
      <formula1>Consecuencia</formula1>
    </dataValidation>
    <dataValidation type="list" allowBlank="1" showInputMessage="1" showErrorMessage="1" sqref="F2:F22" xr:uid="{00000000-0002-0000-0200-000002000000}">
      <formula1>Origen</formula1>
    </dataValidation>
    <dataValidation type="list" allowBlank="1" showErrorMessage="1" prompt="Seleccione de la lista, el objeto de Impacto correspondiente" sqref="G2:G22" xr:uid="{00000000-0002-0000-0200-000003000000}">
      <formula1>Impacto</formula1>
    </dataValidation>
    <dataValidation type="list" allowBlank="1" showInputMessage="1" showErrorMessage="1" sqref="B2:B22" xr:uid="{00000000-0002-0000-0200-000004000000}">
      <formula1>Categorías</formula1>
    </dataValidation>
    <dataValidation type="list" allowBlank="1" showInputMessage="1" showErrorMessage="1" sqref="C2:C22" xr:uid="{00000000-0002-0000-0200-000005000000}">
      <formula1>INDIRECT(B2)</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FFFF00"/>
  </sheetPr>
  <dimension ref="B2:U11"/>
  <sheetViews>
    <sheetView showGridLines="0" zoomScale="60" zoomScaleNormal="60" zoomScalePageLayoutView="120" workbookViewId="0">
      <pane xSplit="2" ySplit="5" topLeftCell="C6" activePane="bottomRight" state="frozen"/>
      <selection pane="topRight" activeCell="C1" sqref="C1"/>
      <selection pane="bottomLeft" activeCell="A6" sqref="A6"/>
      <selection pane="bottomRight" activeCell="D8" sqref="D8"/>
    </sheetView>
  </sheetViews>
  <sheetFormatPr baseColWidth="10" defaultColWidth="24.7109375" defaultRowHeight="15.75" customHeight="1" x14ac:dyDescent="0.25"/>
  <cols>
    <col min="1" max="1" width="8.5703125" style="90" customWidth="1"/>
    <col min="2" max="2" width="15" style="90" customWidth="1"/>
    <col min="3" max="3" width="20.140625" style="90" customWidth="1"/>
    <col min="4" max="4" width="97.42578125" style="91" customWidth="1"/>
    <col min="5" max="5" width="28" style="91" customWidth="1"/>
    <col min="6" max="9" width="21.85546875" style="91" customWidth="1"/>
    <col min="10" max="10" width="36.140625" style="91" customWidth="1"/>
    <col min="11" max="11" width="21.85546875" style="90" customWidth="1"/>
    <col min="12" max="12" width="24.42578125" style="90" customWidth="1"/>
    <col min="13" max="13" width="21.85546875" style="90" customWidth="1"/>
    <col min="14" max="14" width="20" style="90" customWidth="1"/>
    <col min="15" max="15" width="19" style="90" customWidth="1"/>
    <col min="16" max="16384" width="24.7109375" style="90"/>
  </cols>
  <sheetData>
    <row r="2" spans="2:21" ht="15.75" customHeight="1" x14ac:dyDescent="0.25">
      <c r="B2" s="92"/>
      <c r="C2" s="92"/>
      <c r="D2" s="93"/>
      <c r="E2" s="93"/>
      <c r="F2" s="93"/>
      <c r="G2" s="93"/>
      <c r="H2" s="93"/>
      <c r="I2" s="93"/>
      <c r="J2" s="93"/>
      <c r="K2" s="92"/>
      <c r="L2" s="92"/>
    </row>
    <row r="3" spans="2:21" ht="15.75" customHeight="1" x14ac:dyDescent="0.25">
      <c r="B3" s="92"/>
      <c r="C3" s="92"/>
      <c r="D3" s="93"/>
      <c r="E3" s="93"/>
      <c r="F3" s="93"/>
      <c r="G3" s="93"/>
      <c r="H3" s="93"/>
      <c r="I3" s="93"/>
      <c r="J3" s="93"/>
      <c r="K3" s="92"/>
      <c r="L3" s="92"/>
    </row>
    <row r="4" spans="2:21" ht="31.5" customHeight="1" x14ac:dyDescent="0.25">
      <c r="B4" s="239" t="s">
        <v>21</v>
      </c>
      <c r="C4" s="240"/>
      <c r="D4" s="241"/>
      <c r="E4" s="128"/>
      <c r="F4" s="128"/>
      <c r="G4" s="128"/>
      <c r="H4" s="128"/>
      <c r="I4" s="128"/>
      <c r="J4" s="128"/>
      <c r="K4" s="128"/>
      <c r="L4" s="128"/>
      <c r="N4" s="242"/>
      <c r="O4" s="242"/>
      <c r="P4" s="242"/>
      <c r="Q4" s="242"/>
      <c r="R4" s="242"/>
      <c r="S4" s="242"/>
      <c r="T4" s="242"/>
      <c r="U4" s="242"/>
    </row>
    <row r="5" spans="2:21" ht="48" customHeight="1" x14ac:dyDescent="0.25">
      <c r="B5" s="129" t="s">
        <v>6</v>
      </c>
      <c r="C5" s="129" t="s">
        <v>7</v>
      </c>
      <c r="D5" s="129" t="s">
        <v>217</v>
      </c>
      <c r="E5" s="90"/>
      <c r="F5" s="85"/>
      <c r="G5" s="85"/>
      <c r="H5" s="85"/>
      <c r="I5" s="85"/>
      <c r="J5" s="85"/>
      <c r="K5" s="85"/>
      <c r="L5" s="85"/>
      <c r="M5" s="85"/>
    </row>
    <row r="6" spans="2:21" ht="197.25" customHeight="1" x14ac:dyDescent="0.25">
      <c r="B6" s="210">
        <v>16</v>
      </c>
      <c r="C6" s="211" t="s">
        <v>41</v>
      </c>
      <c r="D6" s="212" t="s">
        <v>224</v>
      </c>
      <c r="E6" s="90"/>
      <c r="F6" s="86"/>
      <c r="G6" s="87"/>
      <c r="H6" s="82"/>
      <c r="I6" s="82"/>
      <c r="J6" s="83"/>
      <c r="K6" s="83"/>
      <c r="L6" s="83"/>
      <c r="M6" s="84"/>
    </row>
    <row r="7" spans="2:21" ht="230.25" customHeight="1" x14ac:dyDescent="0.25">
      <c r="B7" s="210">
        <v>8</v>
      </c>
      <c r="C7" s="211" t="s">
        <v>5</v>
      </c>
      <c r="D7" s="213" t="s">
        <v>225</v>
      </c>
      <c r="E7" s="90"/>
      <c r="F7" s="86"/>
      <c r="G7" s="87"/>
      <c r="H7" s="82"/>
      <c r="I7" s="82"/>
      <c r="J7" s="83"/>
      <c r="K7" s="83"/>
      <c r="L7" s="83"/>
      <c r="M7" s="84"/>
    </row>
    <row r="8" spans="2:21" ht="239.25" customHeight="1" x14ac:dyDescent="0.25">
      <c r="B8" s="210">
        <v>4</v>
      </c>
      <c r="C8" s="211" t="s">
        <v>8</v>
      </c>
      <c r="D8" s="195" t="s">
        <v>226</v>
      </c>
      <c r="E8" s="90"/>
      <c r="F8" s="86"/>
      <c r="G8" s="87"/>
      <c r="H8" s="82"/>
      <c r="I8" s="82"/>
      <c r="J8" s="83"/>
      <c r="K8" s="83"/>
      <c r="L8" s="83"/>
      <c r="M8" s="84"/>
    </row>
    <row r="9" spans="2:21" ht="213.75" customHeight="1" x14ac:dyDescent="0.25">
      <c r="B9" s="210">
        <v>2</v>
      </c>
      <c r="C9" s="211" t="s">
        <v>9</v>
      </c>
      <c r="D9" s="213" t="s">
        <v>227</v>
      </c>
      <c r="E9" s="90"/>
      <c r="F9" s="86"/>
      <c r="G9" s="87"/>
      <c r="H9" s="82"/>
      <c r="I9" s="82"/>
      <c r="J9" s="83"/>
      <c r="K9" s="83"/>
      <c r="L9" s="83"/>
      <c r="M9" s="84"/>
    </row>
    <row r="10" spans="2:21" ht="171.75" customHeight="1" x14ac:dyDescent="0.25">
      <c r="B10" s="210">
        <v>1</v>
      </c>
      <c r="C10" s="211" t="s">
        <v>10</v>
      </c>
      <c r="D10" s="213" t="s">
        <v>228</v>
      </c>
      <c r="E10" s="90"/>
      <c r="F10" s="86"/>
      <c r="G10" s="87"/>
      <c r="H10" s="82"/>
      <c r="I10" s="82"/>
      <c r="J10" s="83"/>
      <c r="K10" s="83"/>
      <c r="L10" s="83"/>
      <c r="M10" s="84"/>
    </row>
    <row r="11" spans="2:21" ht="15.75" customHeight="1" x14ac:dyDescent="0.25">
      <c r="N11" s="88"/>
      <c r="O11" s="89"/>
    </row>
  </sheetData>
  <mergeCells count="2">
    <mergeCell ref="B4:D4"/>
    <mergeCell ref="N4:U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FFFF00"/>
  </sheetPr>
  <dimension ref="B1:Q38"/>
  <sheetViews>
    <sheetView showGridLines="0" topLeftCell="A3" zoomScale="80" zoomScaleNormal="80" workbookViewId="0">
      <selection activeCell="C15" sqref="C15"/>
    </sheetView>
  </sheetViews>
  <sheetFormatPr baseColWidth="10" defaultRowHeight="15.75" x14ac:dyDescent="0.25"/>
  <cols>
    <col min="1" max="1" width="4.5703125" style="1" customWidth="1"/>
    <col min="2" max="2" width="9" style="1" customWidth="1"/>
    <col min="3" max="3" width="24.7109375" style="1" customWidth="1"/>
    <col min="4" max="4" width="22.140625" style="1" customWidth="1"/>
    <col min="5" max="5" width="14.7109375" style="1" hidden="1" customWidth="1"/>
    <col min="6" max="6" width="33" style="1" customWidth="1"/>
    <col min="7" max="7" width="20" style="1" hidden="1" customWidth="1"/>
    <col min="8" max="8" width="18.7109375" style="1" hidden="1" customWidth="1"/>
    <col min="9" max="9" width="20.28515625" style="1" hidden="1" customWidth="1"/>
    <col min="10" max="10" width="22" style="1" hidden="1" customWidth="1"/>
    <col min="11" max="11" width="42.85546875" style="1" customWidth="1"/>
    <col min="12" max="12" width="25.5703125" style="1" hidden="1" customWidth="1"/>
    <col min="13" max="13" width="49.28515625" style="1" customWidth="1"/>
    <col min="14" max="14" width="5" style="1" hidden="1" customWidth="1"/>
    <col min="15" max="15" width="9" style="1" hidden="1" customWidth="1"/>
    <col min="16" max="16" width="4.85546875" style="1" hidden="1" customWidth="1"/>
    <col min="17" max="17" width="7.7109375" style="1" hidden="1" customWidth="1"/>
    <col min="18" max="250" width="11.42578125" style="1"/>
    <col min="251" max="251" width="18.42578125" style="1" customWidth="1"/>
    <col min="252" max="252" width="16.42578125" style="1" customWidth="1"/>
    <col min="253" max="254" width="11.42578125" style="1"/>
    <col min="255" max="255" width="41.140625" style="1" customWidth="1"/>
    <col min="256" max="256" width="11.42578125" style="1"/>
    <col min="257" max="257" width="7.140625" style="1" customWidth="1"/>
    <col min="258" max="506" width="11.42578125" style="1"/>
    <col min="507" max="507" width="18.42578125" style="1" customWidth="1"/>
    <col min="508" max="508" width="16.42578125" style="1" customWidth="1"/>
    <col min="509" max="510" width="11.42578125" style="1"/>
    <col min="511" max="511" width="41.140625" style="1" customWidth="1"/>
    <col min="512" max="512" width="11.42578125" style="1"/>
    <col min="513" max="513" width="7.140625" style="1" customWidth="1"/>
    <col min="514" max="762" width="11.42578125" style="1"/>
    <col min="763" max="763" width="18.42578125" style="1" customWidth="1"/>
    <col min="764" max="764" width="16.42578125" style="1" customWidth="1"/>
    <col min="765" max="766" width="11.42578125" style="1"/>
    <col min="767" max="767" width="41.140625" style="1" customWidth="1"/>
    <col min="768" max="768" width="11.42578125" style="1"/>
    <col min="769" max="769" width="7.140625" style="1" customWidth="1"/>
    <col min="770" max="1018" width="11.42578125" style="1"/>
    <col min="1019" max="1019" width="18.42578125" style="1" customWidth="1"/>
    <col min="1020" max="1020" width="16.42578125" style="1" customWidth="1"/>
    <col min="1021" max="1022" width="11.42578125" style="1"/>
    <col min="1023" max="1023" width="41.140625" style="1" customWidth="1"/>
    <col min="1024" max="1024" width="11.42578125" style="1"/>
    <col min="1025" max="1025" width="7.140625" style="1" customWidth="1"/>
    <col min="1026" max="1274" width="11.42578125" style="1"/>
    <col min="1275" max="1275" width="18.42578125" style="1" customWidth="1"/>
    <col min="1276" max="1276" width="16.42578125" style="1" customWidth="1"/>
    <col min="1277" max="1278" width="11.42578125" style="1"/>
    <col min="1279" max="1279" width="41.140625" style="1" customWidth="1"/>
    <col min="1280" max="1280" width="11.42578125" style="1"/>
    <col min="1281" max="1281" width="7.140625" style="1" customWidth="1"/>
    <col min="1282" max="1530" width="11.42578125" style="1"/>
    <col min="1531" max="1531" width="18.42578125" style="1" customWidth="1"/>
    <col min="1532" max="1532" width="16.42578125" style="1" customWidth="1"/>
    <col min="1533" max="1534" width="11.42578125" style="1"/>
    <col min="1535" max="1535" width="41.140625" style="1" customWidth="1"/>
    <col min="1536" max="1536" width="11.42578125" style="1"/>
    <col min="1537" max="1537" width="7.140625" style="1" customWidth="1"/>
    <col min="1538" max="1786" width="11.42578125" style="1"/>
    <col min="1787" max="1787" width="18.42578125" style="1" customWidth="1"/>
    <col min="1788" max="1788" width="16.42578125" style="1" customWidth="1"/>
    <col min="1789" max="1790" width="11.42578125" style="1"/>
    <col min="1791" max="1791" width="41.140625" style="1" customWidth="1"/>
    <col min="1792" max="1792" width="11.42578125" style="1"/>
    <col min="1793" max="1793" width="7.140625" style="1" customWidth="1"/>
    <col min="1794" max="2042" width="11.42578125" style="1"/>
    <col min="2043" max="2043" width="18.42578125" style="1" customWidth="1"/>
    <col min="2044" max="2044" width="16.42578125" style="1" customWidth="1"/>
    <col min="2045" max="2046" width="11.42578125" style="1"/>
    <col min="2047" max="2047" width="41.140625" style="1" customWidth="1"/>
    <col min="2048" max="2048" width="11.42578125" style="1"/>
    <col min="2049" max="2049" width="7.140625" style="1" customWidth="1"/>
    <col min="2050" max="2298" width="11.42578125" style="1"/>
    <col min="2299" max="2299" width="18.42578125" style="1" customWidth="1"/>
    <col min="2300" max="2300" width="16.42578125" style="1" customWidth="1"/>
    <col min="2301" max="2302" width="11.42578125" style="1"/>
    <col min="2303" max="2303" width="41.140625" style="1" customWidth="1"/>
    <col min="2304" max="2304" width="11.42578125" style="1"/>
    <col min="2305" max="2305" width="7.140625" style="1" customWidth="1"/>
    <col min="2306" max="2554" width="11.42578125" style="1"/>
    <col min="2555" max="2555" width="18.42578125" style="1" customWidth="1"/>
    <col min="2556" max="2556" width="16.42578125" style="1" customWidth="1"/>
    <col min="2557" max="2558" width="11.42578125" style="1"/>
    <col min="2559" max="2559" width="41.140625" style="1" customWidth="1"/>
    <col min="2560" max="2560" width="11.42578125" style="1"/>
    <col min="2561" max="2561" width="7.140625" style="1" customWidth="1"/>
    <col min="2562" max="2810" width="11.42578125" style="1"/>
    <col min="2811" max="2811" width="18.42578125" style="1" customWidth="1"/>
    <col min="2812" max="2812" width="16.42578125" style="1" customWidth="1"/>
    <col min="2813" max="2814" width="11.42578125" style="1"/>
    <col min="2815" max="2815" width="41.140625" style="1" customWidth="1"/>
    <col min="2816" max="2816" width="11.42578125" style="1"/>
    <col min="2817" max="2817" width="7.140625" style="1" customWidth="1"/>
    <col min="2818" max="3066" width="11.42578125" style="1"/>
    <col min="3067" max="3067" width="18.42578125" style="1" customWidth="1"/>
    <col min="3068" max="3068" width="16.42578125" style="1" customWidth="1"/>
    <col min="3069" max="3070" width="11.42578125" style="1"/>
    <col min="3071" max="3071" width="41.140625" style="1" customWidth="1"/>
    <col min="3072" max="3072" width="11.42578125" style="1"/>
    <col min="3073" max="3073" width="7.140625" style="1" customWidth="1"/>
    <col min="3074" max="3322" width="11.42578125" style="1"/>
    <col min="3323" max="3323" width="18.42578125" style="1" customWidth="1"/>
    <col min="3324" max="3324" width="16.42578125" style="1" customWidth="1"/>
    <col min="3325" max="3326" width="11.42578125" style="1"/>
    <col min="3327" max="3327" width="41.140625" style="1" customWidth="1"/>
    <col min="3328" max="3328" width="11.42578125" style="1"/>
    <col min="3329" max="3329" width="7.140625" style="1" customWidth="1"/>
    <col min="3330" max="3578" width="11.42578125" style="1"/>
    <col min="3579" max="3579" width="18.42578125" style="1" customWidth="1"/>
    <col min="3580" max="3580" width="16.42578125" style="1" customWidth="1"/>
    <col min="3581" max="3582" width="11.42578125" style="1"/>
    <col min="3583" max="3583" width="41.140625" style="1" customWidth="1"/>
    <col min="3584" max="3584" width="11.42578125" style="1"/>
    <col min="3585" max="3585" width="7.140625" style="1" customWidth="1"/>
    <col min="3586" max="3834" width="11.42578125" style="1"/>
    <col min="3835" max="3835" width="18.42578125" style="1" customWidth="1"/>
    <col min="3836" max="3836" width="16.42578125" style="1" customWidth="1"/>
    <col min="3837" max="3838" width="11.42578125" style="1"/>
    <col min="3839" max="3839" width="41.140625" style="1" customWidth="1"/>
    <col min="3840" max="3840" width="11.42578125" style="1"/>
    <col min="3841" max="3841" width="7.140625" style="1" customWidth="1"/>
    <col min="3842" max="4090" width="11.42578125" style="1"/>
    <col min="4091" max="4091" width="18.42578125" style="1" customWidth="1"/>
    <col min="4092" max="4092" width="16.42578125" style="1" customWidth="1"/>
    <col min="4093" max="4094" width="11.42578125" style="1"/>
    <col min="4095" max="4095" width="41.140625" style="1" customWidth="1"/>
    <col min="4096" max="4096" width="11.42578125" style="1"/>
    <col min="4097" max="4097" width="7.140625" style="1" customWidth="1"/>
    <col min="4098" max="4346" width="11.42578125" style="1"/>
    <col min="4347" max="4347" width="18.42578125" style="1" customWidth="1"/>
    <col min="4348" max="4348" width="16.42578125" style="1" customWidth="1"/>
    <col min="4349" max="4350" width="11.42578125" style="1"/>
    <col min="4351" max="4351" width="41.140625" style="1" customWidth="1"/>
    <col min="4352" max="4352" width="11.42578125" style="1"/>
    <col min="4353" max="4353" width="7.140625" style="1" customWidth="1"/>
    <col min="4354" max="4602" width="11.42578125" style="1"/>
    <col min="4603" max="4603" width="18.42578125" style="1" customWidth="1"/>
    <col min="4604" max="4604" width="16.42578125" style="1" customWidth="1"/>
    <col min="4605" max="4606" width="11.42578125" style="1"/>
    <col min="4607" max="4607" width="41.140625" style="1" customWidth="1"/>
    <col min="4608" max="4608" width="11.42578125" style="1"/>
    <col min="4609" max="4609" width="7.140625" style="1" customWidth="1"/>
    <col min="4610" max="4858" width="11.42578125" style="1"/>
    <col min="4859" max="4859" width="18.42578125" style="1" customWidth="1"/>
    <col min="4860" max="4860" width="16.42578125" style="1" customWidth="1"/>
    <col min="4861" max="4862" width="11.42578125" style="1"/>
    <col min="4863" max="4863" width="41.140625" style="1" customWidth="1"/>
    <col min="4864" max="4864" width="11.42578125" style="1"/>
    <col min="4865" max="4865" width="7.140625" style="1" customWidth="1"/>
    <col min="4866" max="5114" width="11.42578125" style="1"/>
    <col min="5115" max="5115" width="18.42578125" style="1" customWidth="1"/>
    <col min="5116" max="5116" width="16.42578125" style="1" customWidth="1"/>
    <col min="5117" max="5118" width="11.42578125" style="1"/>
    <col min="5119" max="5119" width="41.140625" style="1" customWidth="1"/>
    <col min="5120" max="5120" width="11.42578125" style="1"/>
    <col min="5121" max="5121" width="7.140625" style="1" customWidth="1"/>
    <col min="5122" max="5370" width="11.42578125" style="1"/>
    <col min="5371" max="5371" width="18.42578125" style="1" customWidth="1"/>
    <col min="5372" max="5372" width="16.42578125" style="1" customWidth="1"/>
    <col min="5373" max="5374" width="11.42578125" style="1"/>
    <col min="5375" max="5375" width="41.140625" style="1" customWidth="1"/>
    <col min="5376" max="5376" width="11.42578125" style="1"/>
    <col min="5377" max="5377" width="7.140625" style="1" customWidth="1"/>
    <col min="5378" max="5626" width="11.42578125" style="1"/>
    <col min="5627" max="5627" width="18.42578125" style="1" customWidth="1"/>
    <col min="5628" max="5628" width="16.42578125" style="1" customWidth="1"/>
    <col min="5629" max="5630" width="11.42578125" style="1"/>
    <col min="5631" max="5631" width="41.140625" style="1" customWidth="1"/>
    <col min="5632" max="5632" width="11.42578125" style="1"/>
    <col min="5633" max="5633" width="7.140625" style="1" customWidth="1"/>
    <col min="5634" max="5882" width="11.42578125" style="1"/>
    <col min="5883" max="5883" width="18.42578125" style="1" customWidth="1"/>
    <col min="5884" max="5884" width="16.42578125" style="1" customWidth="1"/>
    <col min="5885" max="5886" width="11.42578125" style="1"/>
    <col min="5887" max="5887" width="41.140625" style="1" customWidth="1"/>
    <col min="5888" max="5888" width="11.42578125" style="1"/>
    <col min="5889" max="5889" width="7.140625" style="1" customWidth="1"/>
    <col min="5890" max="6138" width="11.42578125" style="1"/>
    <col min="6139" max="6139" width="18.42578125" style="1" customWidth="1"/>
    <col min="6140" max="6140" width="16.42578125" style="1" customWidth="1"/>
    <col min="6141" max="6142" width="11.42578125" style="1"/>
    <col min="6143" max="6143" width="41.140625" style="1" customWidth="1"/>
    <col min="6144" max="6144" width="11.42578125" style="1"/>
    <col min="6145" max="6145" width="7.140625" style="1" customWidth="1"/>
    <col min="6146" max="6394" width="11.42578125" style="1"/>
    <col min="6395" max="6395" width="18.42578125" style="1" customWidth="1"/>
    <col min="6396" max="6396" width="16.42578125" style="1" customWidth="1"/>
    <col min="6397" max="6398" width="11.42578125" style="1"/>
    <col min="6399" max="6399" width="41.140625" style="1" customWidth="1"/>
    <col min="6400" max="6400" width="11.42578125" style="1"/>
    <col min="6401" max="6401" width="7.140625" style="1" customWidth="1"/>
    <col min="6402" max="6650" width="11.42578125" style="1"/>
    <col min="6651" max="6651" width="18.42578125" style="1" customWidth="1"/>
    <col min="6652" max="6652" width="16.42578125" style="1" customWidth="1"/>
    <col min="6653" max="6654" width="11.42578125" style="1"/>
    <col min="6655" max="6655" width="41.140625" style="1" customWidth="1"/>
    <col min="6656" max="6656" width="11.42578125" style="1"/>
    <col min="6657" max="6657" width="7.140625" style="1" customWidth="1"/>
    <col min="6658" max="6906" width="11.42578125" style="1"/>
    <col min="6907" max="6907" width="18.42578125" style="1" customWidth="1"/>
    <col min="6908" max="6908" width="16.42578125" style="1" customWidth="1"/>
    <col min="6909" max="6910" width="11.42578125" style="1"/>
    <col min="6911" max="6911" width="41.140625" style="1" customWidth="1"/>
    <col min="6912" max="6912" width="11.42578125" style="1"/>
    <col min="6913" max="6913" width="7.140625" style="1" customWidth="1"/>
    <col min="6914" max="7162" width="11.42578125" style="1"/>
    <col min="7163" max="7163" width="18.42578125" style="1" customWidth="1"/>
    <col min="7164" max="7164" width="16.42578125" style="1" customWidth="1"/>
    <col min="7165" max="7166" width="11.42578125" style="1"/>
    <col min="7167" max="7167" width="41.140625" style="1" customWidth="1"/>
    <col min="7168" max="7168" width="11.42578125" style="1"/>
    <col min="7169" max="7169" width="7.140625" style="1" customWidth="1"/>
    <col min="7170" max="7418" width="11.42578125" style="1"/>
    <col min="7419" max="7419" width="18.42578125" style="1" customWidth="1"/>
    <col min="7420" max="7420" width="16.42578125" style="1" customWidth="1"/>
    <col min="7421" max="7422" width="11.42578125" style="1"/>
    <col min="7423" max="7423" width="41.140625" style="1" customWidth="1"/>
    <col min="7424" max="7424" width="11.42578125" style="1"/>
    <col min="7425" max="7425" width="7.140625" style="1" customWidth="1"/>
    <col min="7426" max="7674" width="11.42578125" style="1"/>
    <col min="7675" max="7675" width="18.42578125" style="1" customWidth="1"/>
    <col min="7676" max="7676" width="16.42578125" style="1" customWidth="1"/>
    <col min="7677" max="7678" width="11.42578125" style="1"/>
    <col min="7679" max="7679" width="41.140625" style="1" customWidth="1"/>
    <col min="7680" max="7680" width="11.42578125" style="1"/>
    <col min="7681" max="7681" width="7.140625" style="1" customWidth="1"/>
    <col min="7682" max="7930" width="11.42578125" style="1"/>
    <col min="7931" max="7931" width="18.42578125" style="1" customWidth="1"/>
    <col min="7932" max="7932" width="16.42578125" style="1" customWidth="1"/>
    <col min="7933" max="7934" width="11.42578125" style="1"/>
    <col min="7935" max="7935" width="41.140625" style="1" customWidth="1"/>
    <col min="7936" max="7936" width="11.42578125" style="1"/>
    <col min="7937" max="7937" width="7.140625" style="1" customWidth="1"/>
    <col min="7938" max="8186" width="11.42578125" style="1"/>
    <col min="8187" max="8187" width="18.42578125" style="1" customWidth="1"/>
    <col min="8188" max="8188" width="16.42578125" style="1" customWidth="1"/>
    <col min="8189" max="8190" width="11.42578125" style="1"/>
    <col min="8191" max="8191" width="41.140625" style="1" customWidth="1"/>
    <col min="8192" max="8192" width="11.42578125" style="1"/>
    <col min="8193" max="8193" width="7.140625" style="1" customWidth="1"/>
    <col min="8194" max="8442" width="11.42578125" style="1"/>
    <col min="8443" max="8443" width="18.42578125" style="1" customWidth="1"/>
    <col min="8444" max="8444" width="16.42578125" style="1" customWidth="1"/>
    <col min="8445" max="8446" width="11.42578125" style="1"/>
    <col min="8447" max="8447" width="41.140625" style="1" customWidth="1"/>
    <col min="8448" max="8448" width="11.42578125" style="1"/>
    <col min="8449" max="8449" width="7.140625" style="1" customWidth="1"/>
    <col min="8450" max="8698" width="11.42578125" style="1"/>
    <col min="8699" max="8699" width="18.42578125" style="1" customWidth="1"/>
    <col min="8700" max="8700" width="16.42578125" style="1" customWidth="1"/>
    <col min="8701" max="8702" width="11.42578125" style="1"/>
    <col min="8703" max="8703" width="41.140625" style="1" customWidth="1"/>
    <col min="8704" max="8704" width="11.42578125" style="1"/>
    <col min="8705" max="8705" width="7.140625" style="1" customWidth="1"/>
    <col min="8706" max="8954" width="11.42578125" style="1"/>
    <col min="8955" max="8955" width="18.42578125" style="1" customWidth="1"/>
    <col min="8956" max="8956" width="16.42578125" style="1" customWidth="1"/>
    <col min="8957" max="8958" width="11.42578125" style="1"/>
    <col min="8959" max="8959" width="41.140625" style="1" customWidth="1"/>
    <col min="8960" max="8960" width="11.42578125" style="1"/>
    <col min="8961" max="8961" width="7.140625" style="1" customWidth="1"/>
    <col min="8962" max="9210" width="11.42578125" style="1"/>
    <col min="9211" max="9211" width="18.42578125" style="1" customWidth="1"/>
    <col min="9212" max="9212" width="16.42578125" style="1" customWidth="1"/>
    <col min="9213" max="9214" width="11.42578125" style="1"/>
    <col min="9215" max="9215" width="41.140625" style="1" customWidth="1"/>
    <col min="9216" max="9216" width="11.42578125" style="1"/>
    <col min="9217" max="9217" width="7.140625" style="1" customWidth="1"/>
    <col min="9218" max="9466" width="11.42578125" style="1"/>
    <col min="9467" max="9467" width="18.42578125" style="1" customWidth="1"/>
    <col min="9468" max="9468" width="16.42578125" style="1" customWidth="1"/>
    <col min="9469" max="9470" width="11.42578125" style="1"/>
    <col min="9471" max="9471" width="41.140625" style="1" customWidth="1"/>
    <col min="9472" max="9472" width="11.42578125" style="1"/>
    <col min="9473" max="9473" width="7.140625" style="1" customWidth="1"/>
    <col min="9474" max="9722" width="11.42578125" style="1"/>
    <col min="9723" max="9723" width="18.42578125" style="1" customWidth="1"/>
    <col min="9724" max="9724" width="16.42578125" style="1" customWidth="1"/>
    <col min="9725" max="9726" width="11.42578125" style="1"/>
    <col min="9727" max="9727" width="41.140625" style="1" customWidth="1"/>
    <col min="9728" max="9728" width="11.42578125" style="1"/>
    <col min="9729" max="9729" width="7.140625" style="1" customWidth="1"/>
    <col min="9730" max="9978" width="11.42578125" style="1"/>
    <col min="9979" max="9979" width="18.42578125" style="1" customWidth="1"/>
    <col min="9980" max="9980" width="16.42578125" style="1" customWidth="1"/>
    <col min="9981" max="9982" width="11.42578125" style="1"/>
    <col min="9983" max="9983" width="41.140625" style="1" customWidth="1"/>
    <col min="9984" max="9984" width="11.42578125" style="1"/>
    <col min="9985" max="9985" width="7.140625" style="1" customWidth="1"/>
    <col min="9986" max="10234" width="11.42578125" style="1"/>
    <col min="10235" max="10235" width="18.42578125" style="1" customWidth="1"/>
    <col min="10236" max="10236" width="16.42578125" style="1" customWidth="1"/>
    <col min="10237" max="10238" width="11.42578125" style="1"/>
    <col min="10239" max="10239" width="41.140625" style="1" customWidth="1"/>
    <col min="10240" max="10240" width="11.42578125" style="1"/>
    <col min="10241" max="10241" width="7.140625" style="1" customWidth="1"/>
    <col min="10242" max="10490" width="11.42578125" style="1"/>
    <col min="10491" max="10491" width="18.42578125" style="1" customWidth="1"/>
    <col min="10492" max="10492" width="16.42578125" style="1" customWidth="1"/>
    <col min="10493" max="10494" width="11.42578125" style="1"/>
    <col min="10495" max="10495" width="41.140625" style="1" customWidth="1"/>
    <col min="10496" max="10496" width="11.42578125" style="1"/>
    <col min="10497" max="10497" width="7.140625" style="1" customWidth="1"/>
    <col min="10498" max="10746" width="11.42578125" style="1"/>
    <col min="10747" max="10747" width="18.42578125" style="1" customWidth="1"/>
    <col min="10748" max="10748" width="16.42578125" style="1" customWidth="1"/>
    <col min="10749" max="10750" width="11.42578125" style="1"/>
    <col min="10751" max="10751" width="41.140625" style="1" customWidth="1"/>
    <col min="10752" max="10752" width="11.42578125" style="1"/>
    <col min="10753" max="10753" width="7.140625" style="1" customWidth="1"/>
    <col min="10754" max="11002" width="11.42578125" style="1"/>
    <col min="11003" max="11003" width="18.42578125" style="1" customWidth="1"/>
    <col min="11004" max="11004" width="16.42578125" style="1" customWidth="1"/>
    <col min="11005" max="11006" width="11.42578125" style="1"/>
    <col min="11007" max="11007" width="41.140625" style="1" customWidth="1"/>
    <col min="11008" max="11008" width="11.42578125" style="1"/>
    <col min="11009" max="11009" width="7.140625" style="1" customWidth="1"/>
    <col min="11010" max="11258" width="11.42578125" style="1"/>
    <col min="11259" max="11259" width="18.42578125" style="1" customWidth="1"/>
    <col min="11260" max="11260" width="16.42578125" style="1" customWidth="1"/>
    <col min="11261" max="11262" width="11.42578125" style="1"/>
    <col min="11263" max="11263" width="41.140625" style="1" customWidth="1"/>
    <col min="11264" max="11264" width="11.42578125" style="1"/>
    <col min="11265" max="11265" width="7.140625" style="1" customWidth="1"/>
    <col min="11266" max="11514" width="11.42578125" style="1"/>
    <col min="11515" max="11515" width="18.42578125" style="1" customWidth="1"/>
    <col min="11516" max="11516" width="16.42578125" style="1" customWidth="1"/>
    <col min="11517" max="11518" width="11.42578125" style="1"/>
    <col min="11519" max="11519" width="41.140625" style="1" customWidth="1"/>
    <col min="11520" max="11520" width="11.42578125" style="1"/>
    <col min="11521" max="11521" width="7.140625" style="1" customWidth="1"/>
    <col min="11522" max="11770" width="11.42578125" style="1"/>
    <col min="11771" max="11771" width="18.42578125" style="1" customWidth="1"/>
    <col min="11772" max="11772" width="16.42578125" style="1" customWidth="1"/>
    <col min="11773" max="11774" width="11.42578125" style="1"/>
    <col min="11775" max="11775" width="41.140625" style="1" customWidth="1"/>
    <col min="11776" max="11776" width="11.42578125" style="1"/>
    <col min="11777" max="11777" width="7.140625" style="1" customWidth="1"/>
    <col min="11778" max="12026" width="11.42578125" style="1"/>
    <col min="12027" max="12027" width="18.42578125" style="1" customWidth="1"/>
    <col min="12028" max="12028" width="16.42578125" style="1" customWidth="1"/>
    <col min="12029" max="12030" width="11.42578125" style="1"/>
    <col min="12031" max="12031" width="41.140625" style="1" customWidth="1"/>
    <col min="12032" max="12032" width="11.42578125" style="1"/>
    <col min="12033" max="12033" width="7.140625" style="1" customWidth="1"/>
    <col min="12034" max="12282" width="11.42578125" style="1"/>
    <col min="12283" max="12283" width="18.42578125" style="1" customWidth="1"/>
    <col min="12284" max="12284" width="16.42578125" style="1" customWidth="1"/>
    <col min="12285" max="12286" width="11.42578125" style="1"/>
    <col min="12287" max="12287" width="41.140625" style="1" customWidth="1"/>
    <col min="12288" max="12288" width="11.42578125" style="1"/>
    <col min="12289" max="12289" width="7.140625" style="1" customWidth="1"/>
    <col min="12290" max="12538" width="11.42578125" style="1"/>
    <col min="12539" max="12539" width="18.42578125" style="1" customWidth="1"/>
    <col min="12540" max="12540" width="16.42578125" style="1" customWidth="1"/>
    <col min="12541" max="12542" width="11.42578125" style="1"/>
    <col min="12543" max="12543" width="41.140625" style="1" customWidth="1"/>
    <col min="12544" max="12544" width="11.42578125" style="1"/>
    <col min="12545" max="12545" width="7.140625" style="1" customWidth="1"/>
    <col min="12546" max="12794" width="11.42578125" style="1"/>
    <col min="12795" max="12795" width="18.42578125" style="1" customWidth="1"/>
    <col min="12796" max="12796" width="16.42578125" style="1" customWidth="1"/>
    <col min="12797" max="12798" width="11.42578125" style="1"/>
    <col min="12799" max="12799" width="41.140625" style="1" customWidth="1"/>
    <col min="12800" max="12800" width="11.42578125" style="1"/>
    <col min="12801" max="12801" width="7.140625" style="1" customWidth="1"/>
    <col min="12802" max="13050" width="11.42578125" style="1"/>
    <col min="13051" max="13051" width="18.42578125" style="1" customWidth="1"/>
    <col min="13052" max="13052" width="16.42578125" style="1" customWidth="1"/>
    <col min="13053" max="13054" width="11.42578125" style="1"/>
    <col min="13055" max="13055" width="41.140625" style="1" customWidth="1"/>
    <col min="13056" max="13056" width="11.42578125" style="1"/>
    <col min="13057" max="13057" width="7.140625" style="1" customWidth="1"/>
    <col min="13058" max="13306" width="11.42578125" style="1"/>
    <col min="13307" max="13307" width="18.42578125" style="1" customWidth="1"/>
    <col min="13308" max="13308" width="16.42578125" style="1" customWidth="1"/>
    <col min="13309" max="13310" width="11.42578125" style="1"/>
    <col min="13311" max="13311" width="41.140625" style="1" customWidth="1"/>
    <col min="13312" max="13312" width="11.42578125" style="1"/>
    <col min="13313" max="13313" width="7.140625" style="1" customWidth="1"/>
    <col min="13314" max="13562" width="11.42578125" style="1"/>
    <col min="13563" max="13563" width="18.42578125" style="1" customWidth="1"/>
    <col min="13564" max="13564" width="16.42578125" style="1" customWidth="1"/>
    <col min="13565" max="13566" width="11.42578125" style="1"/>
    <col min="13567" max="13567" width="41.140625" style="1" customWidth="1"/>
    <col min="13568" max="13568" width="11.42578125" style="1"/>
    <col min="13569" max="13569" width="7.140625" style="1" customWidth="1"/>
    <col min="13570" max="13818" width="11.42578125" style="1"/>
    <col min="13819" max="13819" width="18.42578125" style="1" customWidth="1"/>
    <col min="13820" max="13820" width="16.42578125" style="1" customWidth="1"/>
    <col min="13821" max="13822" width="11.42578125" style="1"/>
    <col min="13823" max="13823" width="41.140625" style="1" customWidth="1"/>
    <col min="13824" max="13824" width="11.42578125" style="1"/>
    <col min="13825" max="13825" width="7.140625" style="1" customWidth="1"/>
    <col min="13826" max="14074" width="11.42578125" style="1"/>
    <col min="14075" max="14075" width="18.42578125" style="1" customWidth="1"/>
    <col min="14076" max="14076" width="16.42578125" style="1" customWidth="1"/>
    <col min="14077" max="14078" width="11.42578125" style="1"/>
    <col min="14079" max="14079" width="41.140625" style="1" customWidth="1"/>
    <col min="14080" max="14080" width="11.42578125" style="1"/>
    <col min="14081" max="14081" width="7.140625" style="1" customWidth="1"/>
    <col min="14082" max="14330" width="11.42578125" style="1"/>
    <col min="14331" max="14331" width="18.42578125" style="1" customWidth="1"/>
    <col min="14332" max="14332" width="16.42578125" style="1" customWidth="1"/>
    <col min="14333" max="14334" width="11.42578125" style="1"/>
    <col min="14335" max="14335" width="41.140625" style="1" customWidth="1"/>
    <col min="14336" max="14336" width="11.42578125" style="1"/>
    <col min="14337" max="14337" width="7.140625" style="1" customWidth="1"/>
    <col min="14338" max="14586" width="11.42578125" style="1"/>
    <col min="14587" max="14587" width="18.42578125" style="1" customWidth="1"/>
    <col min="14588" max="14588" width="16.42578125" style="1" customWidth="1"/>
    <col min="14589" max="14590" width="11.42578125" style="1"/>
    <col min="14591" max="14591" width="41.140625" style="1" customWidth="1"/>
    <col min="14592" max="14592" width="11.42578125" style="1"/>
    <col min="14593" max="14593" width="7.140625" style="1" customWidth="1"/>
    <col min="14594" max="14842" width="11.42578125" style="1"/>
    <col min="14843" max="14843" width="18.42578125" style="1" customWidth="1"/>
    <col min="14844" max="14844" width="16.42578125" style="1" customWidth="1"/>
    <col min="14845" max="14846" width="11.42578125" style="1"/>
    <col min="14847" max="14847" width="41.140625" style="1" customWidth="1"/>
    <col min="14848" max="14848" width="11.42578125" style="1"/>
    <col min="14849" max="14849" width="7.140625" style="1" customWidth="1"/>
    <col min="14850" max="15098" width="11.42578125" style="1"/>
    <col min="15099" max="15099" width="18.42578125" style="1" customWidth="1"/>
    <col min="15100" max="15100" width="16.42578125" style="1" customWidth="1"/>
    <col min="15101" max="15102" width="11.42578125" style="1"/>
    <col min="15103" max="15103" width="41.140625" style="1" customWidth="1"/>
    <col min="15104" max="15104" width="11.42578125" style="1"/>
    <col min="15105" max="15105" width="7.140625" style="1" customWidth="1"/>
    <col min="15106" max="15354" width="11.42578125" style="1"/>
    <col min="15355" max="15355" width="18.42578125" style="1" customWidth="1"/>
    <col min="15356" max="15356" width="16.42578125" style="1" customWidth="1"/>
    <col min="15357" max="15358" width="11.42578125" style="1"/>
    <col min="15359" max="15359" width="41.140625" style="1" customWidth="1"/>
    <col min="15360" max="15360" width="11.42578125" style="1"/>
    <col min="15361" max="15361" width="7.140625" style="1" customWidth="1"/>
    <col min="15362" max="15610" width="11.42578125" style="1"/>
    <col min="15611" max="15611" width="18.42578125" style="1" customWidth="1"/>
    <col min="15612" max="15612" width="16.42578125" style="1" customWidth="1"/>
    <col min="15613" max="15614" width="11.42578125" style="1"/>
    <col min="15615" max="15615" width="41.140625" style="1" customWidth="1"/>
    <col min="15616" max="15616" width="11.42578125" style="1"/>
    <col min="15617" max="15617" width="7.140625" style="1" customWidth="1"/>
    <col min="15618" max="15866" width="11.42578125" style="1"/>
    <col min="15867" max="15867" width="18.42578125" style="1" customWidth="1"/>
    <col min="15868" max="15868" width="16.42578125" style="1" customWidth="1"/>
    <col min="15869" max="15870" width="11.42578125" style="1"/>
    <col min="15871" max="15871" width="41.140625" style="1" customWidth="1"/>
    <col min="15872" max="15872" width="11.42578125" style="1"/>
    <col min="15873" max="15873" width="7.140625" style="1" customWidth="1"/>
    <col min="15874" max="16122" width="11.42578125" style="1"/>
    <col min="16123" max="16123" width="18.42578125" style="1" customWidth="1"/>
    <col min="16124" max="16124" width="16.42578125" style="1" customWidth="1"/>
    <col min="16125" max="16126" width="11.42578125" style="1"/>
    <col min="16127" max="16127" width="41.140625" style="1" customWidth="1"/>
    <col min="16128" max="16128" width="11.42578125" style="1"/>
    <col min="16129" max="16129" width="7.140625" style="1" customWidth="1"/>
    <col min="16130" max="16384" width="11.42578125" style="1"/>
  </cols>
  <sheetData>
    <row r="1" spans="2:17" ht="12.75" customHeight="1" x14ac:dyDescent="0.25"/>
    <row r="2" spans="2:17" ht="12.75" customHeight="1" x14ac:dyDescent="0.25"/>
    <row r="3" spans="2:17" ht="52.5" customHeight="1" x14ac:dyDescent="0.25">
      <c r="C3" s="179" t="s">
        <v>248</v>
      </c>
      <c r="D3" s="132">
        <v>1</v>
      </c>
    </row>
    <row r="4" spans="2:17" ht="12.75" customHeight="1" x14ac:dyDescent="0.25"/>
    <row r="5" spans="2:17" ht="12.75" customHeight="1" x14ac:dyDescent="0.25">
      <c r="B5" s="35" t="s">
        <v>169</v>
      </c>
    </row>
    <row r="6" spans="2:17" ht="12.75" customHeight="1" thickBot="1" x14ac:dyDescent="0.3"/>
    <row r="7" spans="2:17" ht="42.75" customHeight="1" thickBot="1" x14ac:dyDescent="0.3">
      <c r="B7" s="148" t="s">
        <v>6</v>
      </c>
      <c r="C7" s="149" t="s">
        <v>7</v>
      </c>
      <c r="D7" s="150" t="s">
        <v>246</v>
      </c>
      <c r="E7" s="151" t="s">
        <v>229</v>
      </c>
      <c r="F7" s="152" t="s">
        <v>40</v>
      </c>
      <c r="G7" s="151" t="s">
        <v>230</v>
      </c>
      <c r="H7" s="153" t="s">
        <v>231</v>
      </c>
      <c r="I7" s="151" t="s">
        <v>232</v>
      </c>
      <c r="J7" s="149" t="s">
        <v>233</v>
      </c>
      <c r="K7" s="153" t="s">
        <v>234</v>
      </c>
      <c r="L7" s="151" t="str">
        <f>" Número de veces que ocurre en" &amp; " " &amp;D3&amp; " "&amp; "año(s)"</f>
        <v xml:space="preserve"> Número de veces que ocurre en 1 año(s)</v>
      </c>
      <c r="M7" s="153" t="s">
        <v>235</v>
      </c>
      <c r="N7" s="243" t="s">
        <v>247</v>
      </c>
      <c r="O7" s="244"/>
      <c r="P7" s="244"/>
      <c r="Q7" s="245"/>
    </row>
    <row r="8" spans="2:17" ht="51.75" customHeight="1" thickBot="1" x14ac:dyDescent="0.3">
      <c r="B8" s="154">
        <v>5</v>
      </c>
      <c r="C8" s="155" t="s">
        <v>39</v>
      </c>
      <c r="D8" s="156" t="s">
        <v>98</v>
      </c>
      <c r="E8" s="157">
        <v>0.99</v>
      </c>
      <c r="F8" s="158" t="s">
        <v>241</v>
      </c>
      <c r="G8" s="159">
        <f>-LN(1-E8)</f>
        <v>4.6051701859880909</v>
      </c>
      <c r="H8" s="160">
        <f>$D$3/G8</f>
        <v>0.21714724095162594</v>
      </c>
      <c r="I8" s="161">
        <f>ROUND(IF(H8&gt;1,H8,H8*12),0)</f>
        <v>3</v>
      </c>
      <c r="J8" s="162" t="str">
        <f>IF(H8&gt;1,"años","meses")</f>
        <v>meses</v>
      </c>
      <c r="K8" s="180" t="str">
        <f>"El evento ocurre aproximadamente cada" &amp; " " &amp;I8&amp; " "&amp;J8</f>
        <v>El evento ocurre aproximadamente cada 3 meses</v>
      </c>
      <c r="L8" s="181">
        <f>ROUNDDOWN(G8,0)</f>
        <v>4</v>
      </c>
      <c r="M8" s="180" t="str">
        <f>"El evento ocurre aproximadamente "&amp;L8&amp;" veces  "&amp;"en "&amp;$D$3&amp;" "&amp;"año(s)."</f>
        <v>El evento ocurre aproximadamente 4 veces  en 1 año(s).</v>
      </c>
      <c r="N8" s="144" t="str">
        <f>IF(L8&gt;=1,"",IF(AND(L8&gt;0.1,L8&lt;1),ROUND(L8*10,0),ROUND(L8*100,0)))</f>
        <v/>
      </c>
      <c r="O8" s="137" t="str">
        <f>IF(N8="","","de cada ")</f>
        <v/>
      </c>
      <c r="P8" s="144" t="str">
        <f>IF(L8&gt;=1,"",IF(AND(L8&gt;0.1,L8&lt;1),10,100))</f>
        <v/>
      </c>
      <c r="Q8" s="138" t="str">
        <f>IF(N8="","","proyectos similares tienen el evento ")</f>
        <v/>
      </c>
    </row>
    <row r="9" spans="2:17" ht="64.5" customHeight="1" thickBot="1" x14ac:dyDescent="0.3">
      <c r="B9" s="163">
        <v>4</v>
      </c>
      <c r="C9" s="164" t="s">
        <v>38</v>
      </c>
      <c r="D9" s="165" t="s">
        <v>127</v>
      </c>
      <c r="E9" s="166">
        <v>0.85</v>
      </c>
      <c r="F9" s="167" t="s">
        <v>242</v>
      </c>
      <c r="G9" s="168">
        <f>-LN(1-E9)</f>
        <v>1.8971199848858811</v>
      </c>
      <c r="H9" s="169">
        <f>$D$3/G9</f>
        <v>0.527114788714934</v>
      </c>
      <c r="I9" s="161">
        <f>ROUND(IF(H9&gt;1,H9,H9*12),0)</f>
        <v>6</v>
      </c>
      <c r="J9" s="170" t="str">
        <f t="shared" ref="J9:J12" si="0">IF(H9&gt;1,"años","meses")</f>
        <v>meses</v>
      </c>
      <c r="K9" s="182" t="str">
        <f t="shared" ref="K9:K12" si="1">"El evento ocurre aproximadamente cada" &amp; " " &amp;I9&amp; " "&amp;J9</f>
        <v>El evento ocurre aproximadamente cada 6 meses</v>
      </c>
      <c r="L9" s="181">
        <f>ROUND(G9,0)</f>
        <v>2</v>
      </c>
      <c r="M9" s="182" t="str">
        <f>"El evento ocurre aproximadamente "&amp;L9&amp;" veces  "&amp;"en "&amp;$D$3&amp;" "&amp;"año(s)."</f>
        <v>El evento ocurre aproximadamente 2 veces  en 1 año(s).</v>
      </c>
      <c r="N9" s="144" t="str">
        <f t="shared" ref="N9:N12" si="2">IF(L9&gt;=1,"",IF(AND(L9&gt;0.1,L9&lt;1),ROUND(L9*10,0),ROUND(L9*100,0)))</f>
        <v/>
      </c>
      <c r="O9" s="137" t="str">
        <f t="shared" ref="O9:O12" si="3">IF(N9="","","de cada ")</f>
        <v/>
      </c>
      <c r="P9" s="144" t="str">
        <f t="shared" ref="P9:P12" si="4">IF(L9&gt;=1,"",IF(AND(L9&gt;0.1,L9&lt;1),10,100))</f>
        <v/>
      </c>
      <c r="Q9" s="138" t="str">
        <f t="shared" ref="Q9:Q12" si="5">IF(N9="","","proyectos similares tienen el evento ")</f>
        <v/>
      </c>
    </row>
    <row r="10" spans="2:17" ht="63" customHeight="1" thickBot="1" x14ac:dyDescent="0.3">
      <c r="B10" s="163">
        <v>3</v>
      </c>
      <c r="C10" s="164" t="s">
        <v>37</v>
      </c>
      <c r="D10" s="165" t="s">
        <v>128</v>
      </c>
      <c r="E10" s="166">
        <v>0.6</v>
      </c>
      <c r="F10" s="167" t="s">
        <v>243</v>
      </c>
      <c r="G10" s="168">
        <f>-LN(1-E10)</f>
        <v>0.916290731874155</v>
      </c>
      <c r="H10" s="169">
        <f>$D$3/G10</f>
        <v>1.0913566679372915</v>
      </c>
      <c r="I10" s="161">
        <f>ROUND(IF(H10&gt;1,H10,H10*12),0)</f>
        <v>1</v>
      </c>
      <c r="J10" s="170" t="str">
        <f t="shared" si="0"/>
        <v>años</v>
      </c>
      <c r="K10" s="182" t="str">
        <f t="shared" si="1"/>
        <v>El evento ocurre aproximadamente cada 1 años</v>
      </c>
      <c r="L10" s="181">
        <f>ROUND(G10,0)</f>
        <v>1</v>
      </c>
      <c r="M10" s="182" t="str">
        <f>"El evento ocurre aproximadamente "&amp;L10&amp;" veces  "&amp;"en "&amp;$D$3&amp;" "&amp;"año(s)."</f>
        <v>El evento ocurre aproximadamente 1 veces  en 1 año(s).</v>
      </c>
      <c r="N10" s="146" t="str">
        <f>IF(L10&gt;=1,"",IF(AND(L10&gt;0.1,L10&lt;1),ROUND(L10*10,0),ROUND(L10*100,0)))</f>
        <v/>
      </c>
      <c r="O10" s="139" t="str">
        <f>IF(N10="","","de cada ")</f>
        <v/>
      </c>
      <c r="P10" s="144" t="str">
        <f t="shared" si="4"/>
        <v/>
      </c>
      <c r="Q10" s="140" t="str">
        <f t="shared" si="5"/>
        <v/>
      </c>
    </row>
    <row r="11" spans="2:17" ht="54" customHeight="1" thickBot="1" x14ac:dyDescent="0.3">
      <c r="B11" s="163">
        <v>2</v>
      </c>
      <c r="C11" s="164" t="s">
        <v>36</v>
      </c>
      <c r="D11" s="165" t="s">
        <v>129</v>
      </c>
      <c r="E11" s="166">
        <v>0.25</v>
      </c>
      <c r="F11" s="167" t="s">
        <v>244</v>
      </c>
      <c r="G11" s="168">
        <f>-LN(1-E11)</f>
        <v>0.2876820724517809</v>
      </c>
      <c r="H11" s="169">
        <f>$D$3/G11</f>
        <v>3.4760594967822072</v>
      </c>
      <c r="I11" s="161">
        <f>ROUND(IF(H11&gt;1,H11,H11*12),0)</f>
        <v>3</v>
      </c>
      <c r="J11" s="170" t="str">
        <f t="shared" si="0"/>
        <v>años</v>
      </c>
      <c r="K11" s="182" t="str">
        <f t="shared" si="1"/>
        <v>El evento ocurre aproximadamente cada 3 años</v>
      </c>
      <c r="L11" s="181">
        <f>ROUND(G11,0)</f>
        <v>0</v>
      </c>
      <c r="M11" s="182" t="str">
        <f>"El evento ocurre aproximadamente "&amp;L11&amp;" veces  "&amp;"en "&amp;$D$3&amp;" "&amp;"año(s)."</f>
        <v>El evento ocurre aproximadamente 0 veces  en 1 año(s).</v>
      </c>
      <c r="N11" s="146">
        <f t="shared" si="2"/>
        <v>0</v>
      </c>
      <c r="O11" s="139" t="str">
        <f t="shared" si="3"/>
        <v xml:space="preserve">de cada </v>
      </c>
      <c r="P11" s="144">
        <f t="shared" si="4"/>
        <v>100</v>
      </c>
      <c r="Q11" s="140" t="str">
        <f t="shared" si="5"/>
        <v xml:space="preserve">proyectos similares tienen el evento </v>
      </c>
    </row>
    <row r="12" spans="2:17" ht="53.25" customHeight="1" thickBot="1" x14ac:dyDescent="0.3">
      <c r="B12" s="171">
        <v>1</v>
      </c>
      <c r="C12" s="172" t="s">
        <v>35</v>
      </c>
      <c r="D12" s="173" t="s">
        <v>126</v>
      </c>
      <c r="E12" s="174">
        <v>0.05</v>
      </c>
      <c r="F12" s="175" t="s">
        <v>245</v>
      </c>
      <c r="G12" s="176">
        <f>-LN(1-E12)</f>
        <v>5.1293294387550578E-2</v>
      </c>
      <c r="H12" s="177">
        <f>$D$3/G12</f>
        <v>19.495725746223673</v>
      </c>
      <c r="I12" s="161">
        <f>ROUND(IF(H12&gt;1,H12,H12*12),0)</f>
        <v>19</v>
      </c>
      <c r="J12" s="178" t="str">
        <f t="shared" si="0"/>
        <v>años</v>
      </c>
      <c r="K12" s="183" t="str">
        <f t="shared" si="1"/>
        <v>El evento ocurre aproximadamente cada 19 años</v>
      </c>
      <c r="L12" s="181">
        <f>ROUND(G12,0)</f>
        <v>0</v>
      </c>
      <c r="M12" s="183" t="str">
        <f>"El evento ocurre aproximadamente "&amp;L12&amp;" veces  "&amp;"en "&amp;$D$3&amp;" "&amp;"año(s)."</f>
        <v>El evento ocurre aproximadamente 0 veces  en 1 año(s).</v>
      </c>
      <c r="N12" s="147">
        <f t="shared" si="2"/>
        <v>0</v>
      </c>
      <c r="O12" s="141" t="str">
        <f t="shared" si="3"/>
        <v xml:space="preserve">de cada </v>
      </c>
      <c r="P12" s="145">
        <f t="shared" si="4"/>
        <v>100</v>
      </c>
      <c r="Q12" s="142" t="str">
        <f t="shared" si="5"/>
        <v xml:space="preserve">proyectos similares tienen el evento </v>
      </c>
    </row>
    <row r="13" spans="2:17" x14ac:dyDescent="0.25">
      <c r="B13" s="33"/>
      <c r="C13" s="131"/>
      <c r="D13" s="131"/>
      <c r="E13" s="131"/>
      <c r="F13" s="131"/>
      <c r="G13" s="131"/>
      <c r="H13" s="130"/>
      <c r="I13" s="130"/>
      <c r="J13" s="130"/>
      <c r="K13" s="130"/>
      <c r="L13" s="130"/>
      <c r="M13" s="130"/>
      <c r="N13" s="130"/>
      <c r="O13" s="130"/>
      <c r="P13" s="130"/>
      <c r="Q13" s="130"/>
    </row>
    <row r="14" spans="2:17" ht="29.25" customHeight="1" x14ac:dyDescent="0.25">
      <c r="B14" s="33"/>
      <c r="E14" s="130"/>
      <c r="F14" s="130"/>
      <c r="G14" s="130"/>
      <c r="H14" s="130"/>
      <c r="I14" s="130"/>
      <c r="J14" s="130"/>
      <c r="M14" s="130"/>
      <c r="N14" s="130"/>
      <c r="O14" s="133"/>
      <c r="P14" s="130"/>
      <c r="Q14" s="130"/>
    </row>
    <row r="15" spans="2:17" x14ac:dyDescent="0.25">
      <c r="B15" s="33"/>
      <c r="C15" s="130"/>
      <c r="D15" s="130"/>
      <c r="E15" s="130"/>
      <c r="F15" s="130"/>
      <c r="G15" s="130"/>
      <c r="H15" s="130"/>
      <c r="I15" s="130"/>
      <c r="J15" s="130"/>
      <c r="M15" s="130"/>
      <c r="N15" s="130"/>
      <c r="O15" s="133"/>
      <c r="P15" s="130"/>
      <c r="Q15" s="130"/>
    </row>
    <row r="16" spans="2:17" x14ac:dyDescent="0.25">
      <c r="C16" s="134"/>
      <c r="D16" s="130" t="s">
        <v>236</v>
      </c>
      <c r="E16" s="130"/>
      <c r="F16" s="130"/>
      <c r="G16" s="130"/>
      <c r="H16" s="130"/>
      <c r="I16" s="130"/>
      <c r="J16" s="130"/>
      <c r="M16" s="130"/>
      <c r="N16" s="130"/>
      <c r="O16" s="130"/>
      <c r="P16" s="130"/>
      <c r="Q16" s="130"/>
    </row>
    <row r="17" spans="3:17" x14ac:dyDescent="0.25">
      <c r="C17" s="143"/>
      <c r="D17" s="130" t="s">
        <v>237</v>
      </c>
      <c r="E17" s="130"/>
      <c r="F17" s="130"/>
      <c r="G17" s="130"/>
      <c r="H17" s="130"/>
      <c r="I17" s="130"/>
      <c r="J17" s="130"/>
      <c r="M17" s="130"/>
      <c r="N17" s="130"/>
      <c r="O17" s="130"/>
      <c r="P17" s="130"/>
      <c r="Q17" s="130"/>
    </row>
    <row r="18" spans="3:17" x14ac:dyDescent="0.25">
      <c r="C18" s="130"/>
      <c r="D18" s="130"/>
      <c r="E18" s="130"/>
      <c r="F18" s="130"/>
      <c r="G18" s="130"/>
      <c r="H18" s="130"/>
      <c r="I18" s="130"/>
      <c r="J18" s="130"/>
      <c r="M18" s="130"/>
      <c r="N18" s="130"/>
      <c r="O18" s="130"/>
      <c r="P18" s="130"/>
      <c r="Q18" s="130"/>
    </row>
    <row r="19" spans="3:17" x14ac:dyDescent="0.25">
      <c r="C19" s="135" t="s">
        <v>238</v>
      </c>
      <c r="D19" s="130"/>
      <c r="E19" s="130"/>
      <c r="F19" s="130"/>
      <c r="G19" s="130"/>
      <c r="H19" s="130"/>
      <c r="I19" s="130"/>
      <c r="J19" s="130"/>
      <c r="M19" s="130"/>
      <c r="N19" s="130"/>
      <c r="O19" s="130"/>
      <c r="P19" s="130"/>
      <c r="Q19" s="130"/>
    </row>
    <row r="20" spans="3:17" x14ac:dyDescent="0.25">
      <c r="C20" s="136">
        <v>1</v>
      </c>
      <c r="D20" s="130" t="s">
        <v>239</v>
      </c>
      <c r="E20" s="130"/>
      <c r="F20" s="130"/>
      <c r="G20" s="130"/>
      <c r="H20" s="130"/>
      <c r="I20" s="130"/>
      <c r="J20" s="130"/>
      <c r="M20" s="130"/>
      <c r="N20" s="130"/>
      <c r="O20" s="130"/>
      <c r="P20" s="130"/>
      <c r="Q20" s="130"/>
    </row>
    <row r="21" spans="3:17" x14ac:dyDescent="0.25">
      <c r="C21" s="136">
        <v>2</v>
      </c>
      <c r="D21" s="130" t="s">
        <v>240</v>
      </c>
      <c r="E21" s="130"/>
      <c r="F21" s="130"/>
      <c r="G21" s="130"/>
      <c r="H21" s="130"/>
      <c r="I21" s="130"/>
      <c r="J21" s="130"/>
      <c r="M21" s="130"/>
      <c r="N21" s="130"/>
      <c r="O21" s="130"/>
      <c r="P21" s="130"/>
      <c r="Q21" s="130"/>
    </row>
    <row r="22" spans="3:17" x14ac:dyDescent="0.25">
      <c r="C22" s="94"/>
    </row>
    <row r="23" spans="3:17" x14ac:dyDescent="0.25">
      <c r="C23" s="94"/>
    </row>
    <row r="24" spans="3:17" x14ac:dyDescent="0.25">
      <c r="C24" s="94"/>
    </row>
    <row r="25" spans="3:17" x14ac:dyDescent="0.25">
      <c r="C25" s="94"/>
    </row>
    <row r="26" spans="3:17" x14ac:dyDescent="0.25">
      <c r="C26" s="94"/>
    </row>
    <row r="27" spans="3:17" x14ac:dyDescent="0.25">
      <c r="C27" s="94"/>
    </row>
    <row r="28" spans="3:17" x14ac:dyDescent="0.25">
      <c r="C28" s="94"/>
    </row>
    <row r="29" spans="3:17" x14ac:dyDescent="0.25">
      <c r="C29" s="94"/>
    </row>
    <row r="30" spans="3:17" x14ac:dyDescent="0.25">
      <c r="C30" s="94"/>
    </row>
    <row r="31" spans="3:17" x14ac:dyDescent="0.25">
      <c r="C31" s="94"/>
    </row>
    <row r="32" spans="3:17" x14ac:dyDescent="0.25">
      <c r="C32" s="94"/>
    </row>
    <row r="33" spans="3:3" x14ac:dyDescent="0.25">
      <c r="C33" s="94"/>
    </row>
    <row r="34" spans="3:3" x14ac:dyDescent="0.25">
      <c r="C34" s="94"/>
    </row>
    <row r="38" spans="3:3" x14ac:dyDescent="0.25">
      <c r="C38" s="95"/>
    </row>
  </sheetData>
  <mergeCells count="1">
    <mergeCell ref="N7:Q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FF00"/>
  </sheetPr>
  <dimension ref="B1:H37"/>
  <sheetViews>
    <sheetView showGridLines="0" topLeftCell="A25" workbookViewId="0">
      <selection activeCell="B5" sqref="B5:B34"/>
    </sheetView>
  </sheetViews>
  <sheetFormatPr baseColWidth="10" defaultColWidth="11.42578125" defaultRowHeight="15" x14ac:dyDescent="0.25"/>
  <cols>
    <col min="1" max="1" width="2.85546875" style="32" customWidth="1"/>
    <col min="2" max="2" width="7.85546875" style="32" customWidth="1"/>
    <col min="3" max="3" width="13" style="32" customWidth="1"/>
    <col min="4" max="4" width="16.7109375" style="32" customWidth="1"/>
    <col min="5" max="5" width="88.85546875" style="32" customWidth="1"/>
    <col min="6" max="6" width="5.85546875" style="32" customWidth="1"/>
    <col min="7" max="7" width="13.85546875" style="32" customWidth="1"/>
    <col min="8" max="8" width="59.28515625" style="32" customWidth="1"/>
    <col min="9" max="16384" width="11.42578125" style="32"/>
  </cols>
  <sheetData>
    <row r="1" spans="2:8" ht="9.75" customHeight="1" x14ac:dyDescent="0.25"/>
    <row r="2" spans="2:8" ht="18.75" x14ac:dyDescent="0.25">
      <c r="B2" s="35" t="s">
        <v>142</v>
      </c>
      <c r="C2" s="96"/>
    </row>
    <row r="4" spans="2:8" x14ac:dyDescent="0.25">
      <c r="B4" s="250" t="s">
        <v>20</v>
      </c>
      <c r="C4" s="251"/>
      <c r="D4" s="251"/>
      <c r="E4" s="252"/>
      <c r="G4" s="246" t="s">
        <v>136</v>
      </c>
      <c r="H4" s="246"/>
    </row>
    <row r="5" spans="2:8" ht="30" x14ac:dyDescent="0.25">
      <c r="B5" s="248">
        <v>1</v>
      </c>
      <c r="C5" s="249" t="s">
        <v>12</v>
      </c>
      <c r="D5" s="100" t="s">
        <v>143</v>
      </c>
      <c r="E5" s="98" t="s">
        <v>144</v>
      </c>
      <c r="G5" s="247" t="s">
        <v>137</v>
      </c>
      <c r="H5" s="247"/>
    </row>
    <row r="6" spans="2:8" ht="30" x14ac:dyDescent="0.25">
      <c r="B6" s="248"/>
      <c r="C6" s="249"/>
      <c r="D6" s="101"/>
      <c r="E6" s="99" t="s">
        <v>22</v>
      </c>
      <c r="G6" s="103" t="s">
        <v>138</v>
      </c>
      <c r="H6" s="103" t="s">
        <v>139</v>
      </c>
    </row>
    <row r="7" spans="2:8" ht="45" x14ac:dyDescent="0.25">
      <c r="B7" s="248"/>
      <c r="C7" s="249"/>
      <c r="D7" s="101"/>
      <c r="E7" s="99" t="s">
        <v>34</v>
      </c>
      <c r="G7" s="103" t="s">
        <v>140</v>
      </c>
      <c r="H7" s="103" t="s">
        <v>141</v>
      </c>
    </row>
    <row r="8" spans="2:8" x14ac:dyDescent="0.25">
      <c r="B8" s="248"/>
      <c r="C8" s="249"/>
      <c r="D8" s="101"/>
      <c r="E8" s="101" t="s">
        <v>23</v>
      </c>
    </row>
    <row r="9" spans="2:8" x14ac:dyDescent="0.25">
      <c r="B9" s="248"/>
      <c r="C9" s="249"/>
      <c r="D9" s="101" t="s">
        <v>138</v>
      </c>
      <c r="E9" s="101" t="s">
        <v>158</v>
      </c>
    </row>
    <row r="10" spans="2:8" x14ac:dyDescent="0.25">
      <c r="B10" s="248"/>
      <c r="C10" s="249"/>
      <c r="D10" s="102" t="s">
        <v>140</v>
      </c>
      <c r="E10" s="102" t="s">
        <v>157</v>
      </c>
    </row>
    <row r="11" spans="2:8" ht="45" x14ac:dyDescent="0.25">
      <c r="B11" s="248">
        <v>2</v>
      </c>
      <c r="C11" s="249" t="s">
        <v>13</v>
      </c>
      <c r="D11" s="100" t="s">
        <v>143</v>
      </c>
      <c r="E11" s="100" t="s">
        <v>145</v>
      </c>
    </row>
    <row r="12" spans="2:8" ht="19.5" customHeight="1" x14ac:dyDescent="0.25">
      <c r="B12" s="248"/>
      <c r="C12" s="249"/>
      <c r="D12" s="101"/>
      <c r="E12" s="101" t="s">
        <v>24</v>
      </c>
    </row>
    <row r="13" spans="2:8" x14ac:dyDescent="0.25">
      <c r="B13" s="248"/>
      <c r="C13" s="249"/>
      <c r="D13" s="101"/>
      <c r="E13" s="101" t="s">
        <v>25</v>
      </c>
    </row>
    <row r="14" spans="2:8" x14ac:dyDescent="0.25">
      <c r="B14" s="248"/>
      <c r="C14" s="249"/>
      <c r="D14" s="101"/>
      <c r="E14" s="101" t="s">
        <v>26</v>
      </c>
    </row>
    <row r="15" spans="2:8" x14ac:dyDescent="0.25">
      <c r="B15" s="248"/>
      <c r="C15" s="249"/>
      <c r="D15" s="101" t="s">
        <v>138</v>
      </c>
      <c r="E15" s="101" t="s">
        <v>155</v>
      </c>
    </row>
    <row r="16" spans="2:8" x14ac:dyDescent="0.25">
      <c r="B16" s="248"/>
      <c r="C16" s="249"/>
      <c r="D16" s="102" t="s">
        <v>140</v>
      </c>
      <c r="E16" s="102" t="s">
        <v>156</v>
      </c>
    </row>
    <row r="17" spans="2:5" ht="45" x14ac:dyDescent="0.25">
      <c r="B17" s="248">
        <v>3</v>
      </c>
      <c r="C17" s="249" t="s">
        <v>14</v>
      </c>
      <c r="D17" s="97" t="s">
        <v>143</v>
      </c>
      <c r="E17" s="100" t="s">
        <v>146</v>
      </c>
    </row>
    <row r="18" spans="2:5" x14ac:dyDescent="0.25">
      <c r="B18" s="248"/>
      <c r="C18" s="249"/>
      <c r="D18" s="97"/>
      <c r="E18" s="101" t="s">
        <v>27</v>
      </c>
    </row>
    <row r="19" spans="2:5" x14ac:dyDescent="0.25">
      <c r="B19" s="248"/>
      <c r="C19" s="249"/>
      <c r="D19" s="97"/>
      <c r="E19" s="101" t="s">
        <v>28</v>
      </c>
    </row>
    <row r="20" spans="2:5" x14ac:dyDescent="0.25">
      <c r="B20" s="248"/>
      <c r="C20" s="249"/>
      <c r="D20" s="97"/>
      <c r="E20" s="101" t="s">
        <v>134</v>
      </c>
    </row>
    <row r="21" spans="2:5" x14ac:dyDescent="0.25">
      <c r="B21" s="248"/>
      <c r="C21" s="249"/>
      <c r="D21" s="97" t="s">
        <v>138</v>
      </c>
      <c r="E21" s="101" t="s">
        <v>154</v>
      </c>
    </row>
    <row r="22" spans="2:5" x14ac:dyDescent="0.25">
      <c r="B22" s="248"/>
      <c r="C22" s="249"/>
      <c r="D22" s="97" t="s">
        <v>140</v>
      </c>
      <c r="E22" s="102" t="s">
        <v>153</v>
      </c>
    </row>
    <row r="23" spans="2:5" ht="45" x14ac:dyDescent="0.25">
      <c r="B23" s="248">
        <v>4</v>
      </c>
      <c r="C23" s="249" t="s">
        <v>15</v>
      </c>
      <c r="D23" s="100" t="s">
        <v>143</v>
      </c>
      <c r="E23" s="100" t="s">
        <v>147</v>
      </c>
    </row>
    <row r="24" spans="2:5" x14ac:dyDescent="0.25">
      <c r="B24" s="248"/>
      <c r="C24" s="249"/>
      <c r="D24" s="101"/>
      <c r="E24" s="101" t="s">
        <v>29</v>
      </c>
    </row>
    <row r="25" spans="2:5" ht="15" customHeight="1" x14ac:dyDescent="0.25">
      <c r="B25" s="248"/>
      <c r="C25" s="249"/>
      <c r="D25" s="101"/>
      <c r="E25" s="101" t="s">
        <v>30</v>
      </c>
    </row>
    <row r="26" spans="2:5" x14ac:dyDescent="0.25">
      <c r="B26" s="248"/>
      <c r="C26" s="249"/>
      <c r="D26" s="101"/>
      <c r="E26" s="101" t="s">
        <v>135</v>
      </c>
    </row>
    <row r="27" spans="2:5" x14ac:dyDescent="0.25">
      <c r="B27" s="248"/>
      <c r="C27" s="249"/>
      <c r="D27" s="101" t="s">
        <v>138</v>
      </c>
      <c r="E27" s="101" t="s">
        <v>149</v>
      </c>
    </row>
    <row r="28" spans="2:5" x14ac:dyDescent="0.25">
      <c r="B28" s="248"/>
      <c r="C28" s="249"/>
      <c r="D28" s="102" t="s">
        <v>140</v>
      </c>
      <c r="E28" s="102" t="s">
        <v>152</v>
      </c>
    </row>
    <row r="29" spans="2:5" ht="45" x14ac:dyDescent="0.25">
      <c r="B29" s="248">
        <v>5</v>
      </c>
      <c r="C29" s="249" t="s">
        <v>16</v>
      </c>
      <c r="D29" s="100" t="s">
        <v>143</v>
      </c>
      <c r="E29" s="100" t="s">
        <v>148</v>
      </c>
    </row>
    <row r="30" spans="2:5" x14ac:dyDescent="0.25">
      <c r="B30" s="248"/>
      <c r="C30" s="249"/>
      <c r="D30" s="101"/>
      <c r="E30" s="101" t="s">
        <v>31</v>
      </c>
    </row>
    <row r="31" spans="2:5" ht="16.5" customHeight="1" x14ac:dyDescent="0.25">
      <c r="B31" s="248"/>
      <c r="C31" s="249"/>
      <c r="D31" s="101"/>
      <c r="E31" s="101" t="s">
        <v>32</v>
      </c>
    </row>
    <row r="32" spans="2:5" x14ac:dyDescent="0.25">
      <c r="B32" s="248"/>
      <c r="C32" s="249"/>
      <c r="D32" s="101"/>
      <c r="E32" s="101" t="s">
        <v>33</v>
      </c>
    </row>
    <row r="33" spans="2:5" ht="19.5" customHeight="1" x14ac:dyDescent="0.25">
      <c r="B33" s="248"/>
      <c r="C33" s="249"/>
      <c r="D33" s="101" t="s">
        <v>138</v>
      </c>
      <c r="E33" s="101" t="s">
        <v>150</v>
      </c>
    </row>
    <row r="34" spans="2:5" x14ac:dyDescent="0.25">
      <c r="B34" s="248"/>
      <c r="C34" s="249"/>
      <c r="D34" s="102" t="s">
        <v>140</v>
      </c>
      <c r="E34" s="102" t="s">
        <v>151</v>
      </c>
    </row>
    <row r="37" spans="2:5" ht="50.25" customHeight="1" x14ac:dyDescent="0.25"/>
  </sheetData>
  <mergeCells count="13">
    <mergeCell ref="G4:H4"/>
    <mergeCell ref="G5:H5"/>
    <mergeCell ref="B23:B28"/>
    <mergeCell ref="C23:C28"/>
    <mergeCell ref="B29:B34"/>
    <mergeCell ref="C29:C34"/>
    <mergeCell ref="B4:E4"/>
    <mergeCell ref="B5:B10"/>
    <mergeCell ref="C5:C10"/>
    <mergeCell ref="B11:B16"/>
    <mergeCell ref="C11:C16"/>
    <mergeCell ref="B17:B22"/>
    <mergeCell ref="C17:C22"/>
  </mergeCells>
  <pageMargins left="0.7" right="0.7" top="0.75" bottom="0.75" header="0.3" footer="0.3"/>
  <pageSetup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tabColor rgb="FFFFFF00"/>
    <pageSetUpPr fitToPage="1"/>
  </sheetPr>
  <dimension ref="A1:E26"/>
  <sheetViews>
    <sheetView zoomScale="90" zoomScaleNormal="90" workbookViewId="0">
      <selection activeCell="D16" sqref="D16"/>
    </sheetView>
  </sheetViews>
  <sheetFormatPr baseColWidth="10" defaultRowHeight="15" x14ac:dyDescent="0.25"/>
  <cols>
    <col min="1" max="2" width="20.28515625" style="90" customWidth="1"/>
    <col min="3" max="3" width="41.140625" style="76" bestFit="1" customWidth="1"/>
    <col min="4" max="4" width="86.7109375" style="105" customWidth="1"/>
    <col min="5" max="5" width="17.140625" style="106" customWidth="1"/>
  </cols>
  <sheetData>
    <row r="1" spans="1:5" ht="30.75" customHeight="1" x14ac:dyDescent="0.3">
      <c r="A1" s="107" t="s">
        <v>67</v>
      </c>
      <c r="B1" s="107" t="s">
        <v>187</v>
      </c>
      <c r="C1" s="108" t="s">
        <v>68</v>
      </c>
      <c r="D1" s="109" t="s">
        <v>188</v>
      </c>
      <c r="E1" s="107" t="s">
        <v>69</v>
      </c>
    </row>
    <row r="2" spans="1:5" ht="209.25" customHeight="1" x14ac:dyDescent="0.25">
      <c r="A2" s="253" t="s">
        <v>44</v>
      </c>
      <c r="B2" s="115">
        <v>1</v>
      </c>
      <c r="C2" s="193" t="s">
        <v>49</v>
      </c>
      <c r="D2" s="189" t="s">
        <v>189</v>
      </c>
      <c r="E2" s="104" t="s">
        <v>78</v>
      </c>
    </row>
    <row r="3" spans="1:5" ht="78.75" customHeight="1" x14ac:dyDescent="0.25">
      <c r="A3" s="253"/>
      <c r="B3" s="115">
        <v>2</v>
      </c>
      <c r="C3" s="193" t="s">
        <v>50</v>
      </c>
      <c r="D3" s="190" t="s">
        <v>190</v>
      </c>
      <c r="E3" s="104" t="s">
        <v>191</v>
      </c>
    </row>
    <row r="4" spans="1:5" ht="108.75" customHeight="1" x14ac:dyDescent="0.25">
      <c r="A4" s="253"/>
      <c r="B4" s="115">
        <v>3</v>
      </c>
      <c r="C4" s="193" t="s">
        <v>52</v>
      </c>
      <c r="D4" s="191" t="s">
        <v>192</v>
      </c>
      <c r="E4" s="104" t="s">
        <v>79</v>
      </c>
    </row>
    <row r="5" spans="1:5" ht="60" x14ac:dyDescent="0.25">
      <c r="A5" s="253"/>
      <c r="B5" s="115">
        <v>4</v>
      </c>
      <c r="C5" s="193" t="s">
        <v>193</v>
      </c>
      <c r="D5" s="189" t="s">
        <v>194</v>
      </c>
      <c r="E5" s="104" t="s">
        <v>191</v>
      </c>
    </row>
    <row r="6" spans="1:5" ht="70.5" customHeight="1" x14ac:dyDescent="0.25">
      <c r="A6" s="253"/>
      <c r="B6" s="115">
        <v>5</v>
      </c>
      <c r="C6" s="193" t="s">
        <v>195</v>
      </c>
      <c r="D6" s="189" t="s">
        <v>218</v>
      </c>
      <c r="E6" s="104" t="s">
        <v>191</v>
      </c>
    </row>
    <row r="7" spans="1:5" ht="75" x14ac:dyDescent="0.25">
      <c r="A7" s="253"/>
      <c r="B7" s="115">
        <v>6</v>
      </c>
      <c r="C7" s="194" t="s">
        <v>196</v>
      </c>
      <c r="D7" s="191" t="s">
        <v>197</v>
      </c>
      <c r="E7" s="104" t="s">
        <v>191</v>
      </c>
    </row>
    <row r="8" spans="1:5" ht="67.5" customHeight="1" x14ac:dyDescent="0.25">
      <c r="A8" s="253"/>
      <c r="B8" s="115">
        <v>7</v>
      </c>
      <c r="C8" s="194" t="s">
        <v>198</v>
      </c>
      <c r="D8" s="189" t="s">
        <v>199</v>
      </c>
      <c r="E8" s="104" t="s">
        <v>79</v>
      </c>
    </row>
    <row r="9" spans="1:5" ht="84" customHeight="1" x14ac:dyDescent="0.25">
      <c r="A9" s="253" t="s">
        <v>46</v>
      </c>
      <c r="B9" s="115">
        <v>8</v>
      </c>
      <c r="C9" s="193" t="s">
        <v>178</v>
      </c>
      <c r="D9" s="191" t="s">
        <v>200</v>
      </c>
      <c r="E9" s="104" t="s">
        <v>79</v>
      </c>
    </row>
    <row r="10" spans="1:5" ht="75" x14ac:dyDescent="0.25">
      <c r="A10" s="253"/>
      <c r="B10" s="115">
        <v>9</v>
      </c>
      <c r="C10" s="193" t="s">
        <v>56</v>
      </c>
      <c r="D10" s="191" t="s">
        <v>201</v>
      </c>
      <c r="E10" s="104" t="s">
        <v>191</v>
      </c>
    </row>
    <row r="11" spans="1:5" ht="45" x14ac:dyDescent="0.25">
      <c r="A11" s="253"/>
      <c r="B11" s="115">
        <v>10</v>
      </c>
      <c r="C11" s="193" t="s">
        <v>179</v>
      </c>
      <c r="D11" s="191" t="s">
        <v>202</v>
      </c>
      <c r="E11" s="104" t="s">
        <v>191</v>
      </c>
    </row>
    <row r="12" spans="1:5" ht="60" x14ac:dyDescent="0.25">
      <c r="A12" s="253" t="s">
        <v>47</v>
      </c>
      <c r="B12" s="115">
        <v>11</v>
      </c>
      <c r="C12" s="193" t="s">
        <v>203</v>
      </c>
      <c r="D12" s="189" t="s">
        <v>204</v>
      </c>
      <c r="E12" s="104" t="s">
        <v>223</v>
      </c>
    </row>
    <row r="13" spans="1:5" ht="77.25" customHeight="1" x14ac:dyDescent="0.25">
      <c r="A13" s="253"/>
      <c r="B13" s="115">
        <v>12</v>
      </c>
      <c r="C13" s="195" t="s">
        <v>205</v>
      </c>
      <c r="D13" s="192" t="s">
        <v>206</v>
      </c>
      <c r="E13" s="104" t="s">
        <v>191</v>
      </c>
    </row>
    <row r="14" spans="1:5" ht="46.5" customHeight="1" x14ac:dyDescent="0.25">
      <c r="A14" s="253"/>
      <c r="B14" s="115">
        <v>13</v>
      </c>
      <c r="C14" s="193" t="s">
        <v>207</v>
      </c>
      <c r="D14" s="189" t="s">
        <v>208</v>
      </c>
      <c r="E14" s="104" t="s">
        <v>191</v>
      </c>
    </row>
    <row r="15" spans="1:5" ht="47.25" customHeight="1" x14ac:dyDescent="0.25">
      <c r="A15" s="253"/>
      <c r="B15" s="115">
        <v>14</v>
      </c>
      <c r="C15" s="193" t="s">
        <v>58</v>
      </c>
      <c r="D15" s="189" t="s">
        <v>209</v>
      </c>
      <c r="E15" s="104" t="s">
        <v>78</v>
      </c>
    </row>
    <row r="16" spans="1:5" ht="45" x14ac:dyDescent="0.25">
      <c r="A16" s="253"/>
      <c r="B16" s="115">
        <v>15</v>
      </c>
      <c r="C16" s="193" t="s">
        <v>210</v>
      </c>
      <c r="D16" s="189" t="s">
        <v>211</v>
      </c>
      <c r="E16" s="104" t="s">
        <v>191</v>
      </c>
    </row>
    <row r="17" spans="1:5" ht="48" customHeight="1" x14ac:dyDescent="0.25">
      <c r="A17" s="253"/>
      <c r="B17" s="115">
        <v>16</v>
      </c>
      <c r="C17" s="193" t="s">
        <v>185</v>
      </c>
      <c r="D17" s="76" t="s">
        <v>219</v>
      </c>
      <c r="E17" s="104" t="s">
        <v>79</v>
      </c>
    </row>
    <row r="18" spans="1:5" ht="33.75" customHeight="1" x14ac:dyDescent="0.25">
      <c r="A18" s="253"/>
      <c r="B18" s="115">
        <v>17</v>
      </c>
      <c r="C18" s="193" t="s">
        <v>45</v>
      </c>
      <c r="D18" s="189"/>
      <c r="E18" s="104"/>
    </row>
    <row r="19" spans="1:5" ht="105" x14ac:dyDescent="0.25">
      <c r="A19" s="253"/>
      <c r="B19" s="115">
        <v>18</v>
      </c>
      <c r="C19" s="193" t="s">
        <v>59</v>
      </c>
      <c r="D19" s="189" t="s">
        <v>212</v>
      </c>
      <c r="E19" s="104" t="s">
        <v>79</v>
      </c>
    </row>
    <row r="20" spans="1:5" ht="85.5" customHeight="1" x14ac:dyDescent="0.25">
      <c r="A20" s="254" t="s">
        <v>48</v>
      </c>
      <c r="B20" s="115">
        <v>19</v>
      </c>
      <c r="C20" s="193" t="s">
        <v>249</v>
      </c>
      <c r="D20" s="189" t="s">
        <v>251</v>
      </c>
      <c r="E20" s="104" t="s">
        <v>191</v>
      </c>
    </row>
    <row r="21" spans="1:5" ht="60" x14ac:dyDescent="0.25">
      <c r="A21" s="255"/>
      <c r="B21" s="115">
        <v>20</v>
      </c>
      <c r="C21" s="193" t="s">
        <v>60</v>
      </c>
      <c r="D21" s="189" t="s">
        <v>213</v>
      </c>
      <c r="E21" s="104" t="s">
        <v>191</v>
      </c>
    </row>
    <row r="22" spans="1:5" ht="45" x14ac:dyDescent="0.25">
      <c r="A22" s="255"/>
      <c r="B22" s="115">
        <v>21</v>
      </c>
      <c r="C22" s="193" t="s">
        <v>61</v>
      </c>
      <c r="D22" s="189" t="s">
        <v>214</v>
      </c>
      <c r="E22" s="104" t="s">
        <v>191</v>
      </c>
    </row>
    <row r="23" spans="1:5" ht="74.25" customHeight="1" x14ac:dyDescent="0.25">
      <c r="A23" s="255"/>
      <c r="B23" s="115">
        <v>22</v>
      </c>
      <c r="C23" s="193" t="s">
        <v>180</v>
      </c>
      <c r="D23" s="189" t="s">
        <v>215</v>
      </c>
      <c r="E23" s="104" t="s">
        <v>79</v>
      </c>
    </row>
    <row r="24" spans="1:5" ht="45" x14ac:dyDescent="0.25">
      <c r="A24" s="255"/>
      <c r="B24" s="115">
        <v>23</v>
      </c>
      <c r="C24" s="193" t="s">
        <v>181</v>
      </c>
      <c r="D24" s="189" t="s">
        <v>216</v>
      </c>
      <c r="E24" s="104" t="s">
        <v>79</v>
      </c>
    </row>
    <row r="25" spans="1:5" ht="45" x14ac:dyDescent="0.25">
      <c r="A25" s="255"/>
      <c r="B25" s="115">
        <v>24</v>
      </c>
      <c r="C25" s="193" t="s">
        <v>220</v>
      </c>
      <c r="D25" s="189" t="s">
        <v>221</v>
      </c>
      <c r="E25" s="104" t="s">
        <v>191</v>
      </c>
    </row>
    <row r="26" spans="1:5" ht="89.25" customHeight="1" x14ac:dyDescent="0.25">
      <c r="A26" s="256"/>
      <c r="B26" s="115">
        <v>25</v>
      </c>
      <c r="C26" s="193" t="s">
        <v>250</v>
      </c>
      <c r="D26" s="189" t="s">
        <v>252</v>
      </c>
      <c r="E26" s="104" t="s">
        <v>191</v>
      </c>
    </row>
  </sheetData>
  <mergeCells count="4">
    <mergeCell ref="A2:A8"/>
    <mergeCell ref="A9:A11"/>
    <mergeCell ref="A12:A19"/>
    <mergeCell ref="A20:A26"/>
  </mergeCells>
  <pageMargins left="0.39370078740157483" right="0.39370078740157483" top="0.39370078740157483" bottom="0.39370078740157483" header="0.31496062992125984" footer="0.31496062992125984"/>
  <pageSetup scale="45" orientation="portrait"/>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1" tint="0.499984740745262"/>
  </sheetPr>
  <dimension ref="B3:FY503"/>
  <sheetViews>
    <sheetView showGridLines="0" topLeftCell="EX487" zoomScale="90" zoomScaleNormal="90" workbookViewId="0">
      <selection activeCell="FZ501" sqref="FZ501"/>
    </sheetView>
  </sheetViews>
  <sheetFormatPr baseColWidth="10" defaultColWidth="11.42578125" defaultRowHeight="15" x14ac:dyDescent="0.25"/>
  <cols>
    <col min="2" max="2" width="30.140625" bestFit="1" customWidth="1"/>
    <col min="3" max="3" width="18.5703125" bestFit="1" customWidth="1"/>
    <col min="4" max="4" width="27.140625" bestFit="1" customWidth="1"/>
    <col min="5" max="5" width="31.7109375" bestFit="1" customWidth="1"/>
    <col min="6" max="6" width="30.42578125" customWidth="1"/>
    <col min="7" max="7" width="11" bestFit="1" customWidth="1"/>
    <col min="8" max="8" width="20.28515625" bestFit="1" customWidth="1"/>
    <col min="9" max="9" width="2.28515625" bestFit="1" customWidth="1"/>
    <col min="10" max="10" width="13.5703125" customWidth="1"/>
    <col min="157" max="157" width="3.5703125" customWidth="1"/>
    <col min="158" max="158" width="3.42578125" bestFit="1" customWidth="1"/>
    <col min="159" max="159" width="3.5703125" bestFit="1" customWidth="1"/>
    <col min="160" max="160" width="3.42578125" bestFit="1" customWidth="1"/>
    <col min="161" max="161" width="4.42578125" bestFit="1" customWidth="1"/>
    <col min="162" max="162" width="3.5703125" bestFit="1" customWidth="1"/>
    <col min="163" max="163" width="11.85546875" customWidth="1"/>
    <col min="164" max="165" width="3.42578125" bestFit="1" customWidth="1"/>
    <col min="166" max="166" width="4.42578125" bestFit="1" customWidth="1"/>
    <col min="167" max="168" width="3.42578125" bestFit="1" customWidth="1"/>
    <col min="169" max="169" width="3.5703125" bestFit="1" customWidth="1"/>
    <col min="170" max="170" width="3.42578125" bestFit="1" customWidth="1"/>
    <col min="171" max="171" width="4.42578125" bestFit="1" customWidth="1"/>
    <col min="172" max="172" width="3.5703125" bestFit="1" customWidth="1"/>
    <col min="173" max="174" width="3.42578125" bestFit="1" customWidth="1"/>
    <col min="175" max="175" width="4.5703125" bestFit="1" customWidth="1"/>
    <col min="176" max="176" width="4.42578125" bestFit="1" customWidth="1"/>
    <col min="177" max="180" width="3.42578125" bestFit="1" customWidth="1"/>
    <col min="181" max="181" width="4.42578125" bestFit="1" customWidth="1"/>
  </cols>
  <sheetData>
    <row r="3" spans="2:9" x14ac:dyDescent="0.25">
      <c r="B3" s="2" t="s">
        <v>43</v>
      </c>
      <c r="C3" s="66"/>
      <c r="D3" s="5" t="s">
        <v>69</v>
      </c>
      <c r="E3" s="7" t="s">
        <v>89</v>
      </c>
      <c r="H3" s="31" t="s">
        <v>132</v>
      </c>
      <c r="I3" s="67"/>
    </row>
    <row r="4" spans="2:9" x14ac:dyDescent="0.25">
      <c r="B4" s="68" t="s">
        <v>44</v>
      </c>
      <c r="D4" s="69" t="s">
        <v>78</v>
      </c>
      <c r="E4" s="70" t="s">
        <v>90</v>
      </c>
      <c r="H4" s="67" t="s">
        <v>12</v>
      </c>
      <c r="I4" s="67">
        <v>1</v>
      </c>
    </row>
    <row r="5" spans="2:9" x14ac:dyDescent="0.25">
      <c r="B5" s="68" t="s">
        <v>46</v>
      </c>
      <c r="D5" s="69" t="s">
        <v>79</v>
      </c>
      <c r="E5" s="70" t="s">
        <v>91</v>
      </c>
      <c r="H5" s="67" t="s">
        <v>13</v>
      </c>
      <c r="I5" s="67">
        <v>2</v>
      </c>
    </row>
    <row r="6" spans="2:9" x14ac:dyDescent="0.25">
      <c r="B6" s="68" t="s">
        <v>47</v>
      </c>
      <c r="D6" s="69" t="s">
        <v>80</v>
      </c>
      <c r="E6" s="70" t="s">
        <v>130</v>
      </c>
      <c r="H6" s="67" t="s">
        <v>14</v>
      </c>
      <c r="I6" s="67">
        <v>3</v>
      </c>
    </row>
    <row r="7" spans="2:9" x14ac:dyDescent="0.25">
      <c r="B7" s="68" t="s">
        <v>48</v>
      </c>
      <c r="H7" s="67" t="s">
        <v>15</v>
      </c>
      <c r="I7" s="67">
        <v>4</v>
      </c>
    </row>
    <row r="8" spans="2:9" x14ac:dyDescent="0.25">
      <c r="H8" s="67" t="s">
        <v>16</v>
      </c>
      <c r="I8" s="67">
        <v>5</v>
      </c>
    </row>
    <row r="12" spans="2:9" x14ac:dyDescent="0.25">
      <c r="B12" s="9" t="s">
        <v>44</v>
      </c>
      <c r="C12" s="6" t="s">
        <v>45</v>
      </c>
      <c r="D12" s="10" t="s">
        <v>46</v>
      </c>
      <c r="E12" s="8" t="s">
        <v>47</v>
      </c>
      <c r="F12" s="3" t="s">
        <v>48</v>
      </c>
    </row>
    <row r="13" spans="2:9" ht="30" x14ac:dyDescent="0.25">
      <c r="B13" s="71" t="s">
        <v>49</v>
      </c>
      <c r="C13" s="72" t="s">
        <v>54</v>
      </c>
      <c r="D13" s="73" t="s">
        <v>178</v>
      </c>
      <c r="E13" s="74" t="s">
        <v>57</v>
      </c>
      <c r="F13" s="75" t="s">
        <v>180</v>
      </c>
    </row>
    <row r="14" spans="2:9" ht="30" x14ac:dyDescent="0.25">
      <c r="B14" s="71" t="s">
        <v>50</v>
      </c>
      <c r="C14" s="72" t="s">
        <v>55</v>
      </c>
      <c r="D14" s="73" t="s">
        <v>56</v>
      </c>
      <c r="E14" s="74" t="s">
        <v>58</v>
      </c>
      <c r="F14" s="75" t="s">
        <v>249</v>
      </c>
    </row>
    <row r="15" spans="2:9" x14ac:dyDescent="0.25">
      <c r="B15" s="71" t="s">
        <v>51</v>
      </c>
      <c r="C15" s="76"/>
      <c r="D15" s="73" t="s">
        <v>179</v>
      </c>
      <c r="E15" s="74" t="s">
        <v>45</v>
      </c>
      <c r="F15" s="75" t="s">
        <v>250</v>
      </c>
    </row>
    <row r="16" spans="2:9" ht="30" x14ac:dyDescent="0.25">
      <c r="B16" s="71" t="s">
        <v>52</v>
      </c>
      <c r="C16" s="76"/>
      <c r="D16" s="76"/>
      <c r="E16" s="74" t="s">
        <v>185</v>
      </c>
      <c r="F16" s="75" t="s">
        <v>61</v>
      </c>
    </row>
    <row r="17" spans="2:6" x14ac:dyDescent="0.25">
      <c r="B17" s="71" t="s">
        <v>186</v>
      </c>
      <c r="C17" s="76"/>
      <c r="D17" s="76"/>
      <c r="E17" s="74" t="s">
        <v>59</v>
      </c>
      <c r="F17" s="75" t="s">
        <v>181</v>
      </c>
    </row>
    <row r="18" spans="2:6" ht="30" x14ac:dyDescent="0.25">
      <c r="B18" s="71" t="s">
        <v>53</v>
      </c>
      <c r="C18" s="76"/>
      <c r="D18" s="76"/>
      <c r="E18" s="74" t="s">
        <v>184</v>
      </c>
      <c r="F18" s="75" t="s">
        <v>222</v>
      </c>
    </row>
    <row r="19" spans="2:6" ht="30" x14ac:dyDescent="0.25">
      <c r="B19" s="71" t="s">
        <v>183</v>
      </c>
      <c r="C19" s="76"/>
      <c r="D19" s="76"/>
      <c r="E19" s="74" t="s">
        <v>177</v>
      </c>
      <c r="F19" s="75" t="s">
        <v>60</v>
      </c>
    </row>
    <row r="20" spans="2:6" x14ac:dyDescent="0.25">
      <c r="E20" s="74" t="s">
        <v>176</v>
      </c>
    </row>
    <row r="26" spans="2:6" x14ac:dyDescent="0.25">
      <c r="B26" s="4" t="s">
        <v>62</v>
      </c>
      <c r="C26" s="2" t="s">
        <v>81</v>
      </c>
      <c r="D26" s="11" t="s">
        <v>85</v>
      </c>
    </row>
    <row r="27" spans="2:6" x14ac:dyDescent="0.25">
      <c r="B27" s="77" t="s">
        <v>63</v>
      </c>
      <c r="C27" s="68" t="s">
        <v>82</v>
      </c>
      <c r="D27" s="78" t="s">
        <v>84</v>
      </c>
    </row>
    <row r="28" spans="2:6" x14ac:dyDescent="0.25">
      <c r="B28" s="77" t="s">
        <v>64</v>
      </c>
      <c r="C28" s="68" t="s">
        <v>15</v>
      </c>
      <c r="D28" s="78" t="s">
        <v>1</v>
      </c>
    </row>
    <row r="29" spans="2:6" x14ac:dyDescent="0.25">
      <c r="B29" s="77" t="s">
        <v>65</v>
      </c>
      <c r="C29" s="68" t="s">
        <v>14</v>
      </c>
      <c r="D29" s="78" t="s">
        <v>2</v>
      </c>
    </row>
    <row r="30" spans="2:6" x14ac:dyDescent="0.25">
      <c r="B30" s="77" t="s">
        <v>66</v>
      </c>
      <c r="C30" s="68" t="s">
        <v>13</v>
      </c>
      <c r="D30" s="78" t="s">
        <v>4</v>
      </c>
    </row>
    <row r="31" spans="2:6" x14ac:dyDescent="0.25">
      <c r="B31" s="77" t="s">
        <v>162</v>
      </c>
      <c r="C31" s="68" t="s">
        <v>83</v>
      </c>
      <c r="D31" s="78" t="s">
        <v>3</v>
      </c>
    </row>
    <row r="32" spans="2:6" x14ac:dyDescent="0.25">
      <c r="B32" s="77" t="s">
        <v>182</v>
      </c>
      <c r="D32" s="78" t="s">
        <v>42</v>
      </c>
    </row>
    <row r="33" spans="4:7" x14ac:dyDescent="0.25">
      <c r="D33" s="78" t="s">
        <v>160</v>
      </c>
    </row>
    <row r="36" spans="4:7" x14ac:dyDescent="0.25">
      <c r="D36" s="6" t="s">
        <v>0</v>
      </c>
      <c r="E36" s="6" t="s">
        <v>6</v>
      </c>
      <c r="G36" s="79" t="s">
        <v>97</v>
      </c>
    </row>
    <row r="37" spans="4:7" x14ac:dyDescent="0.25">
      <c r="D37" s="80" t="s">
        <v>39</v>
      </c>
      <c r="E37" s="80">
        <v>5</v>
      </c>
      <c r="G37" s="79" t="s">
        <v>15</v>
      </c>
    </row>
    <row r="38" spans="4:7" ht="18.75" customHeight="1" x14ac:dyDescent="0.25">
      <c r="D38" s="80" t="s">
        <v>38</v>
      </c>
      <c r="E38" s="80">
        <v>4</v>
      </c>
      <c r="G38" s="79" t="s">
        <v>88</v>
      </c>
    </row>
    <row r="39" spans="4:7" x14ac:dyDescent="0.25">
      <c r="D39" s="80" t="s">
        <v>37</v>
      </c>
      <c r="E39" s="80">
        <v>3</v>
      </c>
      <c r="G39" s="79" t="s">
        <v>87</v>
      </c>
    </row>
    <row r="40" spans="4:7" x14ac:dyDescent="0.25">
      <c r="D40" s="80" t="s">
        <v>36</v>
      </c>
      <c r="E40" s="80">
        <v>2</v>
      </c>
    </row>
    <row r="41" spans="4:7" x14ac:dyDescent="0.25">
      <c r="D41" s="80" t="s">
        <v>35</v>
      </c>
      <c r="E41" s="80">
        <v>1</v>
      </c>
    </row>
    <row r="43" spans="4:7" x14ac:dyDescent="0.25">
      <c r="D43" s="10" t="s">
        <v>70</v>
      </c>
      <c r="E43" s="10" t="s">
        <v>6</v>
      </c>
    </row>
    <row r="44" spans="4:7" x14ac:dyDescent="0.25">
      <c r="D44" s="81" t="s">
        <v>41</v>
      </c>
      <c r="E44" s="81">
        <v>16</v>
      </c>
    </row>
    <row r="45" spans="4:7" x14ac:dyDescent="0.25">
      <c r="D45" s="81" t="s">
        <v>5</v>
      </c>
      <c r="E45" s="81">
        <v>8</v>
      </c>
    </row>
    <row r="46" spans="4:7" x14ac:dyDescent="0.25">
      <c r="D46" s="81" t="s">
        <v>8</v>
      </c>
      <c r="E46" s="81">
        <v>4</v>
      </c>
    </row>
    <row r="47" spans="4:7" x14ac:dyDescent="0.25">
      <c r="D47" s="81" t="s">
        <v>9</v>
      </c>
      <c r="E47" s="81">
        <v>2</v>
      </c>
    </row>
    <row r="48" spans="4:7" x14ac:dyDescent="0.25">
      <c r="D48" s="81" t="s">
        <v>10</v>
      </c>
      <c r="E48" s="81">
        <v>1</v>
      </c>
    </row>
    <row r="500" spans="157:181" x14ac:dyDescent="0.25">
      <c r="FA500" s="116">
        <v>51</v>
      </c>
      <c r="FB500" s="116">
        <v>52</v>
      </c>
      <c r="FC500" s="116">
        <v>54</v>
      </c>
      <c r="FD500" s="116">
        <v>58</v>
      </c>
      <c r="FE500" s="116">
        <v>516</v>
      </c>
      <c r="FF500" s="116">
        <v>41</v>
      </c>
      <c r="FG500" s="116">
        <v>42</v>
      </c>
      <c r="FH500" s="116">
        <v>44</v>
      </c>
      <c r="FI500" s="116">
        <v>48</v>
      </c>
      <c r="FJ500" s="116">
        <v>416</v>
      </c>
      <c r="FK500" s="116">
        <v>31</v>
      </c>
      <c r="FL500" s="116">
        <v>32</v>
      </c>
      <c r="FM500" s="116">
        <v>34</v>
      </c>
      <c r="FN500" s="116">
        <v>38</v>
      </c>
      <c r="FO500" s="116">
        <v>316</v>
      </c>
      <c r="FP500" s="116">
        <v>21</v>
      </c>
      <c r="FQ500" s="116">
        <v>22</v>
      </c>
      <c r="FR500" s="116">
        <v>24</v>
      </c>
      <c r="FS500" s="116">
        <v>28</v>
      </c>
      <c r="FT500" s="116">
        <v>216</v>
      </c>
      <c r="FU500" s="116">
        <v>11</v>
      </c>
      <c r="FV500" s="116">
        <v>12</v>
      </c>
      <c r="FW500" s="116">
        <v>14</v>
      </c>
      <c r="FX500" s="116">
        <v>18</v>
      </c>
      <c r="FY500" s="116">
        <v>116</v>
      </c>
    </row>
    <row r="501" spans="157:181" ht="30" x14ac:dyDescent="0.25">
      <c r="FD501" s="185" t="s">
        <v>253</v>
      </c>
      <c r="FH501" s="185" t="s">
        <v>300</v>
      </c>
      <c r="FI501" s="185" t="s">
        <v>289</v>
      </c>
      <c r="FK501" s="185" t="s">
        <v>256</v>
      </c>
      <c r="FL501" s="185" t="s">
        <v>257</v>
      </c>
      <c r="FM501" s="185" t="s">
        <v>263</v>
      </c>
      <c r="FN501" s="185" t="s">
        <v>265</v>
      </c>
      <c r="FP501" s="185" t="s">
        <v>262</v>
      </c>
      <c r="FQ501" s="185" t="s">
        <v>259</v>
      </c>
      <c r="FR501" s="185" t="s">
        <v>260</v>
      </c>
      <c r="FU501" s="185" t="s">
        <v>255</v>
      </c>
    </row>
    <row r="502" spans="157:181" ht="30" x14ac:dyDescent="0.25">
      <c r="FD502" s="185" t="s">
        <v>254</v>
      </c>
      <c r="FL502" s="185" t="s">
        <v>258</v>
      </c>
      <c r="FM502" s="185" t="s">
        <v>264</v>
      </c>
      <c r="FN502" s="197" t="s">
        <v>287</v>
      </c>
      <c r="FP502" s="185" t="s">
        <v>291</v>
      </c>
      <c r="FQ502" s="185" t="s">
        <v>299</v>
      </c>
      <c r="FU502" s="185" t="s">
        <v>261</v>
      </c>
    </row>
    <row r="503" spans="157:181" ht="30" x14ac:dyDescent="0.25">
      <c r="FL503" s="185" t="s">
        <v>298</v>
      </c>
      <c r="FM503" s="185" t="s">
        <v>293</v>
      </c>
      <c r="FN503" s="185" t="s">
        <v>296</v>
      </c>
    </row>
  </sheetData>
  <sheetProtection formatCells="0" formatColumns="0" formatRows="0" insertHyperlinks="0" sort="0" autoFilter="0" pivotTables="0"/>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J32"/>
  <sheetViews>
    <sheetView showGridLines="0" workbookViewId="0">
      <selection activeCell="E6" sqref="E6"/>
    </sheetView>
  </sheetViews>
  <sheetFormatPr baseColWidth="10" defaultColWidth="9.140625" defaultRowHeight="12.75" x14ac:dyDescent="0.25"/>
  <cols>
    <col min="1" max="1" width="17.85546875" style="15" customWidth="1"/>
    <col min="2" max="4" width="8" style="13" customWidth="1"/>
    <col min="5" max="5" width="11" style="13" customWidth="1"/>
    <col min="6" max="7" width="11" style="14" customWidth="1"/>
    <col min="8" max="8" width="67.28515625" style="14" customWidth="1"/>
    <col min="9" max="10" width="9.140625" style="14" customWidth="1"/>
    <col min="11" max="253" width="9.140625" style="15"/>
    <col min="254" max="254" width="5.85546875" style="15" customWidth="1"/>
    <col min="255" max="257" width="9.140625" style="15" customWidth="1"/>
    <col min="258" max="259" width="14" style="15" customWidth="1"/>
    <col min="260" max="260" width="9.140625" style="15" customWidth="1"/>
    <col min="261" max="261" width="11" style="15" customWidth="1"/>
    <col min="262" max="262" width="10.42578125" style="15" customWidth="1"/>
    <col min="263" max="263" width="10.85546875" style="15" bestFit="1" customWidth="1"/>
    <col min="264" max="264" width="14" style="15" customWidth="1"/>
    <col min="265" max="266" width="9.140625" style="15" customWidth="1"/>
    <col min="267" max="509" width="9.140625" style="15"/>
    <col min="510" max="510" width="5.85546875" style="15" customWidth="1"/>
    <col min="511" max="513" width="9.140625" style="15" customWidth="1"/>
    <col min="514" max="515" width="14" style="15" customWidth="1"/>
    <col min="516" max="516" width="9.140625" style="15" customWidth="1"/>
    <col min="517" max="517" width="11" style="15" customWidth="1"/>
    <col min="518" max="518" width="10.42578125" style="15" customWidth="1"/>
    <col min="519" max="519" width="10.85546875" style="15" bestFit="1" customWidth="1"/>
    <col min="520" max="520" width="14" style="15" customWidth="1"/>
    <col min="521" max="522" width="9.140625" style="15" customWidth="1"/>
    <col min="523" max="765" width="9.140625" style="15"/>
    <col min="766" max="766" width="5.85546875" style="15" customWidth="1"/>
    <col min="767" max="769" width="9.140625" style="15" customWidth="1"/>
    <col min="770" max="771" width="14" style="15" customWidth="1"/>
    <col min="772" max="772" width="9.140625" style="15" customWidth="1"/>
    <col min="773" max="773" width="11" style="15" customWidth="1"/>
    <col min="774" max="774" width="10.42578125" style="15" customWidth="1"/>
    <col min="775" max="775" width="10.85546875" style="15" bestFit="1" customWidth="1"/>
    <col min="776" max="776" width="14" style="15" customWidth="1"/>
    <col min="777" max="778" width="9.140625" style="15" customWidth="1"/>
    <col min="779" max="1021" width="9.140625" style="15"/>
    <col min="1022" max="1022" width="5.85546875" style="15" customWidth="1"/>
    <col min="1023" max="1025" width="9.140625" style="15" customWidth="1"/>
    <col min="1026" max="1027" width="14" style="15" customWidth="1"/>
    <col min="1028" max="1028" width="9.140625" style="15" customWidth="1"/>
    <col min="1029" max="1029" width="11" style="15" customWidth="1"/>
    <col min="1030" max="1030" width="10.42578125" style="15" customWidth="1"/>
    <col min="1031" max="1031" width="10.85546875" style="15" bestFit="1" customWidth="1"/>
    <col min="1032" max="1032" width="14" style="15" customWidth="1"/>
    <col min="1033" max="1034" width="9.140625" style="15" customWidth="1"/>
    <col min="1035" max="1277" width="9.140625" style="15"/>
    <col min="1278" max="1278" width="5.85546875" style="15" customWidth="1"/>
    <col min="1279" max="1281" width="9.140625" style="15" customWidth="1"/>
    <col min="1282" max="1283" width="14" style="15" customWidth="1"/>
    <col min="1284" max="1284" width="9.140625" style="15" customWidth="1"/>
    <col min="1285" max="1285" width="11" style="15" customWidth="1"/>
    <col min="1286" max="1286" width="10.42578125" style="15" customWidth="1"/>
    <col min="1287" max="1287" width="10.85546875" style="15" bestFit="1" customWidth="1"/>
    <col min="1288" max="1288" width="14" style="15" customWidth="1"/>
    <col min="1289" max="1290" width="9.140625" style="15" customWidth="1"/>
    <col min="1291" max="1533" width="9.140625" style="15"/>
    <col min="1534" max="1534" width="5.85546875" style="15" customWidth="1"/>
    <col min="1535" max="1537" width="9.140625" style="15" customWidth="1"/>
    <col min="1538" max="1539" width="14" style="15" customWidth="1"/>
    <col min="1540" max="1540" width="9.140625" style="15" customWidth="1"/>
    <col min="1541" max="1541" width="11" style="15" customWidth="1"/>
    <col min="1542" max="1542" width="10.42578125" style="15" customWidth="1"/>
    <col min="1543" max="1543" width="10.85546875" style="15" bestFit="1" customWidth="1"/>
    <col min="1544" max="1544" width="14" style="15" customWidth="1"/>
    <col min="1545" max="1546" width="9.140625" style="15" customWidth="1"/>
    <col min="1547" max="1789" width="9.140625" style="15"/>
    <col min="1790" max="1790" width="5.85546875" style="15" customWidth="1"/>
    <col min="1791" max="1793" width="9.140625" style="15" customWidth="1"/>
    <col min="1794" max="1795" width="14" style="15" customWidth="1"/>
    <col min="1796" max="1796" width="9.140625" style="15" customWidth="1"/>
    <col min="1797" max="1797" width="11" style="15" customWidth="1"/>
    <col min="1798" max="1798" width="10.42578125" style="15" customWidth="1"/>
    <col min="1799" max="1799" width="10.85546875" style="15" bestFit="1" customWidth="1"/>
    <col min="1800" max="1800" width="14" style="15" customWidth="1"/>
    <col min="1801" max="1802" width="9.140625" style="15" customWidth="1"/>
    <col min="1803" max="2045" width="9.140625" style="15"/>
    <col min="2046" max="2046" width="5.85546875" style="15" customWidth="1"/>
    <col min="2047" max="2049" width="9.140625" style="15" customWidth="1"/>
    <col min="2050" max="2051" width="14" style="15" customWidth="1"/>
    <col min="2052" max="2052" width="9.140625" style="15" customWidth="1"/>
    <col min="2053" max="2053" width="11" style="15" customWidth="1"/>
    <col min="2054" max="2054" width="10.42578125" style="15" customWidth="1"/>
    <col min="2055" max="2055" width="10.85546875" style="15" bestFit="1" customWidth="1"/>
    <col min="2056" max="2056" width="14" style="15" customWidth="1"/>
    <col min="2057" max="2058" width="9.140625" style="15" customWidth="1"/>
    <col min="2059" max="2301" width="9.140625" style="15"/>
    <col min="2302" max="2302" width="5.85546875" style="15" customWidth="1"/>
    <col min="2303" max="2305" width="9.140625" style="15" customWidth="1"/>
    <col min="2306" max="2307" width="14" style="15" customWidth="1"/>
    <col min="2308" max="2308" width="9.140625" style="15" customWidth="1"/>
    <col min="2309" max="2309" width="11" style="15" customWidth="1"/>
    <col min="2310" max="2310" width="10.42578125" style="15" customWidth="1"/>
    <col min="2311" max="2311" width="10.85546875" style="15" bestFit="1" customWidth="1"/>
    <col min="2312" max="2312" width="14" style="15" customWidth="1"/>
    <col min="2313" max="2314" width="9.140625" style="15" customWidth="1"/>
    <col min="2315" max="2557" width="9.140625" style="15"/>
    <col min="2558" max="2558" width="5.85546875" style="15" customWidth="1"/>
    <col min="2559" max="2561" width="9.140625" style="15" customWidth="1"/>
    <col min="2562" max="2563" width="14" style="15" customWidth="1"/>
    <col min="2564" max="2564" width="9.140625" style="15" customWidth="1"/>
    <col min="2565" max="2565" width="11" style="15" customWidth="1"/>
    <col min="2566" max="2566" width="10.42578125" style="15" customWidth="1"/>
    <col min="2567" max="2567" width="10.85546875" style="15" bestFit="1" customWidth="1"/>
    <col min="2568" max="2568" width="14" style="15" customWidth="1"/>
    <col min="2569" max="2570" width="9.140625" style="15" customWidth="1"/>
    <col min="2571" max="2813" width="9.140625" style="15"/>
    <col min="2814" max="2814" width="5.85546875" style="15" customWidth="1"/>
    <col min="2815" max="2817" width="9.140625" style="15" customWidth="1"/>
    <col min="2818" max="2819" width="14" style="15" customWidth="1"/>
    <col min="2820" max="2820" width="9.140625" style="15" customWidth="1"/>
    <col min="2821" max="2821" width="11" style="15" customWidth="1"/>
    <col min="2822" max="2822" width="10.42578125" style="15" customWidth="1"/>
    <col min="2823" max="2823" width="10.85546875" style="15" bestFit="1" customWidth="1"/>
    <col min="2824" max="2824" width="14" style="15" customWidth="1"/>
    <col min="2825" max="2826" width="9.140625" style="15" customWidth="1"/>
    <col min="2827" max="3069" width="9.140625" style="15"/>
    <col min="3070" max="3070" width="5.85546875" style="15" customWidth="1"/>
    <col min="3071" max="3073" width="9.140625" style="15" customWidth="1"/>
    <col min="3074" max="3075" width="14" style="15" customWidth="1"/>
    <col min="3076" max="3076" width="9.140625" style="15" customWidth="1"/>
    <col min="3077" max="3077" width="11" style="15" customWidth="1"/>
    <col min="3078" max="3078" width="10.42578125" style="15" customWidth="1"/>
    <col min="3079" max="3079" width="10.85546875" style="15" bestFit="1" customWidth="1"/>
    <col min="3080" max="3080" width="14" style="15" customWidth="1"/>
    <col min="3081" max="3082" width="9.140625" style="15" customWidth="1"/>
    <col min="3083" max="3325" width="9.140625" style="15"/>
    <col min="3326" max="3326" width="5.85546875" style="15" customWidth="1"/>
    <col min="3327" max="3329" width="9.140625" style="15" customWidth="1"/>
    <col min="3330" max="3331" width="14" style="15" customWidth="1"/>
    <col min="3332" max="3332" width="9.140625" style="15" customWidth="1"/>
    <col min="3333" max="3333" width="11" style="15" customWidth="1"/>
    <col min="3334" max="3334" width="10.42578125" style="15" customWidth="1"/>
    <col min="3335" max="3335" width="10.85546875" style="15" bestFit="1" customWidth="1"/>
    <col min="3336" max="3336" width="14" style="15" customWidth="1"/>
    <col min="3337" max="3338" width="9.140625" style="15" customWidth="1"/>
    <col min="3339" max="3581" width="9.140625" style="15"/>
    <col min="3582" max="3582" width="5.85546875" style="15" customWidth="1"/>
    <col min="3583" max="3585" width="9.140625" style="15" customWidth="1"/>
    <col min="3586" max="3587" width="14" style="15" customWidth="1"/>
    <col min="3588" max="3588" width="9.140625" style="15" customWidth="1"/>
    <col min="3589" max="3589" width="11" style="15" customWidth="1"/>
    <col min="3590" max="3590" width="10.42578125" style="15" customWidth="1"/>
    <col min="3591" max="3591" width="10.85546875" style="15" bestFit="1" customWidth="1"/>
    <col min="3592" max="3592" width="14" style="15" customWidth="1"/>
    <col min="3593" max="3594" width="9.140625" style="15" customWidth="1"/>
    <col min="3595" max="3837" width="9.140625" style="15"/>
    <col min="3838" max="3838" width="5.85546875" style="15" customWidth="1"/>
    <col min="3839" max="3841" width="9.140625" style="15" customWidth="1"/>
    <col min="3842" max="3843" width="14" style="15" customWidth="1"/>
    <col min="3844" max="3844" width="9.140625" style="15" customWidth="1"/>
    <col min="3845" max="3845" width="11" style="15" customWidth="1"/>
    <col min="3846" max="3846" width="10.42578125" style="15" customWidth="1"/>
    <col min="3847" max="3847" width="10.85546875" style="15" bestFit="1" customWidth="1"/>
    <col min="3848" max="3848" width="14" style="15" customWidth="1"/>
    <col min="3849" max="3850" width="9.140625" style="15" customWidth="1"/>
    <col min="3851" max="4093" width="9.140625" style="15"/>
    <col min="4094" max="4094" width="5.85546875" style="15" customWidth="1"/>
    <col min="4095" max="4097" width="9.140625" style="15" customWidth="1"/>
    <col min="4098" max="4099" width="14" style="15" customWidth="1"/>
    <col min="4100" max="4100" width="9.140625" style="15" customWidth="1"/>
    <col min="4101" max="4101" width="11" style="15" customWidth="1"/>
    <col min="4102" max="4102" width="10.42578125" style="15" customWidth="1"/>
    <col min="4103" max="4103" width="10.85546875" style="15" bestFit="1" customWidth="1"/>
    <col min="4104" max="4104" width="14" style="15" customWidth="1"/>
    <col min="4105" max="4106" width="9.140625" style="15" customWidth="1"/>
    <col min="4107" max="4349" width="9.140625" style="15"/>
    <col min="4350" max="4350" width="5.85546875" style="15" customWidth="1"/>
    <col min="4351" max="4353" width="9.140625" style="15" customWidth="1"/>
    <col min="4354" max="4355" width="14" style="15" customWidth="1"/>
    <col min="4356" max="4356" width="9.140625" style="15" customWidth="1"/>
    <col min="4357" max="4357" width="11" style="15" customWidth="1"/>
    <col min="4358" max="4358" width="10.42578125" style="15" customWidth="1"/>
    <col min="4359" max="4359" width="10.85546875" style="15" bestFit="1" customWidth="1"/>
    <col min="4360" max="4360" width="14" style="15" customWidth="1"/>
    <col min="4361" max="4362" width="9.140625" style="15" customWidth="1"/>
    <col min="4363" max="4605" width="9.140625" style="15"/>
    <col min="4606" max="4606" width="5.85546875" style="15" customWidth="1"/>
    <col min="4607" max="4609" width="9.140625" style="15" customWidth="1"/>
    <col min="4610" max="4611" width="14" style="15" customWidth="1"/>
    <col min="4612" max="4612" width="9.140625" style="15" customWidth="1"/>
    <col min="4613" max="4613" width="11" style="15" customWidth="1"/>
    <col min="4614" max="4614" width="10.42578125" style="15" customWidth="1"/>
    <col min="4615" max="4615" width="10.85546875" style="15" bestFit="1" customWidth="1"/>
    <col min="4616" max="4616" width="14" style="15" customWidth="1"/>
    <col min="4617" max="4618" width="9.140625" style="15" customWidth="1"/>
    <col min="4619" max="4861" width="9.140625" style="15"/>
    <col min="4862" max="4862" width="5.85546875" style="15" customWidth="1"/>
    <col min="4863" max="4865" width="9.140625" style="15" customWidth="1"/>
    <col min="4866" max="4867" width="14" style="15" customWidth="1"/>
    <col min="4868" max="4868" width="9.140625" style="15" customWidth="1"/>
    <col min="4869" max="4869" width="11" style="15" customWidth="1"/>
    <col min="4870" max="4870" width="10.42578125" style="15" customWidth="1"/>
    <col min="4871" max="4871" width="10.85546875" style="15" bestFit="1" customWidth="1"/>
    <col min="4872" max="4872" width="14" style="15" customWidth="1"/>
    <col min="4873" max="4874" width="9.140625" style="15" customWidth="1"/>
    <col min="4875" max="5117" width="9.140625" style="15"/>
    <col min="5118" max="5118" width="5.85546875" style="15" customWidth="1"/>
    <col min="5119" max="5121" width="9.140625" style="15" customWidth="1"/>
    <col min="5122" max="5123" width="14" style="15" customWidth="1"/>
    <col min="5124" max="5124" width="9.140625" style="15" customWidth="1"/>
    <col min="5125" max="5125" width="11" style="15" customWidth="1"/>
    <col min="5126" max="5126" width="10.42578125" style="15" customWidth="1"/>
    <col min="5127" max="5127" width="10.85546875" style="15" bestFit="1" customWidth="1"/>
    <col min="5128" max="5128" width="14" style="15" customWidth="1"/>
    <col min="5129" max="5130" width="9.140625" style="15" customWidth="1"/>
    <col min="5131" max="5373" width="9.140625" style="15"/>
    <col min="5374" max="5374" width="5.85546875" style="15" customWidth="1"/>
    <col min="5375" max="5377" width="9.140625" style="15" customWidth="1"/>
    <col min="5378" max="5379" width="14" style="15" customWidth="1"/>
    <col min="5380" max="5380" width="9.140625" style="15" customWidth="1"/>
    <col min="5381" max="5381" width="11" style="15" customWidth="1"/>
    <col min="5382" max="5382" width="10.42578125" style="15" customWidth="1"/>
    <col min="5383" max="5383" width="10.85546875" style="15" bestFit="1" customWidth="1"/>
    <col min="5384" max="5384" width="14" style="15" customWidth="1"/>
    <col min="5385" max="5386" width="9.140625" style="15" customWidth="1"/>
    <col min="5387" max="5629" width="9.140625" style="15"/>
    <col min="5630" max="5630" width="5.85546875" style="15" customWidth="1"/>
    <col min="5631" max="5633" width="9.140625" style="15" customWidth="1"/>
    <col min="5634" max="5635" width="14" style="15" customWidth="1"/>
    <col min="5636" max="5636" width="9.140625" style="15" customWidth="1"/>
    <col min="5637" max="5637" width="11" style="15" customWidth="1"/>
    <col min="5638" max="5638" width="10.42578125" style="15" customWidth="1"/>
    <col min="5639" max="5639" width="10.85546875" style="15" bestFit="1" customWidth="1"/>
    <col min="5640" max="5640" width="14" style="15" customWidth="1"/>
    <col min="5641" max="5642" width="9.140625" style="15" customWidth="1"/>
    <col min="5643" max="5885" width="9.140625" style="15"/>
    <col min="5886" max="5886" width="5.85546875" style="15" customWidth="1"/>
    <col min="5887" max="5889" width="9.140625" style="15" customWidth="1"/>
    <col min="5890" max="5891" width="14" style="15" customWidth="1"/>
    <col min="5892" max="5892" width="9.140625" style="15" customWidth="1"/>
    <col min="5893" max="5893" width="11" style="15" customWidth="1"/>
    <col min="5894" max="5894" width="10.42578125" style="15" customWidth="1"/>
    <col min="5895" max="5895" width="10.85546875" style="15" bestFit="1" customWidth="1"/>
    <col min="5896" max="5896" width="14" style="15" customWidth="1"/>
    <col min="5897" max="5898" width="9.140625" style="15" customWidth="1"/>
    <col min="5899" max="6141" width="9.140625" style="15"/>
    <col min="6142" max="6142" width="5.85546875" style="15" customWidth="1"/>
    <col min="6143" max="6145" width="9.140625" style="15" customWidth="1"/>
    <col min="6146" max="6147" width="14" style="15" customWidth="1"/>
    <col min="6148" max="6148" width="9.140625" style="15" customWidth="1"/>
    <col min="6149" max="6149" width="11" style="15" customWidth="1"/>
    <col min="6150" max="6150" width="10.42578125" style="15" customWidth="1"/>
    <col min="6151" max="6151" width="10.85546875" style="15" bestFit="1" customWidth="1"/>
    <col min="6152" max="6152" width="14" style="15" customWidth="1"/>
    <col min="6153" max="6154" width="9.140625" style="15" customWidth="1"/>
    <col min="6155" max="6397" width="9.140625" style="15"/>
    <col min="6398" max="6398" width="5.85546875" style="15" customWidth="1"/>
    <col min="6399" max="6401" width="9.140625" style="15" customWidth="1"/>
    <col min="6402" max="6403" width="14" style="15" customWidth="1"/>
    <col min="6404" max="6404" width="9.140625" style="15" customWidth="1"/>
    <col min="6405" max="6405" width="11" style="15" customWidth="1"/>
    <col min="6406" max="6406" width="10.42578125" style="15" customWidth="1"/>
    <col min="6407" max="6407" width="10.85546875" style="15" bestFit="1" customWidth="1"/>
    <col min="6408" max="6408" width="14" style="15" customWidth="1"/>
    <col min="6409" max="6410" width="9.140625" style="15" customWidth="1"/>
    <col min="6411" max="6653" width="9.140625" style="15"/>
    <col min="6654" max="6654" width="5.85546875" style="15" customWidth="1"/>
    <col min="6655" max="6657" width="9.140625" style="15" customWidth="1"/>
    <col min="6658" max="6659" width="14" style="15" customWidth="1"/>
    <col min="6660" max="6660" width="9.140625" style="15" customWidth="1"/>
    <col min="6661" max="6661" width="11" style="15" customWidth="1"/>
    <col min="6662" max="6662" width="10.42578125" style="15" customWidth="1"/>
    <col min="6663" max="6663" width="10.85546875" style="15" bestFit="1" customWidth="1"/>
    <col min="6664" max="6664" width="14" style="15" customWidth="1"/>
    <col min="6665" max="6666" width="9.140625" style="15" customWidth="1"/>
    <col min="6667" max="6909" width="9.140625" style="15"/>
    <col min="6910" max="6910" width="5.85546875" style="15" customWidth="1"/>
    <col min="6911" max="6913" width="9.140625" style="15" customWidth="1"/>
    <col min="6914" max="6915" width="14" style="15" customWidth="1"/>
    <col min="6916" max="6916" width="9.140625" style="15" customWidth="1"/>
    <col min="6917" max="6917" width="11" style="15" customWidth="1"/>
    <col min="6918" max="6918" width="10.42578125" style="15" customWidth="1"/>
    <col min="6919" max="6919" width="10.85546875" style="15" bestFit="1" customWidth="1"/>
    <col min="6920" max="6920" width="14" style="15" customWidth="1"/>
    <col min="6921" max="6922" width="9.140625" style="15" customWidth="1"/>
    <col min="6923" max="7165" width="9.140625" style="15"/>
    <col min="7166" max="7166" width="5.85546875" style="15" customWidth="1"/>
    <col min="7167" max="7169" width="9.140625" style="15" customWidth="1"/>
    <col min="7170" max="7171" width="14" style="15" customWidth="1"/>
    <col min="7172" max="7172" width="9.140625" style="15" customWidth="1"/>
    <col min="7173" max="7173" width="11" style="15" customWidth="1"/>
    <col min="7174" max="7174" width="10.42578125" style="15" customWidth="1"/>
    <col min="7175" max="7175" width="10.85546875" style="15" bestFit="1" customWidth="1"/>
    <col min="7176" max="7176" width="14" style="15" customWidth="1"/>
    <col min="7177" max="7178" width="9.140625" style="15" customWidth="1"/>
    <col min="7179" max="7421" width="9.140625" style="15"/>
    <col min="7422" max="7422" width="5.85546875" style="15" customWidth="1"/>
    <col min="7423" max="7425" width="9.140625" style="15" customWidth="1"/>
    <col min="7426" max="7427" width="14" style="15" customWidth="1"/>
    <col min="7428" max="7428" width="9.140625" style="15" customWidth="1"/>
    <col min="7429" max="7429" width="11" style="15" customWidth="1"/>
    <col min="7430" max="7430" width="10.42578125" style="15" customWidth="1"/>
    <col min="7431" max="7431" width="10.85546875" style="15" bestFit="1" customWidth="1"/>
    <col min="7432" max="7432" width="14" style="15" customWidth="1"/>
    <col min="7433" max="7434" width="9.140625" style="15" customWidth="1"/>
    <col min="7435" max="7677" width="9.140625" style="15"/>
    <col min="7678" max="7678" width="5.85546875" style="15" customWidth="1"/>
    <col min="7679" max="7681" width="9.140625" style="15" customWidth="1"/>
    <col min="7682" max="7683" width="14" style="15" customWidth="1"/>
    <col min="7684" max="7684" width="9.140625" style="15" customWidth="1"/>
    <col min="7685" max="7685" width="11" style="15" customWidth="1"/>
    <col min="7686" max="7686" width="10.42578125" style="15" customWidth="1"/>
    <col min="7687" max="7687" width="10.85546875" style="15" bestFit="1" customWidth="1"/>
    <col min="7688" max="7688" width="14" style="15" customWidth="1"/>
    <col min="7689" max="7690" width="9.140625" style="15" customWidth="1"/>
    <col min="7691" max="7933" width="9.140625" style="15"/>
    <col min="7934" max="7934" width="5.85546875" style="15" customWidth="1"/>
    <col min="7935" max="7937" width="9.140625" style="15" customWidth="1"/>
    <col min="7938" max="7939" width="14" style="15" customWidth="1"/>
    <col min="7940" max="7940" width="9.140625" style="15" customWidth="1"/>
    <col min="7941" max="7941" width="11" style="15" customWidth="1"/>
    <col min="7942" max="7942" width="10.42578125" style="15" customWidth="1"/>
    <col min="7943" max="7943" width="10.85546875" style="15" bestFit="1" customWidth="1"/>
    <col min="7944" max="7944" width="14" style="15" customWidth="1"/>
    <col min="7945" max="7946" width="9.140625" style="15" customWidth="1"/>
    <col min="7947" max="8189" width="9.140625" style="15"/>
    <col min="8190" max="8190" width="5.85546875" style="15" customWidth="1"/>
    <col min="8191" max="8193" width="9.140625" style="15" customWidth="1"/>
    <col min="8194" max="8195" width="14" style="15" customWidth="1"/>
    <col min="8196" max="8196" width="9.140625" style="15" customWidth="1"/>
    <col min="8197" max="8197" width="11" style="15" customWidth="1"/>
    <col min="8198" max="8198" width="10.42578125" style="15" customWidth="1"/>
    <col min="8199" max="8199" width="10.85546875" style="15" bestFit="1" customWidth="1"/>
    <col min="8200" max="8200" width="14" style="15" customWidth="1"/>
    <col min="8201" max="8202" width="9.140625" style="15" customWidth="1"/>
    <col min="8203" max="8445" width="9.140625" style="15"/>
    <col min="8446" max="8446" width="5.85546875" style="15" customWidth="1"/>
    <col min="8447" max="8449" width="9.140625" style="15" customWidth="1"/>
    <col min="8450" max="8451" width="14" style="15" customWidth="1"/>
    <col min="8452" max="8452" width="9.140625" style="15" customWidth="1"/>
    <col min="8453" max="8453" width="11" style="15" customWidth="1"/>
    <col min="8454" max="8454" width="10.42578125" style="15" customWidth="1"/>
    <col min="8455" max="8455" width="10.85546875" style="15" bestFit="1" customWidth="1"/>
    <col min="8456" max="8456" width="14" style="15" customWidth="1"/>
    <col min="8457" max="8458" width="9.140625" style="15" customWidth="1"/>
    <col min="8459" max="8701" width="9.140625" style="15"/>
    <col min="8702" max="8702" width="5.85546875" style="15" customWidth="1"/>
    <col min="8703" max="8705" width="9.140625" style="15" customWidth="1"/>
    <col min="8706" max="8707" width="14" style="15" customWidth="1"/>
    <col min="8708" max="8708" width="9.140625" style="15" customWidth="1"/>
    <col min="8709" max="8709" width="11" style="15" customWidth="1"/>
    <col min="8710" max="8710" width="10.42578125" style="15" customWidth="1"/>
    <col min="8711" max="8711" width="10.85546875" style="15" bestFit="1" customWidth="1"/>
    <col min="8712" max="8712" width="14" style="15" customWidth="1"/>
    <col min="8713" max="8714" width="9.140625" style="15" customWidth="1"/>
    <col min="8715" max="8957" width="9.140625" style="15"/>
    <col min="8958" max="8958" width="5.85546875" style="15" customWidth="1"/>
    <col min="8959" max="8961" width="9.140625" style="15" customWidth="1"/>
    <col min="8962" max="8963" width="14" style="15" customWidth="1"/>
    <col min="8964" max="8964" width="9.140625" style="15" customWidth="1"/>
    <col min="8965" max="8965" width="11" style="15" customWidth="1"/>
    <col min="8966" max="8966" width="10.42578125" style="15" customWidth="1"/>
    <col min="8967" max="8967" width="10.85546875" style="15" bestFit="1" customWidth="1"/>
    <col min="8968" max="8968" width="14" style="15" customWidth="1"/>
    <col min="8969" max="8970" width="9.140625" style="15" customWidth="1"/>
    <col min="8971" max="9213" width="9.140625" style="15"/>
    <col min="9214" max="9214" width="5.85546875" style="15" customWidth="1"/>
    <col min="9215" max="9217" width="9.140625" style="15" customWidth="1"/>
    <col min="9218" max="9219" width="14" style="15" customWidth="1"/>
    <col min="9220" max="9220" width="9.140625" style="15" customWidth="1"/>
    <col min="9221" max="9221" width="11" style="15" customWidth="1"/>
    <col min="9222" max="9222" width="10.42578125" style="15" customWidth="1"/>
    <col min="9223" max="9223" width="10.85546875" style="15" bestFit="1" customWidth="1"/>
    <col min="9224" max="9224" width="14" style="15" customWidth="1"/>
    <col min="9225" max="9226" width="9.140625" style="15" customWidth="1"/>
    <col min="9227" max="9469" width="9.140625" style="15"/>
    <col min="9470" max="9470" width="5.85546875" style="15" customWidth="1"/>
    <col min="9471" max="9473" width="9.140625" style="15" customWidth="1"/>
    <col min="9474" max="9475" width="14" style="15" customWidth="1"/>
    <col min="9476" max="9476" width="9.140625" style="15" customWidth="1"/>
    <col min="9477" max="9477" width="11" style="15" customWidth="1"/>
    <col min="9478" max="9478" width="10.42578125" style="15" customWidth="1"/>
    <col min="9479" max="9479" width="10.85546875" style="15" bestFit="1" customWidth="1"/>
    <col min="9480" max="9480" width="14" style="15" customWidth="1"/>
    <col min="9481" max="9482" width="9.140625" style="15" customWidth="1"/>
    <col min="9483" max="9725" width="9.140625" style="15"/>
    <col min="9726" max="9726" width="5.85546875" style="15" customWidth="1"/>
    <col min="9727" max="9729" width="9.140625" style="15" customWidth="1"/>
    <col min="9730" max="9731" width="14" style="15" customWidth="1"/>
    <col min="9732" max="9732" width="9.140625" style="15" customWidth="1"/>
    <col min="9733" max="9733" width="11" style="15" customWidth="1"/>
    <col min="9734" max="9734" width="10.42578125" style="15" customWidth="1"/>
    <col min="9735" max="9735" width="10.85546875" style="15" bestFit="1" customWidth="1"/>
    <col min="9736" max="9736" width="14" style="15" customWidth="1"/>
    <col min="9737" max="9738" width="9.140625" style="15" customWidth="1"/>
    <col min="9739" max="9981" width="9.140625" style="15"/>
    <col min="9982" max="9982" width="5.85546875" style="15" customWidth="1"/>
    <col min="9983" max="9985" width="9.140625" style="15" customWidth="1"/>
    <col min="9986" max="9987" width="14" style="15" customWidth="1"/>
    <col min="9988" max="9988" width="9.140625" style="15" customWidth="1"/>
    <col min="9989" max="9989" width="11" style="15" customWidth="1"/>
    <col min="9990" max="9990" width="10.42578125" style="15" customWidth="1"/>
    <col min="9991" max="9991" width="10.85546875" style="15" bestFit="1" customWidth="1"/>
    <col min="9992" max="9992" width="14" style="15" customWidth="1"/>
    <col min="9993" max="9994" width="9.140625" style="15" customWidth="1"/>
    <col min="9995" max="10237" width="9.140625" style="15"/>
    <col min="10238" max="10238" width="5.85546875" style="15" customWidth="1"/>
    <col min="10239" max="10241" width="9.140625" style="15" customWidth="1"/>
    <col min="10242" max="10243" width="14" style="15" customWidth="1"/>
    <col min="10244" max="10244" width="9.140625" style="15" customWidth="1"/>
    <col min="10245" max="10245" width="11" style="15" customWidth="1"/>
    <col min="10246" max="10246" width="10.42578125" style="15" customWidth="1"/>
    <col min="10247" max="10247" width="10.85546875" style="15" bestFit="1" customWidth="1"/>
    <col min="10248" max="10248" width="14" style="15" customWidth="1"/>
    <col min="10249" max="10250" width="9.140625" style="15" customWidth="1"/>
    <col min="10251" max="10493" width="9.140625" style="15"/>
    <col min="10494" max="10494" width="5.85546875" style="15" customWidth="1"/>
    <col min="10495" max="10497" width="9.140625" style="15" customWidth="1"/>
    <col min="10498" max="10499" width="14" style="15" customWidth="1"/>
    <col min="10500" max="10500" width="9.140625" style="15" customWidth="1"/>
    <col min="10501" max="10501" width="11" style="15" customWidth="1"/>
    <col min="10502" max="10502" width="10.42578125" style="15" customWidth="1"/>
    <col min="10503" max="10503" width="10.85546875" style="15" bestFit="1" customWidth="1"/>
    <col min="10504" max="10504" width="14" style="15" customWidth="1"/>
    <col min="10505" max="10506" width="9.140625" style="15" customWidth="1"/>
    <col min="10507" max="10749" width="9.140625" style="15"/>
    <col min="10750" max="10750" width="5.85546875" style="15" customWidth="1"/>
    <col min="10751" max="10753" width="9.140625" style="15" customWidth="1"/>
    <col min="10754" max="10755" width="14" style="15" customWidth="1"/>
    <col min="10756" max="10756" width="9.140625" style="15" customWidth="1"/>
    <col min="10757" max="10757" width="11" style="15" customWidth="1"/>
    <col min="10758" max="10758" width="10.42578125" style="15" customWidth="1"/>
    <col min="10759" max="10759" width="10.85546875" style="15" bestFit="1" customWidth="1"/>
    <col min="10760" max="10760" width="14" style="15" customWidth="1"/>
    <col min="10761" max="10762" width="9.140625" style="15" customWidth="1"/>
    <col min="10763" max="11005" width="9.140625" style="15"/>
    <col min="11006" max="11006" width="5.85546875" style="15" customWidth="1"/>
    <col min="11007" max="11009" width="9.140625" style="15" customWidth="1"/>
    <col min="11010" max="11011" width="14" style="15" customWidth="1"/>
    <col min="11012" max="11012" width="9.140625" style="15" customWidth="1"/>
    <col min="11013" max="11013" width="11" style="15" customWidth="1"/>
    <col min="11014" max="11014" width="10.42578125" style="15" customWidth="1"/>
    <col min="11015" max="11015" width="10.85546875" style="15" bestFit="1" customWidth="1"/>
    <col min="11016" max="11016" width="14" style="15" customWidth="1"/>
    <col min="11017" max="11018" width="9.140625" style="15" customWidth="1"/>
    <col min="11019" max="11261" width="9.140625" style="15"/>
    <col min="11262" max="11262" width="5.85546875" style="15" customWidth="1"/>
    <col min="11263" max="11265" width="9.140625" style="15" customWidth="1"/>
    <col min="11266" max="11267" width="14" style="15" customWidth="1"/>
    <col min="11268" max="11268" width="9.140625" style="15" customWidth="1"/>
    <col min="11269" max="11269" width="11" style="15" customWidth="1"/>
    <col min="11270" max="11270" width="10.42578125" style="15" customWidth="1"/>
    <col min="11271" max="11271" width="10.85546875" style="15" bestFit="1" customWidth="1"/>
    <col min="11272" max="11272" width="14" style="15" customWidth="1"/>
    <col min="11273" max="11274" width="9.140625" style="15" customWidth="1"/>
    <col min="11275" max="11517" width="9.140625" style="15"/>
    <col min="11518" max="11518" width="5.85546875" style="15" customWidth="1"/>
    <col min="11519" max="11521" width="9.140625" style="15" customWidth="1"/>
    <col min="11522" max="11523" width="14" style="15" customWidth="1"/>
    <col min="11524" max="11524" width="9.140625" style="15" customWidth="1"/>
    <col min="11525" max="11525" width="11" style="15" customWidth="1"/>
    <col min="11526" max="11526" width="10.42578125" style="15" customWidth="1"/>
    <col min="11527" max="11527" width="10.85546875" style="15" bestFit="1" customWidth="1"/>
    <col min="11528" max="11528" width="14" style="15" customWidth="1"/>
    <col min="11529" max="11530" width="9.140625" style="15" customWidth="1"/>
    <col min="11531" max="11773" width="9.140625" style="15"/>
    <col min="11774" max="11774" width="5.85546875" style="15" customWidth="1"/>
    <col min="11775" max="11777" width="9.140625" style="15" customWidth="1"/>
    <col min="11778" max="11779" width="14" style="15" customWidth="1"/>
    <col min="11780" max="11780" width="9.140625" style="15" customWidth="1"/>
    <col min="11781" max="11781" width="11" style="15" customWidth="1"/>
    <col min="11782" max="11782" width="10.42578125" style="15" customWidth="1"/>
    <col min="11783" max="11783" width="10.85546875" style="15" bestFit="1" customWidth="1"/>
    <col min="11784" max="11784" width="14" style="15" customWidth="1"/>
    <col min="11785" max="11786" width="9.140625" style="15" customWidth="1"/>
    <col min="11787" max="12029" width="9.140625" style="15"/>
    <col min="12030" max="12030" width="5.85546875" style="15" customWidth="1"/>
    <col min="12031" max="12033" width="9.140625" style="15" customWidth="1"/>
    <col min="12034" max="12035" width="14" style="15" customWidth="1"/>
    <col min="12036" max="12036" width="9.140625" style="15" customWidth="1"/>
    <col min="12037" max="12037" width="11" style="15" customWidth="1"/>
    <col min="12038" max="12038" width="10.42578125" style="15" customWidth="1"/>
    <col min="12039" max="12039" width="10.85546875" style="15" bestFit="1" customWidth="1"/>
    <col min="12040" max="12040" width="14" style="15" customWidth="1"/>
    <col min="12041" max="12042" width="9.140625" style="15" customWidth="1"/>
    <col min="12043" max="12285" width="9.140625" style="15"/>
    <col min="12286" max="12286" width="5.85546875" style="15" customWidth="1"/>
    <col min="12287" max="12289" width="9.140625" style="15" customWidth="1"/>
    <col min="12290" max="12291" width="14" style="15" customWidth="1"/>
    <col min="12292" max="12292" width="9.140625" style="15" customWidth="1"/>
    <col min="12293" max="12293" width="11" style="15" customWidth="1"/>
    <col min="12294" max="12294" width="10.42578125" style="15" customWidth="1"/>
    <col min="12295" max="12295" width="10.85546875" style="15" bestFit="1" customWidth="1"/>
    <col min="12296" max="12296" width="14" style="15" customWidth="1"/>
    <col min="12297" max="12298" width="9.140625" style="15" customWidth="1"/>
    <col min="12299" max="12541" width="9.140625" style="15"/>
    <col min="12542" max="12542" width="5.85546875" style="15" customWidth="1"/>
    <col min="12543" max="12545" width="9.140625" style="15" customWidth="1"/>
    <col min="12546" max="12547" width="14" style="15" customWidth="1"/>
    <col min="12548" max="12548" width="9.140625" style="15" customWidth="1"/>
    <col min="12549" max="12549" width="11" style="15" customWidth="1"/>
    <col min="12550" max="12550" width="10.42578125" style="15" customWidth="1"/>
    <col min="12551" max="12551" width="10.85546875" style="15" bestFit="1" customWidth="1"/>
    <col min="12552" max="12552" width="14" style="15" customWidth="1"/>
    <col min="12553" max="12554" width="9.140625" style="15" customWidth="1"/>
    <col min="12555" max="12797" width="9.140625" style="15"/>
    <col min="12798" max="12798" width="5.85546875" style="15" customWidth="1"/>
    <col min="12799" max="12801" width="9.140625" style="15" customWidth="1"/>
    <col min="12802" max="12803" width="14" style="15" customWidth="1"/>
    <col min="12804" max="12804" width="9.140625" style="15" customWidth="1"/>
    <col min="12805" max="12805" width="11" style="15" customWidth="1"/>
    <col min="12806" max="12806" width="10.42578125" style="15" customWidth="1"/>
    <col min="12807" max="12807" width="10.85546875" style="15" bestFit="1" customWidth="1"/>
    <col min="12808" max="12808" width="14" style="15" customWidth="1"/>
    <col min="12809" max="12810" width="9.140625" style="15" customWidth="1"/>
    <col min="12811" max="13053" width="9.140625" style="15"/>
    <col min="13054" max="13054" width="5.85546875" style="15" customWidth="1"/>
    <col min="13055" max="13057" width="9.140625" style="15" customWidth="1"/>
    <col min="13058" max="13059" width="14" style="15" customWidth="1"/>
    <col min="13060" max="13060" width="9.140625" style="15" customWidth="1"/>
    <col min="13061" max="13061" width="11" style="15" customWidth="1"/>
    <col min="13062" max="13062" width="10.42578125" style="15" customWidth="1"/>
    <col min="13063" max="13063" width="10.85546875" style="15" bestFit="1" customWidth="1"/>
    <col min="13064" max="13064" width="14" style="15" customWidth="1"/>
    <col min="13065" max="13066" width="9.140625" style="15" customWidth="1"/>
    <col min="13067" max="13309" width="9.140625" style="15"/>
    <col min="13310" max="13310" width="5.85546875" style="15" customWidth="1"/>
    <col min="13311" max="13313" width="9.140625" style="15" customWidth="1"/>
    <col min="13314" max="13315" width="14" style="15" customWidth="1"/>
    <col min="13316" max="13316" width="9.140625" style="15" customWidth="1"/>
    <col min="13317" max="13317" width="11" style="15" customWidth="1"/>
    <col min="13318" max="13318" width="10.42578125" style="15" customWidth="1"/>
    <col min="13319" max="13319" width="10.85546875" style="15" bestFit="1" customWidth="1"/>
    <col min="13320" max="13320" width="14" style="15" customWidth="1"/>
    <col min="13321" max="13322" width="9.140625" style="15" customWidth="1"/>
    <col min="13323" max="13565" width="9.140625" style="15"/>
    <col min="13566" max="13566" width="5.85546875" style="15" customWidth="1"/>
    <col min="13567" max="13569" width="9.140625" style="15" customWidth="1"/>
    <col min="13570" max="13571" width="14" style="15" customWidth="1"/>
    <col min="13572" max="13572" width="9.140625" style="15" customWidth="1"/>
    <col min="13573" max="13573" width="11" style="15" customWidth="1"/>
    <col min="13574" max="13574" width="10.42578125" style="15" customWidth="1"/>
    <col min="13575" max="13575" width="10.85546875" style="15" bestFit="1" customWidth="1"/>
    <col min="13576" max="13576" width="14" style="15" customWidth="1"/>
    <col min="13577" max="13578" width="9.140625" style="15" customWidth="1"/>
    <col min="13579" max="13821" width="9.140625" style="15"/>
    <col min="13822" max="13822" width="5.85546875" style="15" customWidth="1"/>
    <col min="13823" max="13825" width="9.140625" style="15" customWidth="1"/>
    <col min="13826" max="13827" width="14" style="15" customWidth="1"/>
    <col min="13828" max="13828" width="9.140625" style="15" customWidth="1"/>
    <col min="13829" max="13829" width="11" style="15" customWidth="1"/>
    <col min="13830" max="13830" width="10.42578125" style="15" customWidth="1"/>
    <col min="13831" max="13831" width="10.85546875" style="15" bestFit="1" customWidth="1"/>
    <col min="13832" max="13832" width="14" style="15" customWidth="1"/>
    <col min="13833" max="13834" width="9.140625" style="15" customWidth="1"/>
    <col min="13835" max="14077" width="9.140625" style="15"/>
    <col min="14078" max="14078" width="5.85546875" style="15" customWidth="1"/>
    <col min="14079" max="14081" width="9.140625" style="15" customWidth="1"/>
    <col min="14082" max="14083" width="14" style="15" customWidth="1"/>
    <col min="14084" max="14084" width="9.140625" style="15" customWidth="1"/>
    <col min="14085" max="14085" width="11" style="15" customWidth="1"/>
    <col min="14086" max="14086" width="10.42578125" style="15" customWidth="1"/>
    <col min="14087" max="14087" width="10.85546875" style="15" bestFit="1" customWidth="1"/>
    <col min="14088" max="14088" width="14" style="15" customWidth="1"/>
    <col min="14089" max="14090" width="9.140625" style="15" customWidth="1"/>
    <col min="14091" max="14333" width="9.140625" style="15"/>
    <col min="14334" max="14334" width="5.85546875" style="15" customWidth="1"/>
    <col min="14335" max="14337" width="9.140625" style="15" customWidth="1"/>
    <col min="14338" max="14339" width="14" style="15" customWidth="1"/>
    <col min="14340" max="14340" width="9.140625" style="15" customWidth="1"/>
    <col min="14341" max="14341" width="11" style="15" customWidth="1"/>
    <col min="14342" max="14342" width="10.42578125" style="15" customWidth="1"/>
    <col min="14343" max="14343" width="10.85546875" style="15" bestFit="1" customWidth="1"/>
    <col min="14344" max="14344" width="14" style="15" customWidth="1"/>
    <col min="14345" max="14346" width="9.140625" style="15" customWidth="1"/>
    <col min="14347" max="14589" width="9.140625" style="15"/>
    <col min="14590" max="14590" width="5.85546875" style="15" customWidth="1"/>
    <col min="14591" max="14593" width="9.140625" style="15" customWidth="1"/>
    <col min="14594" max="14595" width="14" style="15" customWidth="1"/>
    <col min="14596" max="14596" width="9.140625" style="15" customWidth="1"/>
    <col min="14597" max="14597" width="11" style="15" customWidth="1"/>
    <col min="14598" max="14598" width="10.42578125" style="15" customWidth="1"/>
    <col min="14599" max="14599" width="10.85546875" style="15" bestFit="1" customWidth="1"/>
    <col min="14600" max="14600" width="14" style="15" customWidth="1"/>
    <col min="14601" max="14602" width="9.140625" style="15" customWidth="1"/>
    <col min="14603" max="14845" width="9.140625" style="15"/>
    <col min="14846" max="14846" width="5.85546875" style="15" customWidth="1"/>
    <col min="14847" max="14849" width="9.140625" style="15" customWidth="1"/>
    <col min="14850" max="14851" width="14" style="15" customWidth="1"/>
    <col min="14852" max="14852" width="9.140625" style="15" customWidth="1"/>
    <col min="14853" max="14853" width="11" style="15" customWidth="1"/>
    <col min="14854" max="14854" width="10.42578125" style="15" customWidth="1"/>
    <col min="14855" max="14855" width="10.85546875" style="15" bestFit="1" customWidth="1"/>
    <col min="14856" max="14856" width="14" style="15" customWidth="1"/>
    <col min="14857" max="14858" width="9.140625" style="15" customWidth="1"/>
    <col min="14859" max="15101" width="9.140625" style="15"/>
    <col min="15102" max="15102" width="5.85546875" style="15" customWidth="1"/>
    <col min="15103" max="15105" width="9.140625" style="15" customWidth="1"/>
    <col min="15106" max="15107" width="14" style="15" customWidth="1"/>
    <col min="15108" max="15108" width="9.140625" style="15" customWidth="1"/>
    <col min="15109" max="15109" width="11" style="15" customWidth="1"/>
    <col min="15110" max="15110" width="10.42578125" style="15" customWidth="1"/>
    <col min="15111" max="15111" width="10.85546875" style="15" bestFit="1" customWidth="1"/>
    <col min="15112" max="15112" width="14" style="15" customWidth="1"/>
    <col min="15113" max="15114" width="9.140625" style="15" customWidth="1"/>
    <col min="15115" max="15357" width="9.140625" style="15"/>
    <col min="15358" max="15358" width="5.85546875" style="15" customWidth="1"/>
    <col min="15359" max="15361" width="9.140625" style="15" customWidth="1"/>
    <col min="15362" max="15363" width="14" style="15" customWidth="1"/>
    <col min="15364" max="15364" width="9.140625" style="15" customWidth="1"/>
    <col min="15365" max="15365" width="11" style="15" customWidth="1"/>
    <col min="15366" max="15366" width="10.42578125" style="15" customWidth="1"/>
    <col min="15367" max="15367" width="10.85546875" style="15" bestFit="1" customWidth="1"/>
    <col min="15368" max="15368" width="14" style="15" customWidth="1"/>
    <col min="15369" max="15370" width="9.140625" style="15" customWidth="1"/>
    <col min="15371" max="15613" width="9.140625" style="15"/>
    <col min="15614" max="15614" width="5.85546875" style="15" customWidth="1"/>
    <col min="15615" max="15617" width="9.140625" style="15" customWidth="1"/>
    <col min="15618" max="15619" width="14" style="15" customWidth="1"/>
    <col min="15620" max="15620" width="9.140625" style="15" customWidth="1"/>
    <col min="15621" max="15621" width="11" style="15" customWidth="1"/>
    <col min="15622" max="15622" width="10.42578125" style="15" customWidth="1"/>
    <col min="15623" max="15623" width="10.85546875" style="15" bestFit="1" customWidth="1"/>
    <col min="15624" max="15624" width="14" style="15" customWidth="1"/>
    <col min="15625" max="15626" width="9.140625" style="15" customWidth="1"/>
    <col min="15627" max="15869" width="9.140625" style="15"/>
    <col min="15870" max="15870" width="5.85546875" style="15" customWidth="1"/>
    <col min="15871" max="15873" width="9.140625" style="15" customWidth="1"/>
    <col min="15874" max="15875" width="14" style="15" customWidth="1"/>
    <col min="15876" max="15876" width="9.140625" style="15" customWidth="1"/>
    <col min="15877" max="15877" width="11" style="15" customWidth="1"/>
    <col min="15878" max="15878" width="10.42578125" style="15" customWidth="1"/>
    <col min="15879" max="15879" width="10.85546875" style="15" bestFit="1" customWidth="1"/>
    <col min="15880" max="15880" width="14" style="15" customWidth="1"/>
    <col min="15881" max="15882" width="9.140625" style="15" customWidth="1"/>
    <col min="15883" max="16125" width="9.140625" style="15"/>
    <col min="16126" max="16126" width="5.85546875" style="15" customWidth="1"/>
    <col min="16127" max="16129" width="9.140625" style="15" customWidth="1"/>
    <col min="16130" max="16131" width="14" style="15" customWidth="1"/>
    <col min="16132" max="16132" width="9.140625" style="15" customWidth="1"/>
    <col min="16133" max="16133" width="11" style="15" customWidth="1"/>
    <col min="16134" max="16134" width="10.42578125" style="15" customWidth="1"/>
    <col min="16135" max="16135" width="10.85546875" style="15" bestFit="1" customWidth="1"/>
    <col min="16136" max="16136" width="14" style="15" customWidth="1"/>
    <col min="16137" max="16138" width="9.140625" style="15" customWidth="1"/>
    <col min="16139" max="16384" width="9.140625" style="15"/>
  </cols>
  <sheetData>
    <row r="1" spans="1:10" ht="30.75" x14ac:dyDescent="0.25">
      <c r="A1" s="12"/>
    </row>
    <row r="2" spans="1:10" ht="21" thickBot="1" x14ac:dyDescent="0.3">
      <c r="A2" s="16"/>
    </row>
    <row r="3" spans="1:10" x14ac:dyDescent="0.25">
      <c r="A3" s="17"/>
      <c r="B3" s="18"/>
      <c r="C3" s="18"/>
      <c r="D3" s="18"/>
      <c r="E3" s="18"/>
      <c r="F3" s="19"/>
      <c r="G3" s="19"/>
      <c r="H3" s="19"/>
      <c r="I3" s="19"/>
      <c r="J3" s="20"/>
    </row>
    <row r="4" spans="1:10" ht="13.5" thickBot="1" x14ac:dyDescent="0.3">
      <c r="A4" s="21"/>
      <c r="B4" s="22"/>
      <c r="C4" s="22"/>
      <c r="D4" s="22"/>
      <c r="E4" s="22"/>
      <c r="F4" s="23"/>
      <c r="G4" s="23"/>
      <c r="H4" s="23"/>
      <c r="I4" s="23"/>
      <c r="J4" s="24"/>
    </row>
    <row r="6" spans="1:10" x14ac:dyDescent="0.25">
      <c r="E6" s="13" t="s">
        <v>99</v>
      </c>
    </row>
    <row r="7" spans="1:10" ht="25.5" x14ac:dyDescent="0.25">
      <c r="B7" s="27" t="s">
        <v>100</v>
      </c>
      <c r="C7" s="27" t="s">
        <v>101</v>
      </c>
      <c r="D7" s="27" t="s">
        <v>102</v>
      </c>
      <c r="E7" s="27" t="s">
        <v>103</v>
      </c>
      <c r="F7" s="28" t="s">
        <v>104</v>
      </c>
      <c r="G7" s="27" t="s">
        <v>105</v>
      </c>
      <c r="H7" s="27" t="s">
        <v>106</v>
      </c>
    </row>
    <row r="8" spans="1:10" ht="75" x14ac:dyDescent="0.25">
      <c r="B8" s="25">
        <v>1</v>
      </c>
      <c r="C8" s="25">
        <v>1</v>
      </c>
      <c r="D8" s="25">
        <f t="shared" ref="D8:D32" si="0">+B8*C8</f>
        <v>1</v>
      </c>
      <c r="E8" s="25" t="str">
        <f t="shared" ref="E8:E32" si="1">B8&amp;C8</f>
        <v>11</v>
      </c>
      <c r="F8" s="26" t="s">
        <v>87</v>
      </c>
      <c r="G8" s="25" t="s">
        <v>107</v>
      </c>
      <c r="H8" s="29" t="s">
        <v>108</v>
      </c>
    </row>
    <row r="9" spans="1:10" ht="75" x14ac:dyDescent="0.25">
      <c r="B9" s="25">
        <v>1</v>
      </c>
      <c r="C9" s="25">
        <v>2</v>
      </c>
      <c r="D9" s="25">
        <f t="shared" si="0"/>
        <v>2</v>
      </c>
      <c r="E9" s="25" t="str">
        <f t="shared" si="1"/>
        <v>12</v>
      </c>
      <c r="F9" s="26" t="s">
        <v>87</v>
      </c>
      <c r="G9" s="25" t="s">
        <v>107</v>
      </c>
      <c r="H9" s="29" t="s">
        <v>108</v>
      </c>
    </row>
    <row r="10" spans="1:10" ht="72.75" x14ac:dyDescent="0.25">
      <c r="B10" s="25">
        <v>1</v>
      </c>
      <c r="C10" s="25">
        <v>3</v>
      </c>
      <c r="D10" s="25">
        <f t="shared" si="0"/>
        <v>3</v>
      </c>
      <c r="E10" s="25" t="str">
        <f t="shared" si="1"/>
        <v>13</v>
      </c>
      <c r="F10" s="26" t="s">
        <v>88</v>
      </c>
      <c r="G10" s="25" t="s">
        <v>37</v>
      </c>
      <c r="H10" s="29" t="s">
        <v>109</v>
      </c>
    </row>
    <row r="11" spans="1:10" ht="63.75" x14ac:dyDescent="0.25">
      <c r="B11" s="25">
        <v>1</v>
      </c>
      <c r="C11" s="25">
        <v>4</v>
      </c>
      <c r="D11" s="25">
        <f t="shared" si="0"/>
        <v>4</v>
      </c>
      <c r="E11" s="25" t="str">
        <f t="shared" si="1"/>
        <v>14</v>
      </c>
      <c r="F11" s="26" t="s">
        <v>93</v>
      </c>
      <c r="G11" s="25" t="s">
        <v>36</v>
      </c>
      <c r="H11" s="30" t="s">
        <v>110</v>
      </c>
    </row>
    <row r="12" spans="1:10" ht="63.75" x14ac:dyDescent="0.25">
      <c r="B12" s="25">
        <v>1</v>
      </c>
      <c r="C12" s="25">
        <v>5</v>
      </c>
      <c r="D12" s="25">
        <f t="shared" si="0"/>
        <v>5</v>
      </c>
      <c r="E12" s="25" t="str">
        <f t="shared" si="1"/>
        <v>15</v>
      </c>
      <c r="F12" s="26" t="s">
        <v>92</v>
      </c>
      <c r="G12" s="25" t="s">
        <v>111</v>
      </c>
      <c r="H12" s="30" t="s">
        <v>112</v>
      </c>
    </row>
    <row r="13" spans="1:10" ht="75" x14ac:dyDescent="0.25">
      <c r="B13" s="25">
        <v>2</v>
      </c>
      <c r="C13" s="25">
        <v>1</v>
      </c>
      <c r="D13" s="25">
        <f t="shared" si="0"/>
        <v>2</v>
      </c>
      <c r="E13" s="25" t="str">
        <f t="shared" si="1"/>
        <v>21</v>
      </c>
      <c r="F13" s="26" t="s">
        <v>87</v>
      </c>
      <c r="G13" s="25" t="s">
        <v>107</v>
      </c>
      <c r="H13" s="29" t="s">
        <v>108</v>
      </c>
    </row>
    <row r="14" spans="1:10" ht="75" x14ac:dyDescent="0.25">
      <c r="B14" s="25">
        <v>2</v>
      </c>
      <c r="C14" s="25">
        <v>2</v>
      </c>
      <c r="D14" s="25">
        <f t="shared" si="0"/>
        <v>4</v>
      </c>
      <c r="E14" s="25" t="str">
        <f t="shared" si="1"/>
        <v>22</v>
      </c>
      <c r="F14" s="26" t="s">
        <v>87</v>
      </c>
      <c r="G14" s="25" t="s">
        <v>38</v>
      </c>
      <c r="H14" s="29" t="s">
        <v>108</v>
      </c>
    </row>
    <row r="15" spans="1:10" ht="75" x14ac:dyDescent="0.25">
      <c r="B15" s="25">
        <v>2</v>
      </c>
      <c r="C15" s="25">
        <v>3</v>
      </c>
      <c r="D15" s="25">
        <f t="shared" si="0"/>
        <v>6</v>
      </c>
      <c r="E15" s="25" t="str">
        <f t="shared" si="1"/>
        <v>23</v>
      </c>
      <c r="F15" s="26" t="s">
        <v>88</v>
      </c>
      <c r="G15" s="25" t="s">
        <v>37</v>
      </c>
      <c r="H15" s="29" t="s">
        <v>113</v>
      </c>
    </row>
    <row r="16" spans="1:10" ht="63.75" x14ac:dyDescent="0.25">
      <c r="B16" s="25">
        <v>2</v>
      </c>
      <c r="C16" s="25">
        <v>4</v>
      </c>
      <c r="D16" s="25">
        <f t="shared" si="0"/>
        <v>8</v>
      </c>
      <c r="E16" s="25" t="str">
        <f t="shared" si="1"/>
        <v>24</v>
      </c>
      <c r="F16" s="26" t="s">
        <v>93</v>
      </c>
      <c r="G16" s="25" t="s">
        <v>36</v>
      </c>
      <c r="H16" s="30" t="s">
        <v>114</v>
      </c>
    </row>
    <row r="17" spans="2:8" s="14" customFormat="1" ht="76.5" x14ac:dyDescent="0.25">
      <c r="B17" s="25">
        <v>2</v>
      </c>
      <c r="C17" s="25">
        <v>5</v>
      </c>
      <c r="D17" s="25">
        <f t="shared" si="0"/>
        <v>10</v>
      </c>
      <c r="E17" s="25" t="str">
        <f t="shared" si="1"/>
        <v>25</v>
      </c>
      <c r="F17" s="26" t="s">
        <v>92</v>
      </c>
      <c r="G17" s="25" t="s">
        <v>111</v>
      </c>
      <c r="H17" s="30" t="s">
        <v>115</v>
      </c>
    </row>
    <row r="18" spans="2:8" s="14" customFormat="1" ht="75" x14ac:dyDescent="0.25">
      <c r="B18" s="25">
        <v>3</v>
      </c>
      <c r="C18" s="25">
        <v>1</v>
      </c>
      <c r="D18" s="25">
        <f t="shared" si="0"/>
        <v>3</v>
      </c>
      <c r="E18" s="25" t="str">
        <f t="shared" si="1"/>
        <v>31</v>
      </c>
      <c r="F18" s="26" t="s">
        <v>87</v>
      </c>
      <c r="G18" s="25" t="s">
        <v>38</v>
      </c>
      <c r="H18" s="29" t="s">
        <v>108</v>
      </c>
    </row>
    <row r="19" spans="2:8" s="14" customFormat="1" ht="90" x14ac:dyDescent="0.25">
      <c r="B19" s="25">
        <v>3</v>
      </c>
      <c r="C19" s="25">
        <v>2</v>
      </c>
      <c r="D19" s="25">
        <f t="shared" si="0"/>
        <v>6</v>
      </c>
      <c r="E19" s="25" t="str">
        <f t="shared" si="1"/>
        <v>32</v>
      </c>
      <c r="F19" s="26" t="s">
        <v>88</v>
      </c>
      <c r="G19" s="25" t="s">
        <v>37</v>
      </c>
      <c r="H19" s="29" t="s">
        <v>116</v>
      </c>
    </row>
    <row r="20" spans="2:8" s="14" customFormat="1" ht="90" x14ac:dyDescent="0.25">
      <c r="B20" s="25">
        <v>3</v>
      </c>
      <c r="C20" s="25">
        <v>3</v>
      </c>
      <c r="D20" s="25">
        <f t="shared" si="0"/>
        <v>9</v>
      </c>
      <c r="E20" s="25" t="str">
        <f t="shared" si="1"/>
        <v>33</v>
      </c>
      <c r="F20" s="26" t="s">
        <v>88</v>
      </c>
      <c r="G20" s="25" t="s">
        <v>37</v>
      </c>
      <c r="H20" s="29" t="s">
        <v>117</v>
      </c>
    </row>
    <row r="21" spans="2:8" s="14" customFormat="1" ht="63.75" x14ac:dyDescent="0.25">
      <c r="B21" s="25">
        <v>3</v>
      </c>
      <c r="C21" s="25">
        <v>4</v>
      </c>
      <c r="D21" s="25">
        <f t="shared" si="0"/>
        <v>12</v>
      </c>
      <c r="E21" s="25" t="str">
        <f t="shared" si="1"/>
        <v>34</v>
      </c>
      <c r="F21" s="26" t="s">
        <v>93</v>
      </c>
      <c r="G21" s="25" t="s">
        <v>36</v>
      </c>
      <c r="H21" s="30" t="s">
        <v>118</v>
      </c>
    </row>
    <row r="22" spans="2:8" s="14" customFormat="1" ht="76.5" x14ac:dyDescent="0.25">
      <c r="B22" s="25">
        <v>3</v>
      </c>
      <c r="C22" s="25">
        <v>5</v>
      </c>
      <c r="D22" s="25">
        <f t="shared" si="0"/>
        <v>15</v>
      </c>
      <c r="E22" s="25" t="str">
        <f t="shared" si="1"/>
        <v>35</v>
      </c>
      <c r="F22" s="26" t="s">
        <v>92</v>
      </c>
      <c r="G22" s="25" t="s">
        <v>111</v>
      </c>
      <c r="H22" s="30" t="s">
        <v>115</v>
      </c>
    </row>
    <row r="23" spans="2:8" s="14" customFormat="1" ht="120" x14ac:dyDescent="0.25">
      <c r="B23" s="25">
        <v>4</v>
      </c>
      <c r="C23" s="25">
        <v>1</v>
      </c>
      <c r="D23" s="25">
        <f t="shared" si="0"/>
        <v>4</v>
      </c>
      <c r="E23" s="25" t="str">
        <f t="shared" si="1"/>
        <v>41</v>
      </c>
      <c r="F23" s="26" t="s">
        <v>87</v>
      </c>
      <c r="G23" s="25" t="s">
        <v>38</v>
      </c>
      <c r="H23" s="29" t="s">
        <v>119</v>
      </c>
    </row>
    <row r="24" spans="2:8" s="14" customFormat="1" ht="90" x14ac:dyDescent="0.25">
      <c r="B24" s="25">
        <v>4</v>
      </c>
      <c r="C24" s="25">
        <v>2</v>
      </c>
      <c r="D24" s="25">
        <f t="shared" si="0"/>
        <v>8</v>
      </c>
      <c r="E24" s="25" t="str">
        <f t="shared" si="1"/>
        <v>42</v>
      </c>
      <c r="F24" s="26" t="s">
        <v>88</v>
      </c>
      <c r="G24" s="25" t="s">
        <v>37</v>
      </c>
      <c r="H24" s="29" t="s">
        <v>117</v>
      </c>
    </row>
    <row r="25" spans="2:8" s="14" customFormat="1" ht="76.5" x14ac:dyDescent="0.25">
      <c r="B25" s="25">
        <v>4</v>
      </c>
      <c r="C25" s="25">
        <v>3</v>
      </c>
      <c r="D25" s="25">
        <f t="shared" si="0"/>
        <v>12</v>
      </c>
      <c r="E25" s="25" t="str">
        <f t="shared" si="1"/>
        <v>43</v>
      </c>
      <c r="F25" s="26" t="s">
        <v>93</v>
      </c>
      <c r="G25" s="25" t="s">
        <v>36</v>
      </c>
      <c r="H25" s="30" t="s">
        <v>120</v>
      </c>
    </row>
    <row r="26" spans="2:8" s="14" customFormat="1" ht="76.5" x14ac:dyDescent="0.25">
      <c r="B26" s="25">
        <v>4</v>
      </c>
      <c r="C26" s="25">
        <v>4</v>
      </c>
      <c r="D26" s="25">
        <f t="shared" si="0"/>
        <v>16</v>
      </c>
      <c r="E26" s="25" t="str">
        <f t="shared" si="1"/>
        <v>44</v>
      </c>
      <c r="F26" s="26" t="s">
        <v>92</v>
      </c>
      <c r="G26" s="25" t="s">
        <v>111</v>
      </c>
      <c r="H26" s="30" t="s">
        <v>121</v>
      </c>
    </row>
    <row r="27" spans="2:8" s="14" customFormat="1" ht="76.5" x14ac:dyDescent="0.25">
      <c r="B27" s="25">
        <v>4</v>
      </c>
      <c r="C27" s="25">
        <v>5</v>
      </c>
      <c r="D27" s="25">
        <f t="shared" si="0"/>
        <v>20</v>
      </c>
      <c r="E27" s="25" t="str">
        <f t="shared" si="1"/>
        <v>45</v>
      </c>
      <c r="F27" s="26" t="s">
        <v>92</v>
      </c>
      <c r="G27" s="25" t="s">
        <v>111</v>
      </c>
      <c r="H27" s="30" t="s">
        <v>122</v>
      </c>
    </row>
    <row r="28" spans="2:8" s="14" customFormat="1" ht="90" x14ac:dyDescent="0.25">
      <c r="B28" s="25">
        <v>5</v>
      </c>
      <c r="C28" s="25">
        <v>1</v>
      </c>
      <c r="D28" s="25">
        <f t="shared" si="0"/>
        <v>5</v>
      </c>
      <c r="E28" s="25" t="str">
        <f t="shared" si="1"/>
        <v>51</v>
      </c>
      <c r="F28" s="26" t="s">
        <v>88</v>
      </c>
      <c r="G28" s="25" t="s">
        <v>37</v>
      </c>
      <c r="H28" s="29" t="s">
        <v>123</v>
      </c>
    </row>
    <row r="29" spans="2:8" s="14" customFormat="1" ht="90" x14ac:dyDescent="0.25">
      <c r="B29" s="25">
        <v>5</v>
      </c>
      <c r="C29" s="25">
        <v>2</v>
      </c>
      <c r="D29" s="25">
        <f t="shared" si="0"/>
        <v>10</v>
      </c>
      <c r="E29" s="25" t="str">
        <f t="shared" si="1"/>
        <v>52</v>
      </c>
      <c r="F29" s="26" t="s">
        <v>88</v>
      </c>
      <c r="G29" s="25" t="s">
        <v>37</v>
      </c>
      <c r="H29" s="29" t="s">
        <v>117</v>
      </c>
    </row>
    <row r="30" spans="2:8" s="14" customFormat="1" ht="63.75" x14ac:dyDescent="0.25">
      <c r="B30" s="25">
        <v>5</v>
      </c>
      <c r="C30" s="25">
        <v>3</v>
      </c>
      <c r="D30" s="25">
        <f t="shared" si="0"/>
        <v>15</v>
      </c>
      <c r="E30" s="25" t="str">
        <f t="shared" si="1"/>
        <v>53</v>
      </c>
      <c r="F30" s="26" t="s">
        <v>93</v>
      </c>
      <c r="G30" s="25" t="s">
        <v>36</v>
      </c>
      <c r="H30" s="30" t="s">
        <v>124</v>
      </c>
    </row>
    <row r="31" spans="2:8" s="14" customFormat="1" ht="76.5" x14ac:dyDescent="0.25">
      <c r="B31" s="25">
        <v>5</v>
      </c>
      <c r="C31" s="25">
        <v>4</v>
      </c>
      <c r="D31" s="25">
        <f t="shared" si="0"/>
        <v>20</v>
      </c>
      <c r="E31" s="25" t="str">
        <f t="shared" si="1"/>
        <v>54</v>
      </c>
      <c r="F31" s="26" t="s">
        <v>92</v>
      </c>
      <c r="G31" s="25" t="s">
        <v>111</v>
      </c>
      <c r="H31" s="30" t="s">
        <v>120</v>
      </c>
    </row>
    <row r="32" spans="2:8" s="14" customFormat="1" ht="76.5" x14ac:dyDescent="0.25">
      <c r="B32" s="25">
        <v>5</v>
      </c>
      <c r="C32" s="25">
        <v>5</v>
      </c>
      <c r="D32" s="25">
        <f t="shared" si="0"/>
        <v>25</v>
      </c>
      <c r="E32" s="25" t="str">
        <f t="shared" si="1"/>
        <v>55</v>
      </c>
      <c r="F32" s="26" t="s">
        <v>92</v>
      </c>
      <c r="G32" s="25" t="s">
        <v>111</v>
      </c>
      <c r="H32" s="30" t="s">
        <v>120</v>
      </c>
    </row>
  </sheetData>
  <pageMargins left="0.55118110236220474" right="0.55118110236220474" top="0.59055118110236227" bottom="0.59055118110236227" header="0.51181102362204722" footer="0.31496062992125984"/>
  <pageSetup orientation="portrait"/>
  <headerFooter alignWithMargins="0">
    <oddFooter>&amp;LPrepared by Marsh  &amp;D  &amp;F</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44</vt:i4>
      </vt:variant>
    </vt:vector>
  </HeadingPairs>
  <TitlesOfParts>
    <vt:vector size="53" baseType="lpstr">
      <vt:lpstr>Controles</vt:lpstr>
      <vt:lpstr>3.Matriz de riesgos</vt:lpstr>
      <vt:lpstr>2.Datos</vt:lpstr>
      <vt:lpstr>1.Consecuencia - Escala</vt:lpstr>
      <vt:lpstr>2.Probabilidad - Escala</vt:lpstr>
      <vt:lpstr>3.Controles - Escala</vt:lpstr>
      <vt:lpstr>4.Agrupadores</vt:lpstr>
      <vt:lpstr>Listas</vt:lpstr>
      <vt:lpstr>Working</vt:lpstr>
      <vt:lpstr>'4.Agrupadores'!_ftn1</vt:lpstr>
      <vt:lpstr>'4.Agrupadores'!_ftn2</vt:lpstr>
      <vt:lpstr>'4.Agrupadores'!_ftnref1</vt:lpstr>
      <vt:lpstr>'4.Agrupadores'!_ftnref2</vt:lpstr>
      <vt:lpstr>'4.Agrupadores'!Área_de_impresión</vt:lpstr>
      <vt:lpstr>Categorías</vt:lpstr>
      <vt:lpstr>Clasificación</vt:lpstr>
      <vt:lpstr>Comercial</vt:lpstr>
      <vt:lpstr>Consecuencia</vt:lpstr>
      <vt:lpstr>Controles</vt:lpstr>
      <vt:lpstr>Cumplimiento</vt:lpstr>
      <vt:lpstr>Estratégico</vt:lpstr>
      <vt:lpstr>Fases</vt:lpstr>
      <vt:lpstr>Financiero</vt:lpstr>
      <vt:lpstr>Impacto</vt:lpstr>
      <vt:lpstr>Operacional</vt:lpstr>
      <vt:lpstr>Origen</vt:lpstr>
      <vt:lpstr>Probabilidad</vt:lpstr>
      <vt:lpstr>rango1</vt:lpstr>
      <vt:lpstr>rango10</vt:lpstr>
      <vt:lpstr>rango11</vt:lpstr>
      <vt:lpstr>rango12</vt:lpstr>
      <vt:lpstr>rango13</vt:lpstr>
      <vt:lpstr>rango14</vt:lpstr>
      <vt:lpstr>rango15</vt:lpstr>
      <vt:lpstr>rango16</vt:lpstr>
      <vt:lpstr>rango17</vt:lpstr>
      <vt:lpstr>rango18</vt:lpstr>
      <vt:lpstr>rango19</vt:lpstr>
      <vt:lpstr>rango2</vt:lpstr>
      <vt:lpstr>rango20</vt:lpstr>
      <vt:lpstr>rango21</vt:lpstr>
      <vt:lpstr>rango22</vt:lpstr>
      <vt:lpstr>rango23</vt:lpstr>
      <vt:lpstr>rango24</vt:lpstr>
      <vt:lpstr>rango25</vt:lpstr>
      <vt:lpstr>rango3</vt:lpstr>
      <vt:lpstr>rango4</vt:lpstr>
      <vt:lpstr>rango5</vt:lpstr>
      <vt:lpstr>rango6</vt:lpstr>
      <vt:lpstr>rango7</vt:lpstr>
      <vt:lpstr>rango8</vt:lpstr>
      <vt:lpstr>rango9</vt:lpstr>
      <vt:lpstr>Working!Títulos_a_imprimir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EPM</dc:creator>
  <cp:lastModifiedBy>Hernando Diaz Gonzalez</cp:lastModifiedBy>
  <cp:revision>0</cp:revision>
  <cp:lastPrinted>2014-08-20T19:59:31Z</cp:lastPrinted>
  <dcterms:created xsi:type="dcterms:W3CDTF">2012-07-31T17:58:41Z</dcterms:created>
  <dcterms:modified xsi:type="dcterms:W3CDTF">2024-02-15T14:56:31Z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y_tag_name">
    <vt:lpwstr>MetaClean sync </vt:lpwstr>
  </property>
</Properties>
</file>