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externalLinks/externalLink25.xml" ContentType="application/vnd.openxmlformats-officedocument.spreadsheetml.externalLink+xml"/>
  <Override PartName="/xl/externalLinks/externalLink26.xml" ContentType="application/vnd.openxmlformats-officedocument.spreadsheetml.externalLink+xml"/>
  <Override PartName="/xl/externalLinks/externalLink27.xml" ContentType="application/vnd.openxmlformats-officedocument.spreadsheetml.externalLink+xml"/>
  <Override PartName="/xl/externalLinks/externalLink28.xml" ContentType="application/vnd.openxmlformats-officedocument.spreadsheetml.externalLink+xml"/>
  <Override PartName="/xl/externalLinks/externalLink29.xml" ContentType="application/vnd.openxmlformats-officedocument.spreadsheetml.externalLink+xml"/>
  <Override PartName="/xl/externalLinks/externalLink30.xml" ContentType="application/vnd.openxmlformats-officedocument.spreadsheetml.externalLink+xml"/>
  <Override PartName="/xl/externalLinks/externalLink31.xml" ContentType="application/vnd.openxmlformats-officedocument.spreadsheetml.externalLink+xml"/>
  <Override PartName="/xl/externalLinks/externalLink32.xml" ContentType="application/vnd.openxmlformats-officedocument.spreadsheetml.externalLink+xml"/>
  <Override PartName="/xl/externalLinks/externalLink33.xml" ContentType="application/vnd.openxmlformats-officedocument.spreadsheetml.externalLink+xml"/>
  <Override PartName="/xl/externalLinks/externalLink34.xml" ContentType="application/vnd.openxmlformats-officedocument.spreadsheetml.externalLink+xml"/>
  <Override PartName="/xl/externalLinks/externalLink35.xml" ContentType="application/vnd.openxmlformats-officedocument.spreadsheetml.externalLink+xml"/>
  <Override PartName="/xl/externalLinks/externalLink36.xml" ContentType="application/vnd.openxmlformats-officedocument.spreadsheetml.externalLink+xml"/>
  <Override PartName="/xl/externalLinks/externalLink37.xml" ContentType="application/vnd.openxmlformats-officedocument.spreadsheetml.externalLink+xml"/>
  <Override PartName="/xl/externalLinks/externalLink38.xml" ContentType="application/vnd.openxmlformats-officedocument.spreadsheetml.externalLink+xml"/>
  <Override PartName="/xl/externalLinks/externalLink39.xml" ContentType="application/vnd.openxmlformats-officedocument.spreadsheetml.externalLink+xml"/>
  <Override PartName="/xl/externalLinks/externalLink40.xml" ContentType="application/vnd.openxmlformats-officedocument.spreadsheetml.externalLink+xml"/>
  <Override PartName="/xl/externalLinks/externalLink41.xml" ContentType="application/vnd.openxmlformats-officedocument.spreadsheetml.externalLink+xml"/>
  <Override PartName="/xl/externalLinks/externalLink42.xml" ContentType="application/vnd.openxmlformats-officedocument.spreadsheetml.externalLink+xml"/>
  <Override PartName="/xl/externalLinks/externalLink43.xml" ContentType="application/vnd.openxmlformats-officedocument.spreadsheetml.externalLink+xml"/>
  <Override PartName="/xl/externalLinks/externalLink44.xml" ContentType="application/vnd.openxmlformats-officedocument.spreadsheetml.externalLink+xml"/>
  <Override PartName="/xl/externalLinks/externalLink45.xml" ContentType="application/vnd.openxmlformats-officedocument.spreadsheetml.externalLink+xml"/>
  <Override PartName="/xl/externalLinks/externalLink46.xml" ContentType="application/vnd.openxmlformats-officedocument.spreadsheetml.externalLink+xml"/>
  <Override PartName="/xl/externalLinks/externalLink47.xml" ContentType="application/vnd.openxmlformats-officedocument.spreadsheetml.externalLink+xml"/>
  <Override PartName="/xl/externalLinks/externalLink48.xml" ContentType="application/vnd.openxmlformats-officedocument.spreadsheetml.externalLink+xml"/>
  <Override PartName="/xl/externalLinks/externalLink49.xml" ContentType="application/vnd.openxmlformats-officedocument.spreadsheetml.externalLink+xml"/>
  <Override PartName="/xl/externalLinks/externalLink50.xml" ContentType="application/vnd.openxmlformats-officedocument.spreadsheetml.externalLink+xml"/>
  <Override PartName="/xl/externalLinks/externalLink51.xml" ContentType="application/vnd.openxmlformats-officedocument.spreadsheetml.externalLink+xml"/>
  <Override PartName="/xl/externalLinks/externalLink52.xml" ContentType="application/vnd.openxmlformats-officedocument.spreadsheetml.externalLink+xml"/>
  <Override PartName="/xl/externalLinks/externalLink53.xml" ContentType="application/vnd.openxmlformats-officedocument.spreadsheetml.externalLink+xml"/>
  <Override PartName="/xl/externalLinks/externalLink54.xml" ContentType="application/vnd.openxmlformats-officedocument.spreadsheetml.externalLink+xml"/>
  <Override PartName="/xl/externalLinks/externalLink55.xml" ContentType="application/vnd.openxmlformats-officedocument.spreadsheetml.externalLink+xml"/>
  <Override PartName="/xl/externalLinks/externalLink56.xml" ContentType="application/vnd.openxmlformats-officedocument.spreadsheetml.externalLink+xml"/>
  <Override PartName="/xl/externalLinks/externalLink57.xml" ContentType="application/vnd.openxmlformats-officedocument.spreadsheetml.externalLink+xml"/>
  <Override PartName="/xl/externalLinks/externalLink58.xml" ContentType="application/vnd.openxmlformats-officedocument.spreadsheetml.externalLink+xml"/>
  <Override PartName="/xl/externalLinks/externalLink59.xml" ContentType="application/vnd.openxmlformats-officedocument.spreadsheetml.externalLink+xml"/>
  <Override PartName="/xl/externalLinks/externalLink60.xml" ContentType="application/vnd.openxmlformats-officedocument.spreadsheetml.externalLink+xml"/>
  <Override PartName="/xl/externalLinks/externalLink61.xml" ContentType="application/vnd.openxmlformats-officedocument.spreadsheetml.externalLink+xml"/>
  <Override PartName="/xl/externalLinks/externalLink62.xml" ContentType="application/vnd.openxmlformats-officedocument.spreadsheetml.externalLink+xml"/>
  <Override PartName="/xl/externalLinks/externalLink63.xml" ContentType="application/vnd.openxmlformats-officedocument.spreadsheetml.externalLink+xml"/>
  <Override PartName="/xl/externalLinks/externalLink64.xml" ContentType="application/vnd.openxmlformats-officedocument.spreadsheetml.externalLink+xml"/>
  <Override PartName="/xl/externalLinks/externalLink65.xml" ContentType="application/vnd.openxmlformats-officedocument.spreadsheetml.externalLink+xml"/>
  <Override PartName="/xl/externalLinks/externalLink66.xml" ContentType="application/vnd.openxmlformats-officedocument.spreadsheetml.externalLink+xml"/>
  <Override PartName="/xl/externalLinks/externalLink67.xml" ContentType="application/vnd.openxmlformats-officedocument.spreadsheetml.externalLink+xml"/>
  <Override PartName="/xl/externalLinks/externalLink68.xml" ContentType="application/vnd.openxmlformats-officedocument.spreadsheetml.externalLink+xml"/>
  <Override PartName="/xl/externalLinks/externalLink69.xml" ContentType="application/vnd.openxmlformats-officedocument.spreadsheetml.externalLink+xml"/>
  <Override PartName="/xl/externalLinks/externalLink70.xml" ContentType="application/vnd.openxmlformats-officedocument.spreadsheetml.externalLink+xml"/>
  <Override PartName="/xl/externalLinks/externalLink71.xml" ContentType="application/vnd.openxmlformats-officedocument.spreadsheetml.externalLink+xml"/>
  <Override PartName="/xl/externalLinks/externalLink72.xml" ContentType="application/vnd.openxmlformats-officedocument.spreadsheetml.externalLink+xml"/>
  <Override PartName="/xl/externalLinks/externalLink73.xml" ContentType="application/vnd.openxmlformats-officedocument.spreadsheetml.externalLink+xml"/>
  <Override PartName="/xl/externalLinks/externalLink7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5609"/>
  <workbookPr codeName="ThisWorkbook" hidePivotFieldList="1"/>
  <mc:AlternateContent xmlns:mc="http://schemas.openxmlformats.org/markup-compatibility/2006">
    <mc:Choice Requires="x15">
      <x15ac:absPath xmlns:x15ac="http://schemas.microsoft.com/office/spreadsheetml/2010/11/ac" url="https://fundacionepm.sharepoint.com/servicioscompartidos/Documentos compartidos/Financiera/Contabilidad/Contador/INFORMES/2022/06.Junio/"/>
    </mc:Choice>
  </mc:AlternateContent>
  <xr:revisionPtr revIDLastSave="0" documentId="8_{630D2677-2155-438F-80CB-9F6C03DE3D82}" xr6:coauthVersionLast="47" xr6:coauthVersionMax="47" xr10:uidLastSave="{00000000-0000-0000-0000-000000000000}"/>
  <bookViews>
    <workbookView xWindow="-120" yWindow="-120" windowWidth="20730" windowHeight="11160" firstSheet="1" activeTab="1" xr2:uid="{02324699-356D-4262-916C-17CAFA10897D}"/>
  </bookViews>
  <sheets>
    <sheet name="ESF_NIIF_Jun_2022" sheetId="15" state="hidden" r:id="rId1"/>
    <sheet name="ESF_NIIF_Jun_2022 Resum" sheetId="17" r:id="rId2"/>
    <sheet name="ER_Jun_2022_NIIF" sheetId="12" state="hidden" r:id="rId3"/>
    <sheet name="ER. Res_Jun_2022_NIIF" sheetId="19" r:id="rId4"/>
    <sheet name="Indicadores para UBW" sheetId="203" state="hidden" r:id="rId5"/>
    <sheet name="ECP" sheetId="123" state="hidden" r:id="rId6"/>
    <sheet name="EFE" sheetId="181" state="hidden" r:id="rId7"/>
    <sheet name="Plantilla_Junio_2022" sheetId="113" state="hidden" r:id="rId8"/>
    <sheet name="PUC2022" sheetId="224" state="hidden" r:id="rId9"/>
    <sheet name="BP_202206" sheetId="237" state="hidden" r:id="rId10"/>
    <sheet name="BP_202106" sheetId="226" state="hidden" r:id="rId11"/>
    <sheet name="BP_202107_202112" sheetId="234" state="hidden" r:id="rId12"/>
    <sheet name="BP_202006" sheetId="232" state="hidden" r:id="rId13"/>
    <sheet name="BP_202103" sheetId="205" state="hidden" r:id="rId14"/>
    <sheet name="Revisión Flujos 2022" sheetId="182" state="hidden" r:id="rId15"/>
    <sheet name="Revisión Flujos 2021" sheetId="183" state="hidden" r:id="rId16"/>
    <sheet name="BP_202003" sheetId="207" state="hidden" r:id="rId17"/>
    <sheet name="202104_202112" sheetId="212" state="hidden" r:id="rId18"/>
  </sheets>
  <externalReferences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  <externalReference r:id="rId29"/>
    <externalReference r:id="rId30"/>
    <externalReference r:id="rId31"/>
    <externalReference r:id="rId32"/>
    <externalReference r:id="rId33"/>
    <externalReference r:id="rId34"/>
    <externalReference r:id="rId35"/>
    <externalReference r:id="rId36"/>
    <externalReference r:id="rId37"/>
    <externalReference r:id="rId38"/>
    <externalReference r:id="rId39"/>
    <externalReference r:id="rId40"/>
    <externalReference r:id="rId41"/>
    <externalReference r:id="rId42"/>
    <externalReference r:id="rId43"/>
    <externalReference r:id="rId44"/>
    <externalReference r:id="rId45"/>
    <externalReference r:id="rId46"/>
    <externalReference r:id="rId47"/>
    <externalReference r:id="rId48"/>
    <externalReference r:id="rId49"/>
    <externalReference r:id="rId50"/>
    <externalReference r:id="rId51"/>
    <externalReference r:id="rId52"/>
    <externalReference r:id="rId53"/>
    <externalReference r:id="rId54"/>
    <externalReference r:id="rId55"/>
    <externalReference r:id="rId56"/>
    <externalReference r:id="rId57"/>
    <externalReference r:id="rId58"/>
    <externalReference r:id="rId59"/>
    <externalReference r:id="rId60"/>
    <externalReference r:id="rId61"/>
    <externalReference r:id="rId62"/>
    <externalReference r:id="rId63"/>
    <externalReference r:id="rId64"/>
    <externalReference r:id="rId65"/>
    <externalReference r:id="rId66"/>
    <externalReference r:id="rId67"/>
    <externalReference r:id="rId68"/>
    <externalReference r:id="rId69"/>
    <externalReference r:id="rId70"/>
    <externalReference r:id="rId71"/>
    <externalReference r:id="rId72"/>
    <externalReference r:id="rId73"/>
    <externalReference r:id="rId74"/>
    <externalReference r:id="rId75"/>
    <externalReference r:id="rId76"/>
    <externalReference r:id="rId77"/>
    <externalReference r:id="rId78"/>
    <externalReference r:id="rId79"/>
    <externalReference r:id="rId80"/>
    <externalReference r:id="rId81"/>
    <externalReference r:id="rId82"/>
    <externalReference r:id="rId83"/>
    <externalReference r:id="rId84"/>
    <externalReference r:id="rId85"/>
    <externalReference r:id="rId86"/>
    <externalReference r:id="rId87"/>
    <externalReference r:id="rId88"/>
    <externalReference r:id="rId89"/>
    <externalReference r:id="rId90"/>
    <externalReference r:id="rId91"/>
    <externalReference r:id="rId92"/>
  </externalReferences>
  <definedNames>
    <definedName name="\0" localSheetId="13">'[1]Pasivos estimados'!#REF!</definedName>
    <definedName name="\0" localSheetId="15">'[2]Pasivos estimados'!#REF!</definedName>
    <definedName name="\0" localSheetId="14">'[2]Pasivos estimados'!#REF!</definedName>
    <definedName name="\0">'[1]Pasivos estimados'!#REF!</definedName>
    <definedName name="\a" localSheetId="13">#REF!</definedName>
    <definedName name="\a">#REF!</definedName>
    <definedName name="\b">'[3]5 RESULTADOS JD. '!$BM$7</definedName>
    <definedName name="\c">'[3]5 RESULTADOS JD. '!$BM$12</definedName>
    <definedName name="\m" localSheetId="13">'[1]Pasivos estimados'!#REF!</definedName>
    <definedName name="\m" localSheetId="15">'[2]Pasivos estimados'!#REF!</definedName>
    <definedName name="\m" localSheetId="14">'[2]Pasivos estimados'!#REF!</definedName>
    <definedName name="\m">'[1]Pasivos estimados'!#REF!</definedName>
    <definedName name="\p" localSheetId="15">#REF!</definedName>
    <definedName name="\p" localSheetId="14">#REF!</definedName>
    <definedName name="\p">#REF!</definedName>
    <definedName name="\q" localSheetId="13">'[1]Pasivos estimados'!#REF!</definedName>
    <definedName name="\q" localSheetId="15">'[2]Pasivos estimados'!#REF!</definedName>
    <definedName name="\q" localSheetId="14">'[2]Pasivos estimados'!#REF!</definedName>
    <definedName name="\q">'[1]Pasivos estimados'!#REF!</definedName>
    <definedName name="\r" localSheetId="15">#REF!</definedName>
    <definedName name="\r" localSheetId="14">#REF!</definedName>
    <definedName name="\r">#REF!</definedName>
    <definedName name="\s" localSheetId="15">#REF!</definedName>
    <definedName name="\s" localSheetId="14">#REF!</definedName>
    <definedName name="\s">#REF!</definedName>
    <definedName name="\v" localSheetId="13">'[1]Pasivos estimados'!#REF!</definedName>
    <definedName name="\v" localSheetId="15">'[2]Pasivos estimados'!#REF!</definedName>
    <definedName name="\v" localSheetId="14">'[2]Pasivos estimados'!#REF!</definedName>
    <definedName name="\v">'[1]Pasivos estimados'!#REF!</definedName>
    <definedName name="____________COS2002">[4]DATOS!$A$190:$L$198</definedName>
    <definedName name="___________COS2002">[4]DATOS!$A$190:$L$198</definedName>
    <definedName name="___________dif1">[5]FEB!$H$18</definedName>
    <definedName name="___________dif2">[5]FEB!$H$19</definedName>
    <definedName name="___________dif3">[5]FEB!$H$20</definedName>
    <definedName name="___________dif4">[5]FEB!$H$21</definedName>
    <definedName name="___________dif5">[5]FEB!$H$22</definedName>
    <definedName name="___________dif6">[5]FEB!$H$23</definedName>
    <definedName name="___________dif7">[5]FEB!$H$24</definedName>
    <definedName name="___________dif8">[5]FEB!$H$25</definedName>
    <definedName name="___________dif9">[5]FEB!$H$26</definedName>
    <definedName name="___________gca1">[5]FEB!$G$18</definedName>
    <definedName name="___________gca2">[5]FEB!$G$19</definedName>
    <definedName name="___________gca3">[5]FEB!$G$20</definedName>
    <definedName name="___________gca4">[5]FEB!$G$21</definedName>
    <definedName name="___________gca5">[5]FEB!$G$22</definedName>
    <definedName name="___________gca6">[5]FEB!$G$23</definedName>
    <definedName name="___________gca7">[5]FEB!$G$24</definedName>
    <definedName name="___________gca8">[5]FEB!$G$25</definedName>
    <definedName name="___________gca9">[5]FEB!$G$26</definedName>
    <definedName name="___________gfa1">[5]FEB!$F$18</definedName>
    <definedName name="___________gfa2">[5]FEB!$F$19</definedName>
    <definedName name="___________gfa3">[5]FEB!$F$20</definedName>
    <definedName name="___________gfa4">[5]FEB!$F$21</definedName>
    <definedName name="___________gfa5">[5]FEB!$F$22</definedName>
    <definedName name="___________gfa6">[5]FEB!$F$23</definedName>
    <definedName name="___________gfa7">[5]FEB!$F$24</definedName>
    <definedName name="___________gfa8">[5]FEB!$F$25</definedName>
    <definedName name="___________gfa9">[5]FEB!$F$26</definedName>
    <definedName name="___________pts1">[5]FEB!$E$18</definedName>
    <definedName name="___________pts2">[5]FEB!$E$19</definedName>
    <definedName name="___________pts3">[5]FEB!$E$20</definedName>
    <definedName name="___________pts4">[5]FEB!$E$21</definedName>
    <definedName name="___________pts5">[5]FEB!$E$22</definedName>
    <definedName name="___________pts6">[5]FEB!$E$23</definedName>
    <definedName name="___________pts7">[5]FEB!$E$24</definedName>
    <definedName name="___________pts8">[5]FEB!$E$25</definedName>
    <definedName name="___________pts9">[5]FEB!$E$26</definedName>
    <definedName name="___________Sal1">475246</definedName>
    <definedName name="___________Sal2">412181</definedName>
    <definedName name="__________COS2002">[4]DATOS!$A$190:$L$198</definedName>
    <definedName name="__________dif1">[5]FEB!$H$18</definedName>
    <definedName name="__________dif2">[5]FEB!$H$19</definedName>
    <definedName name="__________dif3">[5]FEB!$H$20</definedName>
    <definedName name="__________dif4">[5]FEB!$H$21</definedName>
    <definedName name="__________dif5">[5]FEB!$H$22</definedName>
    <definedName name="__________dif6">[5]FEB!$H$23</definedName>
    <definedName name="__________dif7">[5]FEB!$H$24</definedName>
    <definedName name="__________dif8">[5]FEB!$H$25</definedName>
    <definedName name="__________dif9">[5]FEB!$H$26</definedName>
    <definedName name="__________gca1">[5]FEB!$G$18</definedName>
    <definedName name="__________gca2">[5]FEB!$G$19</definedName>
    <definedName name="__________gca3">[5]FEB!$G$20</definedName>
    <definedName name="__________gca4">[5]FEB!$G$21</definedName>
    <definedName name="__________gca5">[5]FEB!$G$22</definedName>
    <definedName name="__________gca6">[5]FEB!$G$23</definedName>
    <definedName name="__________gca7">[5]FEB!$G$24</definedName>
    <definedName name="__________gca8">[5]FEB!$G$25</definedName>
    <definedName name="__________gca9">[5]FEB!$G$26</definedName>
    <definedName name="__________gfa1">[5]FEB!$F$18</definedName>
    <definedName name="__________gfa2">[5]FEB!$F$19</definedName>
    <definedName name="__________gfa3">[5]FEB!$F$20</definedName>
    <definedName name="__________gfa4">[5]FEB!$F$21</definedName>
    <definedName name="__________gfa5">[5]FEB!$F$22</definedName>
    <definedName name="__________gfa6">[5]FEB!$F$23</definedName>
    <definedName name="__________gfa7">[5]FEB!$F$24</definedName>
    <definedName name="__________gfa8">[5]FEB!$F$25</definedName>
    <definedName name="__________gfa9">[5]FEB!$F$26</definedName>
    <definedName name="__________pts1">[5]FEB!$E$18</definedName>
    <definedName name="__________pts2">[5]FEB!$E$19</definedName>
    <definedName name="__________pts3">[5]FEB!$E$20</definedName>
    <definedName name="__________pts4">[5]FEB!$E$21</definedName>
    <definedName name="__________pts5">[5]FEB!$E$22</definedName>
    <definedName name="__________pts6">[5]FEB!$E$23</definedName>
    <definedName name="__________pts7">[5]FEB!$E$24</definedName>
    <definedName name="__________pts8">[5]FEB!$E$25</definedName>
    <definedName name="__________pts9">[5]FEB!$E$26</definedName>
    <definedName name="__________Sal1">475246</definedName>
    <definedName name="__________Sal2">412181</definedName>
    <definedName name="_________COS2002">[4]DATOS!$A$190:$L$198</definedName>
    <definedName name="_________dif1">[5]FEB!$H$18</definedName>
    <definedName name="_________dif2">[5]FEB!$H$19</definedName>
    <definedName name="_________dif3">[5]FEB!$H$20</definedName>
    <definedName name="_________dif4">[5]FEB!$H$21</definedName>
    <definedName name="_________dif5">[5]FEB!$H$22</definedName>
    <definedName name="_________dif6">[5]FEB!$H$23</definedName>
    <definedName name="_________dif7">[5]FEB!$H$24</definedName>
    <definedName name="_________dif8">[5]FEB!$H$25</definedName>
    <definedName name="_________dif9">[5]FEB!$H$26</definedName>
    <definedName name="_________gca1">[5]FEB!$G$18</definedName>
    <definedName name="_________gca2">[5]FEB!$G$19</definedName>
    <definedName name="_________gca3">[5]FEB!$G$20</definedName>
    <definedName name="_________gca4">[5]FEB!$G$21</definedName>
    <definedName name="_________gca5">[5]FEB!$G$22</definedName>
    <definedName name="_________gca6">[5]FEB!$G$23</definedName>
    <definedName name="_________gca7">[5]FEB!$G$24</definedName>
    <definedName name="_________gca8">[5]FEB!$G$25</definedName>
    <definedName name="_________gca9">[5]FEB!$G$26</definedName>
    <definedName name="_________gfa1">[5]FEB!$F$18</definedName>
    <definedName name="_________gfa2">[5]FEB!$F$19</definedName>
    <definedName name="_________gfa3">[5]FEB!$F$20</definedName>
    <definedName name="_________gfa4">[5]FEB!$F$21</definedName>
    <definedName name="_________gfa5">[5]FEB!$F$22</definedName>
    <definedName name="_________gfa6">[5]FEB!$F$23</definedName>
    <definedName name="_________gfa7">[5]FEB!$F$24</definedName>
    <definedName name="_________gfa8">[5]FEB!$F$25</definedName>
    <definedName name="_________gfa9">[5]FEB!$F$26</definedName>
    <definedName name="_________pts1">[5]FEB!$E$18</definedName>
    <definedName name="_________pts2">[5]FEB!$E$19</definedName>
    <definedName name="_________pts3">[5]FEB!$E$20</definedName>
    <definedName name="_________pts4">[5]FEB!$E$21</definedName>
    <definedName name="_________pts5">[5]FEB!$E$22</definedName>
    <definedName name="_________pts6">[5]FEB!$E$23</definedName>
    <definedName name="_________pts7">[5]FEB!$E$24</definedName>
    <definedName name="_________pts8">[5]FEB!$E$25</definedName>
    <definedName name="_________pts9">[5]FEB!$E$26</definedName>
    <definedName name="_________Sal1">475246</definedName>
    <definedName name="_________Sal2">412181</definedName>
    <definedName name="________COS2002">[4]DATOS!$A$190:$L$198</definedName>
    <definedName name="________dif1">[5]FEB!$H$18</definedName>
    <definedName name="________dif2">[5]FEB!$H$19</definedName>
    <definedName name="________dif3">[5]FEB!$H$20</definedName>
    <definedName name="________dif4">[5]FEB!$H$21</definedName>
    <definedName name="________dif5">[5]FEB!$H$22</definedName>
    <definedName name="________dif6">[5]FEB!$H$23</definedName>
    <definedName name="________dif7">[5]FEB!$H$24</definedName>
    <definedName name="________dif8">[5]FEB!$H$25</definedName>
    <definedName name="________dif9">[5]FEB!$H$26</definedName>
    <definedName name="________gca1">[5]FEB!$G$18</definedName>
    <definedName name="________gca2">[5]FEB!$G$19</definedName>
    <definedName name="________gca3">[5]FEB!$G$20</definedName>
    <definedName name="________gca4">[5]FEB!$G$21</definedName>
    <definedName name="________gca5">[5]FEB!$G$22</definedName>
    <definedName name="________gca6">[5]FEB!$G$23</definedName>
    <definedName name="________gca7">[5]FEB!$G$24</definedName>
    <definedName name="________gca8">[5]FEB!$G$25</definedName>
    <definedName name="________gca9">[5]FEB!$G$26</definedName>
    <definedName name="________gfa1">[5]FEB!$F$18</definedName>
    <definedName name="________gfa2">[5]FEB!$F$19</definedName>
    <definedName name="________gfa3">[5]FEB!$F$20</definedName>
    <definedName name="________gfa4">[5]FEB!$F$21</definedName>
    <definedName name="________gfa5">[5]FEB!$F$22</definedName>
    <definedName name="________gfa6">[5]FEB!$F$23</definedName>
    <definedName name="________gfa7">[5]FEB!$F$24</definedName>
    <definedName name="________gfa8">[5]FEB!$F$25</definedName>
    <definedName name="________gfa9">[5]FEB!$F$26</definedName>
    <definedName name="________pts1">[5]FEB!$E$18</definedName>
    <definedName name="________pts2">[5]FEB!$E$19</definedName>
    <definedName name="________pts3">[5]FEB!$E$20</definedName>
    <definedName name="________pts4">[5]FEB!$E$21</definedName>
    <definedName name="________pts5">[5]FEB!$E$22</definedName>
    <definedName name="________pts6">[5]FEB!$E$23</definedName>
    <definedName name="________pts7">[5]FEB!$E$24</definedName>
    <definedName name="________pts8">[5]FEB!$E$25</definedName>
    <definedName name="________pts9">[5]FEB!$E$26</definedName>
    <definedName name="________Sal1">475246</definedName>
    <definedName name="________Sal2">412181</definedName>
    <definedName name="_______COS2002">[6]DATOS!$A$192:$N$200</definedName>
    <definedName name="_______DAT2" localSheetId="15">'[7]Feb 2004'!#REF!</definedName>
    <definedName name="_______DAT2" localSheetId="14">'[7]Feb 2004'!#REF!</definedName>
    <definedName name="_______DAT2">'[7]Feb 2004'!#REF!</definedName>
    <definedName name="_______dif1">[5]FEB!$H$18</definedName>
    <definedName name="_______dif2">[5]FEB!$H$19</definedName>
    <definedName name="_______dif3">[5]FEB!$H$20</definedName>
    <definedName name="_______dif4">[5]FEB!$H$21</definedName>
    <definedName name="_______dif5">[5]FEB!$H$22</definedName>
    <definedName name="_______dif6">[5]FEB!$H$23</definedName>
    <definedName name="_______dif7">[5]FEB!$H$24</definedName>
    <definedName name="_______dif8">[5]FEB!$H$25</definedName>
    <definedName name="_______dif9">[5]FEB!$H$26</definedName>
    <definedName name="_______gca1">[5]FEB!$G$18</definedName>
    <definedName name="_______gca2">[5]FEB!$G$19</definedName>
    <definedName name="_______gca3">[5]FEB!$G$20</definedName>
    <definedName name="_______gca4">[5]FEB!$G$21</definedName>
    <definedName name="_______gca5">[5]FEB!$G$22</definedName>
    <definedName name="_______gca6">[5]FEB!$G$23</definedName>
    <definedName name="_______gca7">[5]FEB!$G$24</definedName>
    <definedName name="_______gca8">[5]FEB!$G$25</definedName>
    <definedName name="_______gca9">[5]FEB!$G$26</definedName>
    <definedName name="_______gfa1">[5]FEB!$F$18</definedName>
    <definedName name="_______gfa2">[5]FEB!$F$19</definedName>
    <definedName name="_______gfa3">[5]FEB!$F$20</definedName>
    <definedName name="_______gfa4">[5]FEB!$F$21</definedName>
    <definedName name="_______gfa5">[5]FEB!$F$22</definedName>
    <definedName name="_______gfa6">[5]FEB!$F$23</definedName>
    <definedName name="_______gfa7">[5]FEB!$F$24</definedName>
    <definedName name="_______gfa8">[5]FEB!$F$25</definedName>
    <definedName name="_______gfa9">[5]FEB!$F$26</definedName>
    <definedName name="_______pts1">[5]FEB!$E$18</definedName>
    <definedName name="_______pts2">[5]FEB!$E$19</definedName>
    <definedName name="_______pts3">[5]FEB!$E$20</definedName>
    <definedName name="_______pts4">[5]FEB!$E$21</definedName>
    <definedName name="_______pts5">[5]FEB!$E$22</definedName>
    <definedName name="_______pts6">[5]FEB!$E$23</definedName>
    <definedName name="_______pts7">[5]FEB!$E$24</definedName>
    <definedName name="_______pts8">[5]FEB!$E$25</definedName>
    <definedName name="_______pts9">[5]FEB!$E$26</definedName>
    <definedName name="_______Sal1">475246</definedName>
    <definedName name="_______Sal2">412181</definedName>
    <definedName name="______COS2002">[4]DATOS!$A$190:$L$198</definedName>
    <definedName name="______DAT14" localSheetId="15">[8]Hoja1!#REF!</definedName>
    <definedName name="______DAT14" localSheetId="14">[8]Hoja1!#REF!</definedName>
    <definedName name="______DAT14">[8]Hoja1!#REF!</definedName>
    <definedName name="______DAT15" localSheetId="15">[8]Hoja1!#REF!</definedName>
    <definedName name="______DAT15" localSheetId="14">[8]Hoja1!#REF!</definedName>
    <definedName name="______DAT15">[8]Hoja1!#REF!</definedName>
    <definedName name="______DAT16" localSheetId="15">[8]Hoja1!#REF!</definedName>
    <definedName name="______DAT16" localSheetId="14">[8]Hoja1!#REF!</definedName>
    <definedName name="______DAT16">[8]Hoja1!#REF!</definedName>
    <definedName name="______DAT19" localSheetId="15">'[8]M Clientes'!#REF!</definedName>
    <definedName name="______DAT19" localSheetId="14">'[8]M Clientes'!#REF!</definedName>
    <definedName name="______DAT19">'[8]M Clientes'!#REF!</definedName>
    <definedName name="______DAT2" localSheetId="15">'[7]Feb 2004'!#REF!</definedName>
    <definedName name="______DAT2" localSheetId="14">'[7]Feb 2004'!#REF!</definedName>
    <definedName name="______DAT2">'[7]Feb 2004'!#REF!</definedName>
    <definedName name="______DAT20" localSheetId="15">'[8]M Clientes'!#REF!</definedName>
    <definedName name="______DAT20" localSheetId="14">'[8]M Clientes'!#REF!</definedName>
    <definedName name="______DAT20">'[8]M Clientes'!#REF!</definedName>
    <definedName name="______DAT21" localSheetId="15">'[8]M Clientes'!#REF!</definedName>
    <definedName name="______DAT21" localSheetId="14">'[8]M Clientes'!#REF!</definedName>
    <definedName name="______DAT21">'[8]M Clientes'!#REF!</definedName>
    <definedName name="______DAT22" localSheetId="15">'[8]M Clientes'!#REF!</definedName>
    <definedName name="______DAT22" localSheetId="14">'[8]M Clientes'!#REF!</definedName>
    <definedName name="______DAT22">'[8]M Clientes'!#REF!</definedName>
    <definedName name="______DAT24" localSheetId="15">'[8]M Clientes'!#REF!</definedName>
    <definedName name="______DAT24" localSheetId="14">'[8]M Clientes'!#REF!</definedName>
    <definedName name="______DAT24">'[8]M Clientes'!#REF!</definedName>
    <definedName name="______DAT26" localSheetId="15">'[8]M Clientes'!#REF!</definedName>
    <definedName name="______DAT26" localSheetId="14">'[8]M Clientes'!#REF!</definedName>
    <definedName name="______DAT26">'[8]M Clientes'!#REF!</definedName>
    <definedName name="______DAT27" localSheetId="15">'[8]M Clientes'!#REF!</definedName>
    <definedName name="______DAT27" localSheetId="14">'[8]M Clientes'!#REF!</definedName>
    <definedName name="______DAT27">'[8]M Clientes'!#REF!</definedName>
    <definedName name="______DAT3" localSheetId="15">'[7]Feb 2004'!#REF!</definedName>
    <definedName name="______DAT3" localSheetId="14">'[7]Feb 2004'!#REF!</definedName>
    <definedName name="______DAT3">'[7]Feb 2004'!#REF!</definedName>
    <definedName name="______DAT30" localSheetId="15">'[8]M Clientes'!#REF!</definedName>
    <definedName name="______DAT30" localSheetId="14">'[8]M Clientes'!#REF!</definedName>
    <definedName name="______DAT30">'[8]M Clientes'!#REF!</definedName>
    <definedName name="______DAT31" localSheetId="15">'[8]M Clientes'!#REF!</definedName>
    <definedName name="______DAT31" localSheetId="14">'[8]M Clientes'!#REF!</definedName>
    <definedName name="______DAT31">'[8]M Clientes'!#REF!</definedName>
    <definedName name="______dif1">[5]FEB!$H$18</definedName>
    <definedName name="______dif2">[5]FEB!$H$19</definedName>
    <definedName name="______dif3">[5]FEB!$H$20</definedName>
    <definedName name="______dif4">[5]FEB!$H$21</definedName>
    <definedName name="______dif5">[5]FEB!$H$22</definedName>
    <definedName name="______dif6">[5]FEB!$H$23</definedName>
    <definedName name="______dif7">[5]FEB!$H$24</definedName>
    <definedName name="______dif8">[5]FEB!$H$25</definedName>
    <definedName name="______dif9">[5]FEB!$H$26</definedName>
    <definedName name="______gca1">[5]FEB!$G$18</definedName>
    <definedName name="______gca2">[5]FEB!$G$19</definedName>
    <definedName name="______gca3">[5]FEB!$G$20</definedName>
    <definedName name="______gca4">[5]FEB!$G$21</definedName>
    <definedName name="______gca5">[5]FEB!$G$22</definedName>
    <definedName name="______gca6">[5]FEB!$G$23</definedName>
    <definedName name="______gca7">[5]FEB!$G$24</definedName>
    <definedName name="______gca8">[5]FEB!$G$25</definedName>
    <definedName name="______gca9">[5]FEB!$G$26</definedName>
    <definedName name="______gfa1">[5]FEB!$F$18</definedName>
    <definedName name="______gfa2">[5]FEB!$F$19</definedName>
    <definedName name="______gfa3">[5]FEB!$F$20</definedName>
    <definedName name="______gfa4">[5]FEB!$F$21</definedName>
    <definedName name="______gfa5">[5]FEB!$F$22</definedName>
    <definedName name="______gfa6">[5]FEB!$F$23</definedName>
    <definedName name="______gfa7">[5]FEB!$F$24</definedName>
    <definedName name="______gfa8">[5]FEB!$F$25</definedName>
    <definedName name="______gfa9">[5]FEB!$F$26</definedName>
    <definedName name="______pts1">[5]FEB!$E$18</definedName>
    <definedName name="______pts2">[5]FEB!$E$19</definedName>
    <definedName name="______pts3">[5]FEB!$E$20</definedName>
    <definedName name="______pts4">[5]FEB!$E$21</definedName>
    <definedName name="______pts5">[5]FEB!$E$22</definedName>
    <definedName name="______pts6">[5]FEB!$E$23</definedName>
    <definedName name="______pts7">[5]FEB!$E$24</definedName>
    <definedName name="______pts8">[5]FEB!$E$25</definedName>
    <definedName name="______pts9">[5]FEB!$E$26</definedName>
    <definedName name="______Sal1">475246</definedName>
    <definedName name="______Sal2">412181</definedName>
    <definedName name="_____COS2002">[4]DATOS!$A$190:$L$198</definedName>
    <definedName name="_____DAT10">[9]Dic05!$K$2:$K$19145</definedName>
    <definedName name="_____DAT14" localSheetId="15">[8]Hoja1!#REF!</definedName>
    <definedName name="_____DAT14" localSheetId="14">[8]Hoja1!#REF!</definedName>
    <definedName name="_____DAT14">[8]Hoja1!#REF!</definedName>
    <definedName name="_____DAT15" localSheetId="15">[8]Hoja1!#REF!</definedName>
    <definedName name="_____DAT15" localSheetId="14">[8]Hoja1!#REF!</definedName>
    <definedName name="_____DAT15">[8]Hoja1!#REF!</definedName>
    <definedName name="_____DAT16" localSheetId="15">[8]Hoja1!#REF!</definedName>
    <definedName name="_____DAT16" localSheetId="14">[8]Hoja1!#REF!</definedName>
    <definedName name="_____DAT16">[8]Hoja1!#REF!</definedName>
    <definedName name="_____DAT19" localSheetId="15">'[8]M Clientes'!#REF!</definedName>
    <definedName name="_____DAT19" localSheetId="14">'[8]M Clientes'!#REF!</definedName>
    <definedName name="_____DAT19">'[8]M Clientes'!#REF!</definedName>
    <definedName name="_____DAT2" localSheetId="15">'[7]Feb 2004'!#REF!</definedName>
    <definedName name="_____DAT2" localSheetId="14">'[7]Feb 2004'!#REF!</definedName>
    <definedName name="_____DAT2">'[7]Feb 2004'!#REF!</definedName>
    <definedName name="_____DAT20" localSheetId="15">'[8]M Clientes'!#REF!</definedName>
    <definedName name="_____DAT20" localSheetId="14">'[8]M Clientes'!#REF!</definedName>
    <definedName name="_____DAT20">'[8]M Clientes'!#REF!</definedName>
    <definedName name="_____DAT21" localSheetId="15">'[8]M Clientes'!#REF!</definedName>
    <definedName name="_____DAT21" localSheetId="14">'[8]M Clientes'!#REF!</definedName>
    <definedName name="_____DAT21">'[8]M Clientes'!#REF!</definedName>
    <definedName name="_____DAT22" localSheetId="15">'[8]M Clientes'!#REF!</definedName>
    <definedName name="_____DAT22" localSheetId="14">'[8]M Clientes'!#REF!</definedName>
    <definedName name="_____DAT22">'[8]M Clientes'!#REF!</definedName>
    <definedName name="_____DAT24" localSheetId="15">'[8]M Clientes'!#REF!</definedName>
    <definedName name="_____DAT24" localSheetId="14">'[8]M Clientes'!#REF!</definedName>
    <definedName name="_____DAT24">'[8]M Clientes'!#REF!</definedName>
    <definedName name="_____DAT26" localSheetId="15">'[8]M Clientes'!#REF!</definedName>
    <definedName name="_____DAT26" localSheetId="14">'[8]M Clientes'!#REF!</definedName>
    <definedName name="_____DAT26">'[8]M Clientes'!#REF!</definedName>
    <definedName name="_____DAT27" localSheetId="15">'[8]M Clientes'!#REF!</definedName>
    <definedName name="_____DAT27" localSheetId="14">'[8]M Clientes'!#REF!</definedName>
    <definedName name="_____DAT27">'[8]M Clientes'!#REF!</definedName>
    <definedName name="_____DAT3" localSheetId="15">'[7]Feb 2004'!#REF!</definedName>
    <definedName name="_____DAT3" localSheetId="14">'[7]Feb 2004'!#REF!</definedName>
    <definedName name="_____DAT3">'[7]Feb 2004'!#REF!</definedName>
    <definedName name="_____DAT30" localSheetId="15">'[8]M Clientes'!#REF!</definedName>
    <definedName name="_____DAT30" localSheetId="14">'[8]M Clientes'!#REF!</definedName>
    <definedName name="_____DAT30">'[8]M Clientes'!#REF!</definedName>
    <definedName name="_____DAT31" localSheetId="15">'[8]M Clientes'!#REF!</definedName>
    <definedName name="_____DAT31" localSheetId="14">'[8]M Clientes'!#REF!</definedName>
    <definedName name="_____DAT31">'[8]M Clientes'!#REF!</definedName>
    <definedName name="_____dif1">[5]FEB!$H$18</definedName>
    <definedName name="_____dif2">[5]FEB!$H$19</definedName>
    <definedName name="_____dif3">[5]FEB!$H$20</definedName>
    <definedName name="_____dif4">[5]FEB!$H$21</definedName>
    <definedName name="_____dif5">[5]FEB!$H$22</definedName>
    <definedName name="_____dif6">[5]FEB!$H$23</definedName>
    <definedName name="_____dif7">[5]FEB!$H$24</definedName>
    <definedName name="_____dif8">[5]FEB!$H$25</definedName>
    <definedName name="_____dif9">[5]FEB!$H$26</definedName>
    <definedName name="_____gca1">[5]FEB!$G$18</definedName>
    <definedName name="_____gca2">[5]FEB!$G$19</definedName>
    <definedName name="_____gca3">[5]FEB!$G$20</definedName>
    <definedName name="_____gca4">[5]FEB!$G$21</definedName>
    <definedName name="_____gca5">[5]FEB!$G$22</definedName>
    <definedName name="_____gca6">[5]FEB!$G$23</definedName>
    <definedName name="_____gca7">[5]FEB!$G$24</definedName>
    <definedName name="_____gca8">[5]FEB!$G$25</definedName>
    <definedName name="_____gca9">[5]FEB!$G$26</definedName>
    <definedName name="_____gfa1">[5]FEB!$F$18</definedName>
    <definedName name="_____gfa2">[5]FEB!$F$19</definedName>
    <definedName name="_____gfa3">[5]FEB!$F$20</definedName>
    <definedName name="_____gfa4">[5]FEB!$F$21</definedName>
    <definedName name="_____gfa5">[5]FEB!$F$22</definedName>
    <definedName name="_____gfa6">[5]FEB!$F$23</definedName>
    <definedName name="_____gfa7">[5]FEB!$F$24</definedName>
    <definedName name="_____gfa8">[5]FEB!$F$25</definedName>
    <definedName name="_____gfa9">[5]FEB!$F$26</definedName>
    <definedName name="_____PR1" localSheetId="15">#REF!</definedName>
    <definedName name="_____PR1" localSheetId="14">#REF!</definedName>
    <definedName name="_____PR1">#REF!</definedName>
    <definedName name="_____PR11" localSheetId="15">#REF!</definedName>
    <definedName name="_____PR11" localSheetId="14">#REF!</definedName>
    <definedName name="_____PR11">#REF!</definedName>
    <definedName name="_____PR12" localSheetId="15">#REF!</definedName>
    <definedName name="_____PR12" localSheetId="14">#REF!</definedName>
    <definedName name="_____PR12">#REF!</definedName>
    <definedName name="_____PR13" localSheetId="15">#REF!</definedName>
    <definedName name="_____PR13" localSheetId="14">#REF!</definedName>
    <definedName name="_____PR13">#REF!</definedName>
    <definedName name="_____PR14" localSheetId="15">#REF!</definedName>
    <definedName name="_____PR14" localSheetId="14">#REF!</definedName>
    <definedName name="_____PR14">#REF!</definedName>
    <definedName name="_____PR15" localSheetId="15">#REF!</definedName>
    <definedName name="_____PR15" localSheetId="14">#REF!</definedName>
    <definedName name="_____PR15">#REF!</definedName>
    <definedName name="_____PR17" localSheetId="15">#REF!</definedName>
    <definedName name="_____PR17" localSheetId="14">#REF!</definedName>
    <definedName name="_____PR17">#REF!</definedName>
    <definedName name="_____PR18" localSheetId="15">#REF!</definedName>
    <definedName name="_____PR18" localSheetId="14">#REF!</definedName>
    <definedName name="_____PR18">#REF!</definedName>
    <definedName name="_____PR2" localSheetId="15">#REF!</definedName>
    <definedName name="_____PR2" localSheetId="14">#REF!</definedName>
    <definedName name="_____PR2">#REF!</definedName>
    <definedName name="_____PR20" localSheetId="15">#REF!</definedName>
    <definedName name="_____PR20" localSheetId="14">#REF!</definedName>
    <definedName name="_____PR20">#REF!</definedName>
    <definedName name="_____PR23" localSheetId="15">#REF!</definedName>
    <definedName name="_____PR23" localSheetId="14">#REF!</definedName>
    <definedName name="_____PR23">#REF!</definedName>
    <definedName name="_____PR24" localSheetId="15">#REF!</definedName>
    <definedName name="_____PR24" localSheetId="14">#REF!</definedName>
    <definedName name="_____PR24">#REF!</definedName>
    <definedName name="_____PR25" localSheetId="15">#REF!</definedName>
    <definedName name="_____PR25" localSheetId="14">#REF!</definedName>
    <definedName name="_____PR25">#REF!</definedName>
    <definedName name="_____PR26" localSheetId="15">#REF!</definedName>
    <definedName name="_____PR26" localSheetId="14">#REF!</definedName>
    <definedName name="_____PR26">#REF!</definedName>
    <definedName name="_____PR3" localSheetId="15">#REF!</definedName>
    <definedName name="_____PR3" localSheetId="14">#REF!</definedName>
    <definedName name="_____PR3">#REF!</definedName>
    <definedName name="_____PR5" localSheetId="15">#REF!</definedName>
    <definedName name="_____PR5" localSheetId="14">#REF!</definedName>
    <definedName name="_____PR5">#REF!</definedName>
    <definedName name="_____PR6" localSheetId="15">#REF!</definedName>
    <definedName name="_____PR6" localSheetId="14">#REF!</definedName>
    <definedName name="_____PR6">#REF!</definedName>
    <definedName name="_____PR7" localSheetId="15">#REF!</definedName>
    <definedName name="_____PR7" localSheetId="14">#REF!</definedName>
    <definedName name="_____PR7">#REF!</definedName>
    <definedName name="_____PR8" localSheetId="15">#REF!</definedName>
    <definedName name="_____PR8" localSheetId="14">#REF!</definedName>
    <definedName name="_____PR8">#REF!</definedName>
    <definedName name="_____PR9" localSheetId="15">#REF!</definedName>
    <definedName name="_____PR9" localSheetId="14">#REF!</definedName>
    <definedName name="_____PR9">#REF!</definedName>
    <definedName name="_____pts1">[5]FEB!$E$18</definedName>
    <definedName name="_____pts2">[5]FEB!$E$19</definedName>
    <definedName name="_____pts3">[5]FEB!$E$20</definedName>
    <definedName name="_____pts4">[5]FEB!$E$21</definedName>
    <definedName name="_____pts5">[5]FEB!$E$22</definedName>
    <definedName name="_____pts6">[5]FEB!$E$23</definedName>
    <definedName name="_____pts7">[5]FEB!$E$24</definedName>
    <definedName name="_____pts8">[5]FEB!$E$25</definedName>
    <definedName name="_____pts9">[5]FEB!$E$26</definedName>
    <definedName name="_____ran13" localSheetId="15">#REF!</definedName>
    <definedName name="_____ran13" localSheetId="14">#REF!</definedName>
    <definedName name="_____ran13">#REF!</definedName>
    <definedName name="_____ran14" localSheetId="15">#REF!</definedName>
    <definedName name="_____ran14" localSheetId="14">#REF!</definedName>
    <definedName name="_____ran14">#REF!</definedName>
    <definedName name="_____Sal1">475246</definedName>
    <definedName name="_____Sal2">412181</definedName>
    <definedName name="____COS2002">[10]DATOS!$A$190:$L$198</definedName>
    <definedName name="____DAT10">[9]Dic05!$K$2:$K$19145</definedName>
    <definedName name="____DAT14" localSheetId="15">[8]Hoja1!#REF!</definedName>
    <definedName name="____DAT14" localSheetId="14">[8]Hoja1!#REF!</definedName>
    <definedName name="____DAT14">[8]Hoja1!#REF!</definedName>
    <definedName name="____DAT15" localSheetId="15">[8]Hoja1!#REF!</definedName>
    <definedName name="____DAT15" localSheetId="14">[8]Hoja1!#REF!</definedName>
    <definedName name="____DAT15">[8]Hoja1!#REF!</definedName>
    <definedName name="____DAT16" localSheetId="15">[8]Hoja1!#REF!</definedName>
    <definedName name="____DAT16" localSheetId="14">[8]Hoja1!#REF!</definedName>
    <definedName name="____DAT16">[8]Hoja1!#REF!</definedName>
    <definedName name="____DAT19" localSheetId="15">'[8]M Clientes'!#REF!</definedName>
    <definedName name="____DAT19" localSheetId="14">'[8]M Clientes'!#REF!</definedName>
    <definedName name="____DAT19">'[8]M Clientes'!#REF!</definedName>
    <definedName name="____DAT20" localSheetId="15">'[8]M Clientes'!#REF!</definedName>
    <definedName name="____DAT20" localSheetId="14">'[8]M Clientes'!#REF!</definedName>
    <definedName name="____DAT20">'[8]M Clientes'!#REF!</definedName>
    <definedName name="____DAT21" localSheetId="15">'[8]M Clientes'!#REF!</definedName>
    <definedName name="____DAT21" localSheetId="14">'[8]M Clientes'!#REF!</definedName>
    <definedName name="____DAT21">'[8]M Clientes'!#REF!</definedName>
    <definedName name="____DAT22" localSheetId="15">'[8]M Clientes'!#REF!</definedName>
    <definedName name="____DAT22" localSheetId="14">'[8]M Clientes'!#REF!</definedName>
    <definedName name="____DAT22">'[8]M Clientes'!#REF!</definedName>
    <definedName name="____DAT24" localSheetId="15">'[8]M Clientes'!#REF!</definedName>
    <definedName name="____DAT24" localSheetId="14">'[8]M Clientes'!#REF!</definedName>
    <definedName name="____DAT24">'[8]M Clientes'!#REF!</definedName>
    <definedName name="____DAT26" localSheetId="15">'[8]M Clientes'!#REF!</definedName>
    <definedName name="____DAT26" localSheetId="14">'[8]M Clientes'!#REF!</definedName>
    <definedName name="____DAT26">'[8]M Clientes'!#REF!</definedName>
    <definedName name="____DAT27" localSheetId="15">'[8]M Clientes'!#REF!</definedName>
    <definedName name="____DAT27" localSheetId="14">'[8]M Clientes'!#REF!</definedName>
    <definedName name="____DAT27">'[8]M Clientes'!#REF!</definedName>
    <definedName name="____DAT3" localSheetId="15">'[7]Feb 2004'!#REF!</definedName>
    <definedName name="____DAT3" localSheetId="14">'[7]Feb 2004'!#REF!</definedName>
    <definedName name="____DAT3">'[7]Feb 2004'!#REF!</definedName>
    <definedName name="____DAT30" localSheetId="15">'[8]M Clientes'!#REF!</definedName>
    <definedName name="____DAT30" localSheetId="14">'[8]M Clientes'!#REF!</definedName>
    <definedName name="____DAT30">'[8]M Clientes'!#REF!</definedName>
    <definedName name="____DAT31" localSheetId="15">'[8]M Clientes'!#REF!</definedName>
    <definedName name="____DAT31" localSheetId="14">'[8]M Clientes'!#REF!</definedName>
    <definedName name="____DAT31">'[8]M Clientes'!#REF!</definedName>
    <definedName name="____dif1">[5]FEB!$H$18</definedName>
    <definedName name="____dif2">[5]FEB!$H$19</definedName>
    <definedName name="____dif3">[5]FEB!$H$20</definedName>
    <definedName name="____dif4">[5]FEB!$H$21</definedName>
    <definedName name="____dif5">[5]FEB!$H$22</definedName>
    <definedName name="____dif6">[5]FEB!$H$23</definedName>
    <definedName name="____dif7">[5]FEB!$H$24</definedName>
    <definedName name="____dif8">[5]FEB!$H$25</definedName>
    <definedName name="____dif9">[5]FEB!$H$26</definedName>
    <definedName name="____gca1">[5]FEB!$G$18</definedName>
    <definedName name="____gca2">[5]FEB!$G$19</definedName>
    <definedName name="____gca3">[5]FEB!$G$20</definedName>
    <definedName name="____gca4">[5]FEB!$G$21</definedName>
    <definedName name="____gca5">[5]FEB!$G$22</definedName>
    <definedName name="____gca6">[5]FEB!$G$23</definedName>
    <definedName name="____gca7">[5]FEB!$G$24</definedName>
    <definedName name="____gca8">[5]FEB!$G$25</definedName>
    <definedName name="____gca9">[5]FEB!$G$26</definedName>
    <definedName name="____gfa1">[5]FEB!$F$18</definedName>
    <definedName name="____gfa2">[5]FEB!$F$19</definedName>
    <definedName name="____gfa3">[5]FEB!$F$20</definedName>
    <definedName name="____gfa4">[5]FEB!$F$21</definedName>
    <definedName name="____gfa5">[5]FEB!$F$22</definedName>
    <definedName name="____gfa6">[5]FEB!$F$23</definedName>
    <definedName name="____gfa7">[5]FEB!$F$24</definedName>
    <definedName name="____gfa8">[5]FEB!$F$25</definedName>
    <definedName name="____gfa9">[5]FEB!$F$26</definedName>
    <definedName name="____PR1" localSheetId="15">#REF!</definedName>
    <definedName name="____PR1" localSheetId="14">#REF!</definedName>
    <definedName name="____PR1">#REF!</definedName>
    <definedName name="____PR11" localSheetId="15">#REF!</definedName>
    <definedName name="____PR11" localSheetId="14">#REF!</definedName>
    <definedName name="____PR11">#REF!</definedName>
    <definedName name="____PR12" localSheetId="15">#REF!</definedName>
    <definedName name="____PR12" localSheetId="14">#REF!</definedName>
    <definedName name="____PR12">#REF!</definedName>
    <definedName name="____PR13" localSheetId="15">#REF!</definedName>
    <definedName name="____PR13" localSheetId="14">#REF!</definedName>
    <definedName name="____PR13">#REF!</definedName>
    <definedName name="____PR14" localSheetId="15">#REF!</definedName>
    <definedName name="____PR14" localSheetId="14">#REF!</definedName>
    <definedName name="____PR14">#REF!</definedName>
    <definedName name="____PR15" localSheetId="15">#REF!</definedName>
    <definedName name="____PR15" localSheetId="14">#REF!</definedName>
    <definedName name="____PR15">#REF!</definedName>
    <definedName name="____PR17" localSheetId="15">#REF!</definedName>
    <definedName name="____PR17" localSheetId="14">#REF!</definedName>
    <definedName name="____PR17">#REF!</definedName>
    <definedName name="____PR18" localSheetId="15">#REF!</definedName>
    <definedName name="____PR18" localSheetId="14">#REF!</definedName>
    <definedName name="____PR18">#REF!</definedName>
    <definedName name="____PR2" localSheetId="15">#REF!</definedName>
    <definedName name="____PR2" localSheetId="14">#REF!</definedName>
    <definedName name="____PR2">#REF!</definedName>
    <definedName name="____PR20" localSheetId="15">#REF!</definedName>
    <definedName name="____PR20" localSheetId="14">#REF!</definedName>
    <definedName name="____PR20">#REF!</definedName>
    <definedName name="____PR23" localSheetId="15">#REF!</definedName>
    <definedName name="____PR23" localSheetId="14">#REF!</definedName>
    <definedName name="____PR23">#REF!</definedName>
    <definedName name="____PR24" localSheetId="15">#REF!</definedName>
    <definedName name="____PR24" localSheetId="14">#REF!</definedName>
    <definedName name="____PR24">#REF!</definedName>
    <definedName name="____PR25" localSheetId="15">#REF!</definedName>
    <definedName name="____PR25" localSheetId="14">#REF!</definedName>
    <definedName name="____PR25">#REF!</definedName>
    <definedName name="____PR26" localSheetId="15">#REF!</definedName>
    <definedName name="____PR26" localSheetId="14">#REF!</definedName>
    <definedName name="____PR26">#REF!</definedName>
    <definedName name="____PR3" localSheetId="15">#REF!</definedName>
    <definedName name="____PR3" localSheetId="14">#REF!</definedName>
    <definedName name="____PR3">#REF!</definedName>
    <definedName name="____PR5" localSheetId="15">#REF!</definedName>
    <definedName name="____PR5" localSheetId="14">#REF!</definedName>
    <definedName name="____PR5">#REF!</definedName>
    <definedName name="____PR6" localSheetId="15">#REF!</definedName>
    <definedName name="____PR6" localSheetId="14">#REF!</definedName>
    <definedName name="____PR6">#REF!</definedName>
    <definedName name="____PR7" localSheetId="15">#REF!</definedName>
    <definedName name="____PR7" localSheetId="14">#REF!</definedName>
    <definedName name="____PR7">#REF!</definedName>
    <definedName name="____PR8" localSheetId="15">#REF!</definedName>
    <definedName name="____PR8" localSheetId="14">#REF!</definedName>
    <definedName name="____PR8">#REF!</definedName>
    <definedName name="____PR9" localSheetId="15">#REF!</definedName>
    <definedName name="____PR9" localSheetId="14">#REF!</definedName>
    <definedName name="____PR9">#REF!</definedName>
    <definedName name="____pts1">[5]FEB!$E$18</definedName>
    <definedName name="____pts2">[5]FEB!$E$19</definedName>
    <definedName name="____pts3">[5]FEB!$E$20</definedName>
    <definedName name="____pts4">[5]FEB!$E$21</definedName>
    <definedName name="____pts5">[5]FEB!$E$22</definedName>
    <definedName name="____pts6">[5]FEB!$E$23</definedName>
    <definedName name="____pts7">[5]FEB!$E$24</definedName>
    <definedName name="____pts8">[5]FEB!$E$25</definedName>
    <definedName name="____pts9">[5]FEB!$E$26</definedName>
    <definedName name="____ran13" localSheetId="15">#REF!</definedName>
    <definedName name="____ran13" localSheetId="14">#REF!</definedName>
    <definedName name="____ran13">#REF!</definedName>
    <definedName name="____ran14" localSheetId="15">#REF!</definedName>
    <definedName name="____ran14" localSheetId="14">#REF!</definedName>
    <definedName name="____ran14">#REF!</definedName>
    <definedName name="____Sal1">475246</definedName>
    <definedName name="____Sal2">412181</definedName>
    <definedName name="____W.O.R.K.B.O.O.K..C.O.N.T.E.N.T.S____" localSheetId="15">#REF!</definedName>
    <definedName name="____W.O.R.K.B.O.O.K..C.O.N.T.E.N.T.S____" localSheetId="14">#REF!</definedName>
    <definedName name="____W.O.R.K.B.O.O.K..C.O.N.T.E.N.T.S____">#REF!</definedName>
    <definedName name="____x4" localSheetId="15">#REF!</definedName>
    <definedName name="____x4" localSheetId="14">#REF!</definedName>
    <definedName name="____x4">#REF!</definedName>
    <definedName name="____x6" localSheetId="15">#REF!</definedName>
    <definedName name="____x6" localSheetId="14">#REF!</definedName>
    <definedName name="____x6">#REF!</definedName>
    <definedName name="___COS2002">[11]Datos!$A$190:$L$198</definedName>
    <definedName name="___DAT10">[9]Dic05!$K$2:$K$19145</definedName>
    <definedName name="___DAT2" localSheetId="15">'[7]Feb 2004'!#REF!</definedName>
    <definedName name="___DAT2" localSheetId="14">'[7]Feb 2004'!#REF!</definedName>
    <definedName name="___DAT2">'[7]Feb 2004'!#REF!</definedName>
    <definedName name="___dif1">[5]FEB!$H$18</definedName>
    <definedName name="___dif2">[5]FEB!$H$19</definedName>
    <definedName name="___dif3">[5]FEB!$H$20</definedName>
    <definedName name="___dif4">[5]FEB!$H$21</definedName>
    <definedName name="___dif5">[5]FEB!$H$22</definedName>
    <definedName name="___dif6">[5]FEB!$H$23</definedName>
    <definedName name="___dif7">[5]FEB!$H$24</definedName>
    <definedName name="___dif8">[5]FEB!$H$25</definedName>
    <definedName name="___dif9">[5]FEB!$H$26</definedName>
    <definedName name="___gca1">[5]FEB!$G$18</definedName>
    <definedName name="___gca2">[5]FEB!$G$19</definedName>
    <definedName name="___gca3">[5]FEB!$G$20</definedName>
    <definedName name="___gca4">[5]FEB!$G$21</definedName>
    <definedName name="___gca5">[5]FEB!$G$22</definedName>
    <definedName name="___gca6">[5]FEB!$G$23</definedName>
    <definedName name="___gca7">[5]FEB!$G$24</definedName>
    <definedName name="___gca8">[5]FEB!$G$25</definedName>
    <definedName name="___gca9">[5]FEB!$G$26</definedName>
    <definedName name="___gfa1">[5]FEB!$F$18</definedName>
    <definedName name="___gfa2">[5]FEB!$F$19</definedName>
    <definedName name="___gfa3">[5]FEB!$F$20</definedName>
    <definedName name="___gfa4">[5]FEB!$F$21</definedName>
    <definedName name="___gfa5">[5]FEB!$F$22</definedName>
    <definedName name="___gfa6">[5]FEB!$F$23</definedName>
    <definedName name="___gfa7">[5]FEB!$F$24</definedName>
    <definedName name="___gfa8">[5]FEB!$F$25</definedName>
    <definedName name="___gfa9">[5]FEB!$F$26</definedName>
    <definedName name="___PR1" localSheetId="15">#REF!</definedName>
    <definedName name="___PR1" localSheetId="14">#REF!</definedName>
    <definedName name="___PR1">#REF!</definedName>
    <definedName name="___PR11" localSheetId="15">#REF!</definedName>
    <definedName name="___PR11" localSheetId="14">#REF!</definedName>
    <definedName name="___PR11">#REF!</definedName>
    <definedName name="___PR12" localSheetId="15">#REF!</definedName>
    <definedName name="___PR12" localSheetId="14">#REF!</definedName>
    <definedName name="___PR12">#REF!</definedName>
    <definedName name="___PR13" localSheetId="15">#REF!</definedName>
    <definedName name="___PR13" localSheetId="14">#REF!</definedName>
    <definedName name="___PR13">#REF!</definedName>
    <definedName name="___PR14" localSheetId="15">#REF!</definedName>
    <definedName name="___PR14" localSheetId="14">#REF!</definedName>
    <definedName name="___PR14">#REF!</definedName>
    <definedName name="___PR15" localSheetId="15">#REF!</definedName>
    <definedName name="___PR15" localSheetId="14">#REF!</definedName>
    <definedName name="___PR15">#REF!</definedName>
    <definedName name="___PR17" localSheetId="15">#REF!</definedName>
    <definedName name="___PR17" localSheetId="14">#REF!</definedName>
    <definedName name="___PR17">#REF!</definedName>
    <definedName name="___PR18" localSheetId="15">#REF!</definedName>
    <definedName name="___PR18" localSheetId="14">#REF!</definedName>
    <definedName name="___PR18">#REF!</definedName>
    <definedName name="___PR2" localSheetId="15">#REF!</definedName>
    <definedName name="___PR2" localSheetId="14">#REF!</definedName>
    <definedName name="___PR2">#REF!</definedName>
    <definedName name="___PR20" localSheetId="15">#REF!</definedName>
    <definedName name="___PR20" localSheetId="14">#REF!</definedName>
    <definedName name="___PR20">#REF!</definedName>
    <definedName name="___PR23" localSheetId="15">#REF!</definedName>
    <definedName name="___PR23" localSheetId="14">#REF!</definedName>
    <definedName name="___PR23">#REF!</definedName>
    <definedName name="___PR24" localSheetId="15">#REF!</definedName>
    <definedName name="___PR24" localSheetId="14">#REF!</definedName>
    <definedName name="___PR24">#REF!</definedName>
    <definedName name="___PR25" localSheetId="15">#REF!</definedName>
    <definedName name="___PR25" localSheetId="14">#REF!</definedName>
    <definedName name="___PR25">#REF!</definedName>
    <definedName name="___PR26" localSheetId="15">#REF!</definedName>
    <definedName name="___PR26" localSheetId="14">#REF!</definedName>
    <definedName name="___PR26">#REF!</definedName>
    <definedName name="___PR3" localSheetId="15">#REF!</definedName>
    <definedName name="___PR3" localSheetId="14">#REF!</definedName>
    <definedName name="___PR3">#REF!</definedName>
    <definedName name="___PR5" localSheetId="15">#REF!</definedName>
    <definedName name="___PR5" localSheetId="14">#REF!</definedName>
    <definedName name="___PR5">#REF!</definedName>
    <definedName name="___PR6" localSheetId="15">#REF!</definedName>
    <definedName name="___PR6" localSheetId="14">#REF!</definedName>
    <definedName name="___PR6">#REF!</definedName>
    <definedName name="___PR7" localSheetId="15">#REF!</definedName>
    <definedName name="___PR7" localSheetId="14">#REF!</definedName>
    <definedName name="___PR7">#REF!</definedName>
    <definedName name="___PR8" localSheetId="15">#REF!</definedName>
    <definedName name="___PR8" localSheetId="14">#REF!</definedName>
    <definedName name="___PR8">#REF!</definedName>
    <definedName name="___PR9" localSheetId="15">#REF!</definedName>
    <definedName name="___PR9" localSheetId="14">#REF!</definedName>
    <definedName name="___PR9">#REF!</definedName>
    <definedName name="___pts1">[5]FEB!$E$18</definedName>
    <definedName name="___pts2">[5]FEB!$E$19</definedName>
    <definedName name="___pts3">[5]FEB!$E$20</definedName>
    <definedName name="___pts4">[5]FEB!$E$21</definedName>
    <definedName name="___pts5">[5]FEB!$E$22</definedName>
    <definedName name="___pts6">[5]FEB!$E$23</definedName>
    <definedName name="___pts7">[5]FEB!$E$24</definedName>
    <definedName name="___pts8">[5]FEB!$E$25</definedName>
    <definedName name="___pts9">[5]FEB!$E$26</definedName>
    <definedName name="___ran13" localSheetId="15">#REF!</definedName>
    <definedName name="___ran13" localSheetId="14">#REF!</definedName>
    <definedName name="___ran13">#REF!</definedName>
    <definedName name="___ran14" localSheetId="15">#REF!</definedName>
    <definedName name="___ran14" localSheetId="14">#REF!</definedName>
    <definedName name="___ran14">#REF!</definedName>
    <definedName name="___Sal1">475246</definedName>
    <definedName name="___Sal2">412181</definedName>
    <definedName name="___x4" localSheetId="15">#REF!</definedName>
    <definedName name="___x4" localSheetId="14">#REF!</definedName>
    <definedName name="___x4">#REF!</definedName>
    <definedName name="___x6" localSheetId="15">#REF!</definedName>
    <definedName name="___x6" localSheetId="14">#REF!</definedName>
    <definedName name="___x6">#REF!</definedName>
    <definedName name="__COS2002">[4]DATOS!$A$190:$L$198</definedName>
    <definedName name="__DAT10">[9]Dic05!$K$2:$K$19145</definedName>
    <definedName name="__DAT14" localSheetId="15">[8]Hoja1!#REF!</definedName>
    <definedName name="__DAT14" localSheetId="14">[8]Hoja1!#REF!</definedName>
    <definedName name="__DAT14">[8]Hoja1!#REF!</definedName>
    <definedName name="__DAT15" localSheetId="15">[8]Hoja1!#REF!</definedName>
    <definedName name="__DAT15" localSheetId="14">[8]Hoja1!#REF!</definedName>
    <definedName name="__DAT15">[8]Hoja1!#REF!</definedName>
    <definedName name="__DAT16" localSheetId="15">[8]Hoja1!#REF!</definedName>
    <definedName name="__DAT16" localSheetId="14">[8]Hoja1!#REF!</definedName>
    <definedName name="__DAT16">[8]Hoja1!#REF!</definedName>
    <definedName name="__DAT19" localSheetId="15">'[8]M Clientes'!#REF!</definedName>
    <definedName name="__DAT19" localSheetId="14">'[8]M Clientes'!#REF!</definedName>
    <definedName name="__DAT19">'[8]M Clientes'!#REF!</definedName>
    <definedName name="__DAT2" localSheetId="15">'[7]Feb 2004'!#REF!</definedName>
    <definedName name="__DAT2" localSheetId="14">'[7]Feb 2004'!#REF!</definedName>
    <definedName name="__DAT2">'[7]Feb 2004'!#REF!</definedName>
    <definedName name="__DAT20" localSheetId="15">'[8]M Clientes'!#REF!</definedName>
    <definedName name="__DAT20" localSheetId="14">'[8]M Clientes'!#REF!</definedName>
    <definedName name="__DAT20">'[8]M Clientes'!#REF!</definedName>
    <definedName name="__DAT21" localSheetId="15">'[8]M Clientes'!#REF!</definedName>
    <definedName name="__DAT21" localSheetId="14">'[8]M Clientes'!#REF!</definedName>
    <definedName name="__DAT21">'[8]M Clientes'!#REF!</definedName>
    <definedName name="__DAT22" localSheetId="15">'[8]M Clientes'!#REF!</definedName>
    <definedName name="__DAT22" localSheetId="14">'[8]M Clientes'!#REF!</definedName>
    <definedName name="__DAT22">'[8]M Clientes'!#REF!</definedName>
    <definedName name="__DAT24" localSheetId="15">'[8]M Clientes'!#REF!</definedName>
    <definedName name="__DAT24" localSheetId="14">'[8]M Clientes'!#REF!</definedName>
    <definedName name="__DAT24">'[8]M Clientes'!#REF!</definedName>
    <definedName name="__DAT26" localSheetId="15">'[8]M Clientes'!#REF!</definedName>
    <definedName name="__DAT26" localSheetId="14">'[8]M Clientes'!#REF!</definedName>
    <definedName name="__DAT26">'[8]M Clientes'!#REF!</definedName>
    <definedName name="__DAT27" localSheetId="15">'[8]M Clientes'!#REF!</definedName>
    <definedName name="__DAT27" localSheetId="14">'[8]M Clientes'!#REF!</definedName>
    <definedName name="__DAT27">'[8]M Clientes'!#REF!</definedName>
    <definedName name="__DAT3" localSheetId="15">'[7]Feb 2004'!#REF!</definedName>
    <definedName name="__DAT3" localSheetId="14">'[7]Feb 2004'!#REF!</definedName>
    <definedName name="__DAT3">'[7]Feb 2004'!#REF!</definedName>
    <definedName name="__DAT30" localSheetId="15">'[8]M Clientes'!#REF!</definedName>
    <definedName name="__DAT30" localSheetId="14">'[8]M Clientes'!#REF!</definedName>
    <definedName name="__DAT30">'[8]M Clientes'!#REF!</definedName>
    <definedName name="__DAT31" localSheetId="15">'[8]M Clientes'!#REF!</definedName>
    <definedName name="__DAT31" localSheetId="14">'[8]M Clientes'!#REF!</definedName>
    <definedName name="__DAT31">'[8]M Clientes'!#REF!</definedName>
    <definedName name="__dif1">[5]FEB!$H$18</definedName>
    <definedName name="__dif2">[5]FEB!$H$19</definedName>
    <definedName name="__dif3">[5]FEB!$H$20</definedName>
    <definedName name="__dif4">[5]FEB!$H$21</definedName>
    <definedName name="__dif5">[5]FEB!$H$22</definedName>
    <definedName name="__dif6">[5]FEB!$H$23</definedName>
    <definedName name="__dif7">[5]FEB!$H$24</definedName>
    <definedName name="__dif8">[5]FEB!$H$25</definedName>
    <definedName name="__dif9">[5]FEB!$H$26</definedName>
    <definedName name="__gca1">[5]FEB!$G$18</definedName>
    <definedName name="__gca2">[5]FEB!$G$19</definedName>
    <definedName name="__gca3">[5]FEB!$G$20</definedName>
    <definedName name="__gca4">[5]FEB!$G$21</definedName>
    <definedName name="__gca5">[5]FEB!$G$22</definedName>
    <definedName name="__gca6">[5]FEB!$G$23</definedName>
    <definedName name="__gca7">[5]FEB!$G$24</definedName>
    <definedName name="__gca8">[5]FEB!$G$25</definedName>
    <definedName name="__gca9">[5]FEB!$G$26</definedName>
    <definedName name="__gfa1">[5]FEB!$F$18</definedName>
    <definedName name="__gfa2">[5]FEB!$F$19</definedName>
    <definedName name="__gfa3">[5]FEB!$F$20</definedName>
    <definedName name="__gfa4">[5]FEB!$F$21</definedName>
    <definedName name="__gfa5">[5]FEB!$F$22</definedName>
    <definedName name="__gfa6">[5]FEB!$F$23</definedName>
    <definedName name="__gfa7">[5]FEB!$F$24</definedName>
    <definedName name="__gfa8">[5]FEB!$F$25</definedName>
    <definedName name="__gfa9">[5]FEB!$F$26</definedName>
    <definedName name="__PR1" localSheetId="15">#REF!</definedName>
    <definedName name="__PR1" localSheetId="14">#REF!</definedName>
    <definedName name="__PR1">#REF!</definedName>
    <definedName name="__PR11" localSheetId="15">#REF!</definedName>
    <definedName name="__PR11" localSheetId="14">#REF!</definedName>
    <definedName name="__PR11">#REF!</definedName>
    <definedName name="__PR12" localSheetId="15">#REF!</definedName>
    <definedName name="__PR12" localSheetId="14">#REF!</definedName>
    <definedName name="__PR12">#REF!</definedName>
    <definedName name="__PR13" localSheetId="15">#REF!</definedName>
    <definedName name="__PR13" localSheetId="14">#REF!</definedName>
    <definedName name="__PR13">#REF!</definedName>
    <definedName name="__PR14" localSheetId="15">#REF!</definedName>
    <definedName name="__PR14" localSheetId="14">#REF!</definedName>
    <definedName name="__PR14">#REF!</definedName>
    <definedName name="__PR15" localSheetId="15">#REF!</definedName>
    <definedName name="__PR15" localSheetId="14">#REF!</definedName>
    <definedName name="__PR15">#REF!</definedName>
    <definedName name="__PR17" localSheetId="15">#REF!</definedName>
    <definedName name="__PR17" localSheetId="14">#REF!</definedName>
    <definedName name="__PR17">#REF!</definedName>
    <definedName name="__PR18" localSheetId="15">#REF!</definedName>
    <definedName name="__PR18" localSheetId="14">#REF!</definedName>
    <definedName name="__PR18">#REF!</definedName>
    <definedName name="__PR2" localSheetId="15">#REF!</definedName>
    <definedName name="__PR2" localSheetId="14">#REF!</definedName>
    <definedName name="__PR2">#REF!</definedName>
    <definedName name="__PR20" localSheetId="15">#REF!</definedName>
    <definedName name="__PR20" localSheetId="14">#REF!</definedName>
    <definedName name="__PR20">#REF!</definedName>
    <definedName name="__PR23" localSheetId="15">#REF!</definedName>
    <definedName name="__PR23" localSheetId="14">#REF!</definedName>
    <definedName name="__PR23">#REF!</definedName>
    <definedName name="__PR24" localSheetId="15">#REF!</definedName>
    <definedName name="__PR24" localSheetId="14">#REF!</definedName>
    <definedName name="__PR24">#REF!</definedName>
    <definedName name="__PR25" localSheetId="15">#REF!</definedName>
    <definedName name="__PR25" localSheetId="14">#REF!</definedName>
    <definedName name="__PR25">#REF!</definedName>
    <definedName name="__PR26" localSheetId="15">#REF!</definedName>
    <definedName name="__PR26" localSheetId="14">#REF!</definedName>
    <definedName name="__PR26">#REF!</definedName>
    <definedName name="__PR3" localSheetId="15">#REF!</definedName>
    <definedName name="__PR3" localSheetId="14">#REF!</definedName>
    <definedName name="__PR3">#REF!</definedName>
    <definedName name="__PR5" localSheetId="15">#REF!</definedName>
    <definedName name="__PR5" localSheetId="14">#REF!</definedName>
    <definedName name="__PR5">#REF!</definedName>
    <definedName name="__PR6" localSheetId="15">#REF!</definedName>
    <definedName name="__PR6" localSheetId="14">#REF!</definedName>
    <definedName name="__PR6">#REF!</definedName>
    <definedName name="__PR7" localSheetId="15">#REF!</definedName>
    <definedName name="__PR7" localSheetId="14">#REF!</definedName>
    <definedName name="__PR7">#REF!</definedName>
    <definedName name="__PR8" localSheetId="15">#REF!</definedName>
    <definedName name="__PR8" localSheetId="14">#REF!</definedName>
    <definedName name="__PR8">#REF!</definedName>
    <definedName name="__PR9" localSheetId="15">#REF!</definedName>
    <definedName name="__PR9" localSheetId="14">#REF!</definedName>
    <definedName name="__PR9">#REF!</definedName>
    <definedName name="__pts1">[5]FEB!$E$18</definedName>
    <definedName name="__pts2">[5]FEB!$E$19</definedName>
    <definedName name="__pts3">[5]FEB!$E$20</definedName>
    <definedName name="__pts4">[5]FEB!$E$21</definedName>
    <definedName name="__pts5">[5]FEB!$E$22</definedName>
    <definedName name="__pts6">[5]FEB!$E$23</definedName>
    <definedName name="__pts7">[5]FEB!$E$24</definedName>
    <definedName name="__pts8">[5]FEB!$E$25</definedName>
    <definedName name="__pts9">[5]FEB!$E$26</definedName>
    <definedName name="__ran13" localSheetId="15">#REF!</definedName>
    <definedName name="__ran13" localSheetId="14">#REF!</definedName>
    <definedName name="__ran13">#REF!</definedName>
    <definedName name="__ran14" localSheetId="15">#REF!</definedName>
    <definedName name="__ran14" localSheetId="14">#REF!</definedName>
    <definedName name="__ran14">#REF!</definedName>
    <definedName name="__Sal1">475246</definedName>
    <definedName name="__Sal2">412181</definedName>
    <definedName name="__x4" localSheetId="15">#REF!</definedName>
    <definedName name="__x4" localSheetId="14">#REF!</definedName>
    <definedName name="__x4">#REF!</definedName>
    <definedName name="__x6" localSheetId="15">#REF!</definedName>
    <definedName name="__x6" localSheetId="14">#REF!</definedName>
    <definedName name="__x6">#REF!</definedName>
    <definedName name="_1_" localSheetId="15">#REF!</definedName>
    <definedName name="_1_" localSheetId="14">#REF!</definedName>
    <definedName name="_1_">#REF!</definedName>
    <definedName name="_2Sin_nombre" localSheetId="15">#REF!</definedName>
    <definedName name="_2Sin_nombre" localSheetId="14">#REF!</definedName>
    <definedName name="_2Sin_nombre">#REF!</definedName>
    <definedName name="_3Sin_nombre___0" localSheetId="15">#REF!</definedName>
    <definedName name="_3Sin_nombre___0" localSheetId="14">#REF!</definedName>
    <definedName name="_3Sin_nombre___0">#REF!</definedName>
    <definedName name="_act1" localSheetId="13">#REF!</definedName>
    <definedName name="_act1">#REF!</definedName>
    <definedName name="_act2" localSheetId="13">#REF!</definedName>
    <definedName name="_act2">#REF!</definedName>
    <definedName name="_act3" localSheetId="13">#REF!</definedName>
    <definedName name="_act3">#REF!</definedName>
    <definedName name="_apf1" localSheetId="13">#REF!</definedName>
    <definedName name="_apf1">#REF!</definedName>
    <definedName name="_arp1" localSheetId="13">#REF!</definedName>
    <definedName name="_arp1">#REF!</definedName>
    <definedName name="_cmd1" localSheetId="13">#REF!</definedName>
    <definedName name="_cmd1">#REF!</definedName>
    <definedName name="_COS2002">[6]DATOS!$A$192:$N$200</definedName>
    <definedName name="_DAT10">[9]Dic05!$K$2:$K$19145</definedName>
    <definedName name="_DAT14" localSheetId="15">[8]Hoja1!#REF!</definedName>
    <definedName name="_DAT14" localSheetId="14">[8]Hoja1!#REF!</definedName>
    <definedName name="_DAT14">[8]Hoja1!#REF!</definedName>
    <definedName name="_DAT15" localSheetId="15">[8]Hoja1!#REF!</definedName>
    <definedName name="_DAT15" localSheetId="14">[8]Hoja1!#REF!</definedName>
    <definedName name="_DAT15">[8]Hoja1!#REF!</definedName>
    <definedName name="_DAT16" localSheetId="15">[8]Hoja1!#REF!</definedName>
    <definedName name="_DAT16" localSheetId="14">[8]Hoja1!#REF!</definedName>
    <definedName name="_DAT16">[8]Hoja1!#REF!</definedName>
    <definedName name="_DAT19" localSheetId="15">'[8]M Clientes'!#REF!</definedName>
    <definedName name="_DAT19" localSheetId="14">'[8]M Clientes'!#REF!</definedName>
    <definedName name="_DAT19">'[8]M Clientes'!#REF!</definedName>
    <definedName name="_DAT2" localSheetId="15">'[12]DEPRECIACION FISCAL 2005'!#REF!</definedName>
    <definedName name="_DAT2" localSheetId="14">'[12]DEPRECIACION FISCAL 2005'!#REF!</definedName>
    <definedName name="_DAT2">'[12]DEPRECIACION FISCAL 2005'!#REF!</definedName>
    <definedName name="_DAT20" localSheetId="15">'[8]M Clientes'!#REF!</definedName>
    <definedName name="_DAT20" localSheetId="14">'[8]M Clientes'!#REF!</definedName>
    <definedName name="_DAT20">'[8]M Clientes'!#REF!</definedName>
    <definedName name="_DAT21" localSheetId="15">'[8]M Clientes'!#REF!</definedName>
    <definedName name="_DAT21" localSheetId="14">'[8]M Clientes'!#REF!</definedName>
    <definedName name="_DAT21">'[8]M Clientes'!#REF!</definedName>
    <definedName name="_DAT22" localSheetId="15">'[8]M Clientes'!#REF!</definedName>
    <definedName name="_DAT22" localSheetId="14">'[8]M Clientes'!#REF!</definedName>
    <definedName name="_DAT22">'[8]M Clientes'!#REF!</definedName>
    <definedName name="_DAT24" localSheetId="15">'[8]M Clientes'!#REF!</definedName>
    <definedName name="_DAT24" localSheetId="14">'[8]M Clientes'!#REF!</definedName>
    <definedName name="_DAT24">'[8]M Clientes'!#REF!</definedName>
    <definedName name="_DAT26" localSheetId="15">'[8]M Clientes'!#REF!</definedName>
    <definedName name="_DAT26" localSheetId="14">'[8]M Clientes'!#REF!</definedName>
    <definedName name="_DAT26">'[8]M Clientes'!#REF!</definedName>
    <definedName name="_DAT27" localSheetId="15">'[8]M Clientes'!#REF!</definedName>
    <definedName name="_DAT27" localSheetId="14">'[8]M Clientes'!#REF!</definedName>
    <definedName name="_DAT27">'[8]M Clientes'!#REF!</definedName>
    <definedName name="_DAT3" localSheetId="15">'[7]Feb 2004'!#REF!</definedName>
    <definedName name="_DAT3" localSheetId="14">'[7]Feb 2004'!#REF!</definedName>
    <definedName name="_DAT3">'[7]Feb 2004'!#REF!</definedName>
    <definedName name="_DAT30" localSheetId="15">'[8]M Clientes'!#REF!</definedName>
    <definedName name="_DAT30" localSheetId="14">'[8]M Clientes'!#REF!</definedName>
    <definedName name="_DAT30">'[8]M Clientes'!#REF!</definedName>
    <definedName name="_DAT31" localSheetId="15">'[8]M Clientes'!#REF!</definedName>
    <definedName name="_DAT31" localSheetId="14">'[8]M Clientes'!#REF!</definedName>
    <definedName name="_DAT31">'[8]M Clientes'!#REF!</definedName>
    <definedName name="_DAT8" localSheetId="15">'[12]DEPRECIACION FISCAL 2005'!#REF!</definedName>
    <definedName name="_DAT8" localSheetId="14">'[12]DEPRECIACION FISCAL 2005'!#REF!</definedName>
    <definedName name="_DAT8">'[12]DEPRECIACION FISCAL 2005'!#REF!</definedName>
    <definedName name="_dif1">[5]FEB!$H$18</definedName>
    <definedName name="_dif2">[5]FEB!$H$19</definedName>
    <definedName name="_dif3">[5]FEB!$H$20</definedName>
    <definedName name="_dif4">[5]FEB!$H$21</definedName>
    <definedName name="_dif5">[5]FEB!$H$22</definedName>
    <definedName name="_dif6">[5]FEB!$H$23</definedName>
    <definedName name="_dif7">[5]FEB!$H$24</definedName>
    <definedName name="_dif8">[5]FEB!$H$25</definedName>
    <definedName name="_dif9">[5]FEB!$H$26</definedName>
    <definedName name="_xlnm._FilterDatabase" localSheetId="16" hidden="1">BP_202003!$B$9:$G$643</definedName>
    <definedName name="_xlnm._FilterDatabase" localSheetId="12" hidden="1">BP_202006!$B$9:$G$677</definedName>
    <definedName name="_xlnm._FilterDatabase" localSheetId="13" hidden="1">BP_202103!$B$9:$G$697</definedName>
    <definedName name="_xlnm._FilterDatabase" localSheetId="7" hidden="1">Plantilla_Junio_2022!$A$7:$H$1220</definedName>
    <definedName name="_xlnm._FilterDatabase" localSheetId="8" hidden="1">'PUC2022'!$A$1:$J$910</definedName>
    <definedName name="_xlnm._FilterDatabase" localSheetId="15" hidden="1">'Revisión Flujos 2021'!$AD$1:$AD$232</definedName>
    <definedName name="_xlnm._FilterDatabase" localSheetId="14" hidden="1">'Revisión Flujos 2022'!$AE$1:$AE$233</definedName>
    <definedName name="_xlnm._FilterDatabase" hidden="1">#REF!</definedName>
    <definedName name="_gas1" localSheetId="13">#REF!</definedName>
    <definedName name="_gas1">#REF!</definedName>
    <definedName name="_gas2" localSheetId="13">#REF!</definedName>
    <definedName name="_gas2">#REF!</definedName>
    <definedName name="_gas3" localSheetId="13">#REF!</definedName>
    <definedName name="_gas3">#REF!</definedName>
    <definedName name="_gas4" localSheetId="13">#REF!</definedName>
    <definedName name="_gas4">#REF!</definedName>
    <definedName name="_gas5" localSheetId="13">#REF!</definedName>
    <definedName name="_gas5">#REF!</definedName>
    <definedName name="_gca1">[5]FEB!$G$18</definedName>
    <definedName name="_gca2">[5]FEB!$G$19</definedName>
    <definedName name="_gca3">[5]FEB!$G$20</definedName>
    <definedName name="_gca4">[5]FEB!$G$21</definedName>
    <definedName name="_gca5">[5]FEB!$G$22</definedName>
    <definedName name="_gca6">[5]FEB!$G$23</definedName>
    <definedName name="_gca7">[5]FEB!$G$24</definedName>
    <definedName name="_gca8">[5]FEB!$G$25</definedName>
    <definedName name="_gca9">[5]FEB!$G$26</definedName>
    <definedName name="_gfa1">[5]FEB!$F$18</definedName>
    <definedName name="_gfa2">[5]FEB!$F$19</definedName>
    <definedName name="_gfa3">[5]FEB!$F$20</definedName>
    <definedName name="_gfa4">[5]FEB!$F$21</definedName>
    <definedName name="_gfa5">[5]FEB!$F$22</definedName>
    <definedName name="_gfa6">[5]FEB!$F$23</definedName>
    <definedName name="_gfa7">[5]FEB!$F$24</definedName>
    <definedName name="_gfa8">[5]FEB!$F$25</definedName>
    <definedName name="_gfa9">[5]FEB!$F$26</definedName>
    <definedName name="_GND1" localSheetId="13">#REF!</definedName>
    <definedName name="_GND1">#REF!</definedName>
    <definedName name="_GND2" localSheetId="13">#REF!</definedName>
    <definedName name="_GND2">#REF!</definedName>
    <definedName name="_GND3" localSheetId="13">#REF!</definedName>
    <definedName name="_GND3">#REF!</definedName>
    <definedName name="_GND4" localSheetId="13">#REF!</definedName>
    <definedName name="_GND4">#REF!</definedName>
    <definedName name="_GND5" localSheetId="13">#REF!</definedName>
    <definedName name="_GND5">#REF!</definedName>
    <definedName name="_GTO1" localSheetId="13">#REF!</definedName>
    <definedName name="_GTO1">#REF!</definedName>
    <definedName name="_IMP1" localSheetId="13">#REF!</definedName>
    <definedName name="_IMP1">#REF!</definedName>
    <definedName name="_ing1" localSheetId="13">#REF!</definedName>
    <definedName name="_ing1">#REF!</definedName>
    <definedName name="_ing2" localSheetId="13">#REF!</definedName>
    <definedName name="_ing2">#REF!</definedName>
    <definedName name="_ing3" localSheetId="13">#REF!</definedName>
    <definedName name="_ing3">#REF!</definedName>
    <definedName name="_Key1" localSheetId="15" hidden="1">#REF!</definedName>
    <definedName name="_Key1" localSheetId="14" hidden="1">#REF!</definedName>
    <definedName name="_Key1" hidden="1">#REF!</definedName>
    <definedName name="_Order1" hidden="1">0</definedName>
    <definedName name="_Parse_Out" localSheetId="15" hidden="1">#REF!</definedName>
    <definedName name="_Parse_Out" localSheetId="14" hidden="1">#REF!</definedName>
    <definedName name="_Parse_Out" hidden="1">#REF!</definedName>
    <definedName name="_pas1" localSheetId="13">#REF!</definedName>
    <definedName name="_pas1">#REF!</definedName>
    <definedName name="_pas2" localSheetId="13">#REF!</definedName>
    <definedName name="_pas2">#REF!</definedName>
    <definedName name="_pat1" localSheetId="13">#REF!</definedName>
    <definedName name="_pat1">#REF!</definedName>
    <definedName name="_PF1" localSheetId="13">#REF!</definedName>
    <definedName name="_PF1">#REF!</definedName>
    <definedName name="_PF4" localSheetId="13">#REF!</definedName>
    <definedName name="_PF4">#REF!</definedName>
    <definedName name="_PR1" localSheetId="15">#REF!</definedName>
    <definedName name="_PR1" localSheetId="14">#REF!</definedName>
    <definedName name="_PR1">#REF!</definedName>
    <definedName name="_PR11" localSheetId="15">#REF!</definedName>
    <definedName name="_PR11" localSheetId="14">#REF!</definedName>
    <definedName name="_PR11">#REF!</definedName>
    <definedName name="_PR12" localSheetId="15">#REF!</definedName>
    <definedName name="_PR12" localSheetId="14">#REF!</definedName>
    <definedName name="_PR12">#REF!</definedName>
    <definedName name="_PR13" localSheetId="15">#REF!</definedName>
    <definedName name="_PR13" localSheetId="14">#REF!</definedName>
    <definedName name="_PR13">#REF!</definedName>
    <definedName name="_PR14" localSheetId="15">#REF!</definedName>
    <definedName name="_PR14" localSheetId="14">#REF!</definedName>
    <definedName name="_PR14">#REF!</definedName>
    <definedName name="_PR15" localSheetId="15">#REF!</definedName>
    <definedName name="_PR15" localSheetId="14">#REF!</definedName>
    <definedName name="_PR15">#REF!</definedName>
    <definedName name="_PR17" localSheetId="15">#REF!</definedName>
    <definedName name="_PR17" localSheetId="14">#REF!</definedName>
    <definedName name="_PR17">#REF!</definedName>
    <definedName name="_PR18" localSheetId="15">#REF!</definedName>
    <definedName name="_PR18" localSheetId="14">#REF!</definedName>
    <definedName name="_PR18">#REF!</definedName>
    <definedName name="_PR2" localSheetId="15">#REF!</definedName>
    <definedName name="_PR2" localSheetId="14">#REF!</definedName>
    <definedName name="_PR2">#REF!</definedName>
    <definedName name="_PR20" localSheetId="15">#REF!</definedName>
    <definedName name="_PR20" localSheetId="14">#REF!</definedName>
    <definedName name="_PR20">#REF!</definedName>
    <definedName name="_PR23" localSheetId="15">#REF!</definedName>
    <definedName name="_PR23" localSheetId="14">#REF!</definedName>
    <definedName name="_PR23">#REF!</definedName>
    <definedName name="_PR24" localSheetId="15">#REF!</definedName>
    <definedName name="_PR24" localSheetId="14">#REF!</definedName>
    <definedName name="_PR24">#REF!</definedName>
    <definedName name="_PR25" localSheetId="15">#REF!</definedName>
    <definedName name="_PR25" localSheetId="14">#REF!</definedName>
    <definedName name="_PR25">#REF!</definedName>
    <definedName name="_PR26" localSheetId="15">#REF!</definedName>
    <definedName name="_PR26" localSheetId="14">#REF!</definedName>
    <definedName name="_PR26">#REF!</definedName>
    <definedName name="_PR3" localSheetId="15">#REF!</definedName>
    <definedName name="_PR3" localSheetId="14">#REF!</definedName>
    <definedName name="_PR3">#REF!</definedName>
    <definedName name="_PR5" localSheetId="15">#REF!</definedName>
    <definedName name="_PR5" localSheetId="14">#REF!</definedName>
    <definedName name="_PR5">#REF!</definedName>
    <definedName name="_PR6" localSheetId="15">#REF!</definedName>
    <definedName name="_PR6" localSheetId="14">#REF!</definedName>
    <definedName name="_PR6">#REF!</definedName>
    <definedName name="_PR7" localSheetId="15">#REF!</definedName>
    <definedName name="_PR7" localSheetId="14">#REF!</definedName>
    <definedName name="_PR7">#REF!</definedName>
    <definedName name="_PR8" localSheetId="15">#REF!</definedName>
    <definedName name="_PR8" localSheetId="14">#REF!</definedName>
    <definedName name="_PR8">#REF!</definedName>
    <definedName name="_PR9" localSheetId="15">#REF!</definedName>
    <definedName name="_PR9" localSheetId="14">#REF!</definedName>
    <definedName name="_PR9">#REF!</definedName>
    <definedName name="_pts1">[5]FEB!$E$18</definedName>
    <definedName name="_pts2">[5]FEB!$E$19</definedName>
    <definedName name="_pts3">[5]FEB!$E$20</definedName>
    <definedName name="_pts4">[5]FEB!$E$21</definedName>
    <definedName name="_pts5">[5]FEB!$E$22</definedName>
    <definedName name="_pts6">[5]FEB!$E$23</definedName>
    <definedName name="_pts7">[5]FEB!$E$24</definedName>
    <definedName name="_pts8">[5]FEB!$E$25</definedName>
    <definedName name="_pts9">[5]FEB!$E$26</definedName>
    <definedName name="_pyglin">'[3]5 RESULTADOS JD. '!$A$1:$Y$47</definedName>
    <definedName name="_ran13" localSheetId="15">#REF!</definedName>
    <definedName name="_ran13" localSheetId="14">#REF!</definedName>
    <definedName name="_ran13">#REF!</definedName>
    <definedName name="_ran14" localSheetId="15">#REF!</definedName>
    <definedName name="_ran14" localSheetId="14">#REF!</definedName>
    <definedName name="_ran14">#REF!</definedName>
    <definedName name="_Sal1">475246</definedName>
    <definedName name="_Sal2">412181</definedName>
    <definedName name="_Sort" localSheetId="15" hidden="1">#REF!</definedName>
    <definedName name="_Sort" localSheetId="14" hidden="1">#REF!</definedName>
    <definedName name="_Sort" hidden="1">#REF!</definedName>
    <definedName name="_TR10" localSheetId="13">#REF!</definedName>
    <definedName name="_TR10">#REF!</definedName>
    <definedName name="_TR11" localSheetId="13">#REF!</definedName>
    <definedName name="_TR11">#REF!</definedName>
    <definedName name="_TR12" localSheetId="13">#REF!</definedName>
    <definedName name="_TR12">#REF!</definedName>
    <definedName name="_TR13" localSheetId="13">#REF!</definedName>
    <definedName name="_TR13">#REF!</definedName>
    <definedName name="_TR14" localSheetId="13">#REF!</definedName>
    <definedName name="_TR14">#REF!</definedName>
    <definedName name="_TR15" localSheetId="13">#REF!</definedName>
    <definedName name="_TR15">#REF!</definedName>
    <definedName name="_TR16" localSheetId="13">#REF!</definedName>
    <definedName name="_TR16">#REF!</definedName>
    <definedName name="_x4" localSheetId="15">#REF!</definedName>
    <definedName name="_x4" localSheetId="14">#REF!</definedName>
    <definedName name="_x4">#REF!</definedName>
    <definedName name="_x6" localSheetId="15">#REF!</definedName>
    <definedName name="_x6" localSheetId="14">#REF!</definedName>
    <definedName name="_x6">#REF!</definedName>
    <definedName name="_XX10" localSheetId="13">#REF!</definedName>
    <definedName name="_XX10">#REF!</definedName>
    <definedName name="_XX11" localSheetId="13">#REF!</definedName>
    <definedName name="_XX11">#REF!</definedName>
    <definedName name="_XX12" localSheetId="13">#REF!</definedName>
    <definedName name="_XX12">#REF!</definedName>
    <definedName name="_XX2" localSheetId="13">#REF!</definedName>
    <definedName name="_XX2">#REF!</definedName>
    <definedName name="_XX3" localSheetId="13">#REF!</definedName>
    <definedName name="_XX3">#REF!</definedName>
    <definedName name="_XX4" localSheetId="13">#REF!</definedName>
    <definedName name="_XX4">#REF!</definedName>
    <definedName name="_XX5" localSheetId="13">#REF!</definedName>
    <definedName name="_XX5">#REF!</definedName>
    <definedName name="_XX6" localSheetId="13">#REF!</definedName>
    <definedName name="_XX6">#REF!</definedName>
    <definedName name="_XX7" localSheetId="13">#REF!</definedName>
    <definedName name="_XX7">#REF!</definedName>
    <definedName name="_XX8" localSheetId="13">#REF!</definedName>
    <definedName name="_XX8">#REF!</definedName>
    <definedName name="_XX9" localSheetId="13">#REF!</definedName>
    <definedName name="_XX9">#REF!</definedName>
    <definedName name="a">'[13]DATOS DESAGREGADOS BCE'!$B$13</definedName>
    <definedName name="A_IMPRESIÓN_IM" localSheetId="15">#REF!</definedName>
    <definedName name="A_IMPRESIÓN_IM" localSheetId="14">#REF!</definedName>
    <definedName name="A_IMPRESIÓN_IM">#REF!</definedName>
    <definedName name="A60W60" localSheetId="15">#REF!</definedName>
    <definedName name="A60W60" localSheetId="14">#REF!</definedName>
    <definedName name="A60W60">#REF!</definedName>
    <definedName name="AA" localSheetId="15">#REF!</definedName>
    <definedName name="AA" localSheetId="14">#REF!</definedName>
    <definedName name="AA">#REF!</definedName>
    <definedName name="abc">[14]JUNIO95!$W$6</definedName>
    <definedName name="abr" localSheetId="15">'[15]Tabla amortización'!#REF!</definedName>
    <definedName name="abr" localSheetId="14">'[15]Tabla amortización'!#REF!</definedName>
    <definedName name="abr">'[15]Tabla amortización'!#REF!</definedName>
    <definedName name="ac">[16]DG!$B$5</definedName>
    <definedName name="AccessDatabase" hidden="1">"F:\AndersonLegal\Modificado\ANEXOC2000 PARA SOCIEDADES.mdb"</definedName>
    <definedName name="ACHP3" localSheetId="15">#REF!</definedName>
    <definedName name="ACHP3" localSheetId="14">#REF!</definedName>
    <definedName name="ACHP3">#REF!</definedName>
    <definedName name="ACT" localSheetId="13">#REF!</definedName>
    <definedName name="ACT">#REF!</definedName>
    <definedName name="actica">[17]datos!$AB$1:$AB$14</definedName>
    <definedName name="ACTIVO" localSheetId="13">#REF!</definedName>
    <definedName name="ACTIVO">#REF!</definedName>
    <definedName name="ACTIVO1" localSheetId="13">#REF!</definedName>
    <definedName name="ACTIVO1">#REF!</definedName>
    <definedName name="ACTIVO1A" localSheetId="13">#REF!</definedName>
    <definedName name="ACTIVO1A">#REF!</definedName>
    <definedName name="ACTIVOA" localSheetId="13">#REF!</definedName>
    <definedName name="ACTIVOA">#REF!</definedName>
    <definedName name="ACTU">[18]DG!$B$5</definedName>
    <definedName name="ACTU.">[18]DG!$B$4</definedName>
    <definedName name="acumulados" localSheetId="15">#REF!</definedName>
    <definedName name="acumulados" localSheetId="14">#REF!</definedName>
    <definedName name="acumulados">#REF!</definedName>
    <definedName name="Admin" localSheetId="13">#REF!</definedName>
    <definedName name="Admin">#REF!</definedName>
    <definedName name="AEER">[19]DATOS!$A$235:$L$256</definedName>
    <definedName name="AER" localSheetId="15">#REF!</definedName>
    <definedName name="AER" localSheetId="14">#REF!</definedName>
    <definedName name="AER">#REF!</definedName>
    <definedName name="af" localSheetId="13">#REF!</definedName>
    <definedName name="af">#REF!</definedName>
    <definedName name="af_1" localSheetId="13">#REF!</definedName>
    <definedName name="af_1">#REF!</definedName>
    <definedName name="af_2" localSheetId="13">#REF!</definedName>
    <definedName name="af_2">#REF!</definedName>
    <definedName name="ago">[6]DATOS!$A$2:$N$52</definedName>
    <definedName name="ALEJO" localSheetId="15">[20]DG!#REF!</definedName>
    <definedName name="ALEJO" localSheetId="14">[20]DG!#REF!</definedName>
    <definedName name="ALEJO">[20]DG!#REF!</definedName>
    <definedName name="Altura" localSheetId="15">#REF!</definedName>
    <definedName name="Altura" localSheetId="14">#REF!</definedName>
    <definedName name="Altura">#REF!</definedName>
    <definedName name="AlturaCelosias" localSheetId="15">#REF!</definedName>
    <definedName name="AlturaCelosias" localSheetId="14">#REF!</definedName>
    <definedName name="AlturaCelosias">#REF!</definedName>
    <definedName name="Alumina" localSheetId="15">#REF!</definedName>
    <definedName name="Alumina" localSheetId="14">#REF!</definedName>
    <definedName name="Alumina">#REF!</definedName>
    <definedName name="AMORTIZACION" localSheetId="13">#REF!</definedName>
    <definedName name="AMORTIZACION">#REF!</definedName>
    <definedName name="Amortización">'[21]Datos ME'!$B$118</definedName>
    <definedName name="Anchomovil" localSheetId="15">#REF!</definedName>
    <definedName name="Anchomovil" localSheetId="14">#REF!</definedName>
    <definedName name="Anchomovil">#REF!</definedName>
    <definedName name="ANEXO" localSheetId="13">#REF!</definedName>
    <definedName name="ANEXO">#REF!</definedName>
    <definedName name="ANEXO21" localSheetId="15">#REF!</definedName>
    <definedName name="ANEXO21" localSheetId="14">#REF!</definedName>
    <definedName name="ANEXO21">#REF!</definedName>
    <definedName name="ANEXOC2000_PARA_SOCIEDADES_Hoja1_Lista" localSheetId="13">#REF!</definedName>
    <definedName name="ANEXOC2000_PARA_SOCIEDADES_Hoja1_Lista">#REF!</definedName>
    <definedName name="anterior" localSheetId="15">#REF!</definedName>
    <definedName name="anterior" localSheetId="14">#REF!</definedName>
    <definedName name="anterior">#REF!</definedName>
    <definedName name="ANTICIPO" localSheetId="13">#REF!</definedName>
    <definedName name="ANTICIPO">#REF!</definedName>
    <definedName name="ANTICIPO1" localSheetId="13">#REF!</definedName>
    <definedName name="ANTICIPO1">#REF!</definedName>
    <definedName name="AÑO" localSheetId="13">#REF!</definedName>
    <definedName name="Año" localSheetId="15">#REF!</definedName>
    <definedName name="Año" localSheetId="14">#REF!</definedName>
    <definedName name="AÑO">#REF!</definedName>
    <definedName name="AÑO_ANTERIOR">[22]DG!$C$3</definedName>
    <definedName name="aportes" localSheetId="13">#REF!</definedName>
    <definedName name="aportes">#REF!</definedName>
    <definedName name="APORTES1" localSheetId="13">#REF!</definedName>
    <definedName name="APORTES1">#REF!</definedName>
    <definedName name="APORTES2" localSheetId="13">#REF!</definedName>
    <definedName name="APORTES2">#REF!</definedName>
    <definedName name="aportes3" localSheetId="13">#REF!</definedName>
    <definedName name="aportes3">#REF!</definedName>
    <definedName name="aq" localSheetId="15" hidden="1">#REF!</definedName>
    <definedName name="aq" localSheetId="14" hidden="1">#REF!</definedName>
    <definedName name="aq" hidden="1">#REF!</definedName>
    <definedName name="AR" localSheetId="15">#REF!</definedName>
    <definedName name="AR" localSheetId="14">#REF!</definedName>
    <definedName name="AR">#REF!</definedName>
    <definedName name="AREA" localSheetId="15">#REF!</definedName>
    <definedName name="AREA" localSheetId="14">#REF!</definedName>
    <definedName name="AREA">#REF!</definedName>
    <definedName name="_xlnm.Print_Area" localSheetId="15">#REF!</definedName>
    <definedName name="_xlnm.Print_Area" localSheetId="14">#REF!</definedName>
    <definedName name="_xlnm.Print_Area">#REF!</definedName>
    <definedName name="AREA1">[23]Datos!$A$2:$L$50</definedName>
    <definedName name="AREA10">[23]Datos!$A$190:$L$198</definedName>
    <definedName name="AREA11">[23]Datos!$A$201:$L$232</definedName>
    <definedName name="AREA12">[23]Datos!$A$235:$L$256</definedName>
    <definedName name="AREA13">[23]Datos!$A$262:$L$272</definedName>
    <definedName name="AREA2" localSheetId="15">[23]Datos!#REF!</definedName>
    <definedName name="AREA2" localSheetId="14">[23]Datos!#REF!</definedName>
    <definedName name="AREA2">[23]Datos!#REF!</definedName>
    <definedName name="area3" localSheetId="15">[23]Datos!#REF!</definedName>
    <definedName name="area3" localSheetId="14">[23]Datos!#REF!</definedName>
    <definedName name="area3">[23]Datos!#REF!</definedName>
    <definedName name="AREA4">[23]Datos!$A$67:$L$86</definedName>
    <definedName name="AREA5" localSheetId="15">[23]Datos!#REF!</definedName>
    <definedName name="AREA5" localSheetId="14">[23]Datos!#REF!</definedName>
    <definedName name="AREA5">[23]Datos!#REF!</definedName>
    <definedName name="AREA6" localSheetId="15">[23]Datos!#REF!</definedName>
    <definedName name="AREA6" localSheetId="14">[23]Datos!#REF!</definedName>
    <definedName name="AREA6">[23]Datos!#REF!</definedName>
    <definedName name="AREA7">[23]Datos!$A$88:$L$101</definedName>
    <definedName name="AREA8">[23]Datos!$A$102:$L$135</definedName>
    <definedName name="AREA9">[23]Datos!$A$136:$L$188</definedName>
    <definedName name="Arrendamientos">'[24]Detalle Gtos PPT'!$AQ$133</definedName>
    <definedName name="AS">[19]DATOS!$A$201:$L$232</definedName>
    <definedName name="AS2DocOpenMode" hidden="1">"AS2DocumentEdit"</definedName>
    <definedName name="AS2ReportLS" hidden="1">1</definedName>
    <definedName name="AS2SyncStepLS" hidden="1">0</definedName>
    <definedName name="AS2TickmarkLS" localSheetId="15" hidden="1">#REF!</definedName>
    <definedName name="AS2TickmarkLS" localSheetId="14" hidden="1">#REF!</definedName>
    <definedName name="AS2TickmarkLS" hidden="1">#REF!</definedName>
    <definedName name="AS2VersionLS" hidden="1">300</definedName>
    <definedName name="asa" localSheetId="15">#REF!</definedName>
    <definedName name="asa" localSheetId="14">#REF!</definedName>
    <definedName name="asa">#REF!</definedName>
    <definedName name="AYUDA" localSheetId="13">#REF!</definedName>
    <definedName name="AYUDA">#REF!</definedName>
    <definedName name="b" localSheetId="15" hidden="1">{"'EST.RDOS(INT)'!$A$5:$E$58"}</definedName>
    <definedName name="b" localSheetId="14" hidden="1">{"'EST.RDOS(INT)'!$A$5:$E$58"}</definedName>
    <definedName name="b" hidden="1">{"'EST.RDOS(INT)'!$A$5:$E$58"}</definedName>
    <definedName name="Balance" localSheetId="15">#REF!</definedName>
    <definedName name="Balance" localSheetId="14">#REF!</definedName>
    <definedName name="Balance">#REF!</definedName>
    <definedName name="Balance1" localSheetId="15">#REF!</definedName>
    <definedName name="Balance1" localSheetId="14">#REF!</definedName>
    <definedName name="Balance1">#REF!</definedName>
    <definedName name="Balance2006">'[25]Balance de Prueba 2006'!$A$16:$G$10000</definedName>
    <definedName name="BalanceGeneral" localSheetId="15">#REF!</definedName>
    <definedName name="BalanceGeneral" localSheetId="14">#REF!</definedName>
    <definedName name="BalanceGeneral">#REF!</definedName>
    <definedName name="BalanceH">'[26]Balance N8 2008'!$A$1:$H$2000</definedName>
    <definedName name="balancesheetCol" localSheetId="15">'[27]Balance Sheet'!#REF!</definedName>
    <definedName name="balancesheetCol" localSheetId="14">'[27]Balance Sheet'!#REF!</definedName>
    <definedName name="balancesheetCol">'[27]Balance Sheet'!#REF!</definedName>
    <definedName name="balancesheetUS" localSheetId="15">'[27]Balance Sheet'!#REF!</definedName>
    <definedName name="balancesheetUS" localSheetId="14">'[27]Balance Sheet'!#REF!</definedName>
    <definedName name="balancesheetUS">'[27]Balance Sheet'!#REF!</definedName>
    <definedName name="BASE" localSheetId="13">'[1]Anexo pagos exterior'!#REF!</definedName>
    <definedName name="BASE" localSheetId="15">'[2]Anexo pagos exterior'!#REF!</definedName>
    <definedName name="BASE" localSheetId="14">'[2]Anexo pagos exterior'!#REF!</definedName>
    <definedName name="BASE">'[1]Anexo pagos exterior'!#REF!</definedName>
    <definedName name="_xlnm.Database" localSheetId="15">#REF!</definedName>
    <definedName name="_xlnm.Database" localSheetId="14">#REF!</definedName>
    <definedName name="_xlnm.Database">#REF!</definedName>
    <definedName name="BCE_COMP" localSheetId="15">#REF!</definedName>
    <definedName name="BCE_COMP" localSheetId="14">#REF!</definedName>
    <definedName name="BCE_COMP">#REF!</definedName>
    <definedName name="BG_Del" hidden="1">15</definedName>
    <definedName name="BG_Ins" hidden="1">4</definedName>
    <definedName name="BG_Mod" hidden="1">6</definedName>
    <definedName name="Bimestralmente" comment="cada dos meses">#REF!</definedName>
    <definedName name="bnhmj" localSheetId="15" hidden="1">{"'EST.RDOS(INT)'!$A$5:$E$58"}</definedName>
    <definedName name="bnhmj" localSheetId="14" hidden="1">{"'EST.RDOS(INT)'!$A$5:$E$58"}</definedName>
    <definedName name="bnhmj" hidden="1">{"'EST.RDOS(INT)'!$A$5:$E$58"}</definedName>
    <definedName name="Bonos" localSheetId="15">#REF!</definedName>
    <definedName name="Bonos" localSheetId="14">#REF!</definedName>
    <definedName name="Bonos">#REF!</definedName>
    <definedName name="BORRAR" localSheetId="13">#REF!</definedName>
    <definedName name="BORRAR">#REF!</definedName>
    <definedName name="bs">[28]FCL!$A$277:$Y$350</definedName>
    <definedName name="BuiltIn_Print_Area" localSheetId="15">#REF!</definedName>
    <definedName name="BuiltIn_Print_Area" localSheetId="14">#REF!</definedName>
    <definedName name="BuiltIn_Print_Area">#REF!</definedName>
    <definedName name="BuiltIn_Print_Area___0">'[29]BALANCE '!$B$7:$E$52</definedName>
    <definedName name="BuiltIn_Print_Titles">#REF!</definedName>
    <definedName name="Button_1">"ANEXOC2000_PARA_SOCIEDADES_Hoja1_Lista"</definedName>
    <definedName name="C_" localSheetId="13">'[1]Pasivos estimados'!#REF!</definedName>
    <definedName name="C_" localSheetId="15">'[2]Pasivos estimados'!#REF!</definedName>
    <definedName name="C_" localSheetId="14">'[2]Pasivos estimados'!#REF!</definedName>
    <definedName name="C_">'[1]Pasivos estimados'!#REF!</definedName>
    <definedName name="ca" localSheetId="15" hidden="1">{"'EST.RDOS(INT)'!$A$5:$E$58"}</definedName>
    <definedName name="ca" localSheetId="14" hidden="1">{"'EST.RDOS(INT)'!$A$5:$E$58"}</definedName>
    <definedName name="ca" hidden="1">{"'EST.RDOS(INT)'!$A$5:$E$58"}</definedName>
    <definedName name="CALIFICACION" localSheetId="13">#REF!</definedName>
    <definedName name="CALIFICACION">#REF!</definedName>
    <definedName name="CAMBIO" localSheetId="15">#REF!</definedName>
    <definedName name="CAMBIO" localSheetId="14">#REF!</definedName>
    <definedName name="CAMBIO">#REF!</definedName>
    <definedName name="camilo">[14]JUNIO95!$A$422:$R$460</definedName>
    <definedName name="Cancelaciones1" localSheetId="15">#REF!</definedName>
    <definedName name="Cancelaciones1" localSheetId="14">#REF!</definedName>
    <definedName name="Cancelaciones1">#REF!</definedName>
    <definedName name="CAPI" localSheetId="13">#REF!</definedName>
    <definedName name="CAPI">#REF!</definedName>
    <definedName name="carga_pedido">NA()</definedName>
    <definedName name="CARGOSDIFERIDOS" localSheetId="15">#REF!</definedName>
    <definedName name="CARGOSDIFERIDOS" localSheetId="14">#REF!</definedName>
    <definedName name="CARGOSDIFERIDOS">#REF!</definedName>
    <definedName name="cart" localSheetId="15" hidden="1">{"'EST.RDOS(INT)'!$A$5:$E$58"}</definedName>
    <definedName name="cart" localSheetId="14" hidden="1">{"'EST.RDOS(INT)'!$A$5:$E$58"}</definedName>
    <definedName name="cart" hidden="1">{"'EST.RDOS(INT)'!$A$5:$E$58"}</definedName>
    <definedName name="Carta_Credito" localSheetId="15">#REF!</definedName>
    <definedName name="Carta_Credito" localSheetId="14">#REF!</definedName>
    <definedName name="Carta_Credito">#REF!</definedName>
    <definedName name="CATORCE" localSheetId="13">#REF!</definedName>
    <definedName name="CATORCE">#REF!</definedName>
    <definedName name="cc" localSheetId="15">#REF!</definedName>
    <definedName name="cc" localSheetId="14">#REF!</definedName>
    <definedName name="cc">#REF!</definedName>
    <definedName name="cccccc" localSheetId="15" hidden="1">{"'EST.RDOS(INT)'!$A$5:$E$58"}</definedName>
    <definedName name="cccccc" localSheetId="14" hidden="1">{"'EST.RDOS(INT)'!$A$5:$E$58"}</definedName>
    <definedName name="cccccc" hidden="1">{"'EST.RDOS(INT)'!$A$5:$E$58"}</definedName>
    <definedName name="CCosto">'[30]C.Costos'!$C$2:$C$100</definedName>
    <definedName name="CEDED" localSheetId="13">#REF!</definedName>
    <definedName name="CEDED">#REF!</definedName>
    <definedName name="CentrosCostos">[31]Datos!$C$1:$C$123</definedName>
    <definedName name="CERO" localSheetId="13">'[1]Pasivos estimados'!#REF!</definedName>
    <definedName name="CERO" localSheetId="15">'[2]Pasivos estimados'!#REF!</definedName>
    <definedName name="CERO" localSheetId="14">'[2]Pasivos estimados'!#REF!</definedName>
    <definedName name="CERO">'[1]Pasivos estimados'!#REF!</definedName>
    <definedName name="CERTS" localSheetId="13">#REF!</definedName>
    <definedName name="CERTS">#REF!</definedName>
    <definedName name="CERTS1" localSheetId="13">'[32]Datos de entrada'!#REF!</definedName>
    <definedName name="CERTS1">'[32]Datos de entrada'!#REF!</definedName>
    <definedName name="CERTS2" localSheetId="13">#REF!</definedName>
    <definedName name="CERTS2">#REF!</definedName>
    <definedName name="CESANTIAS" localSheetId="13">#REF!</definedName>
    <definedName name="CESANTIAS">#REF!</definedName>
    <definedName name="CGN" localSheetId="15">#REF!</definedName>
    <definedName name="CGN" localSheetId="14">#REF!</definedName>
    <definedName name="CGN">#REF!</definedName>
    <definedName name="CIFRA">'[33]Centro de Comando'!$C$2</definedName>
    <definedName name="CIFRAS">[34]DG!$B$7</definedName>
    <definedName name="cifrasssssss">[35]DG!$B$7</definedName>
    <definedName name="ClientesExp1" localSheetId="15">#REF!</definedName>
    <definedName name="ClientesExp1" localSheetId="14">#REF!</definedName>
    <definedName name="ClientesExp1">#REF!</definedName>
    <definedName name="cm" localSheetId="13">#REF!</definedName>
    <definedName name="cm">#REF!</definedName>
    <definedName name="CMD" localSheetId="13">#REF!</definedName>
    <definedName name="CMD">#REF!</definedName>
    <definedName name="codigo">[36]Hoja1!$A$1:$A$548</definedName>
    <definedName name="COMBINAR" localSheetId="13">#REF!</definedName>
    <definedName name="COMBINAR">#REF!</definedName>
    <definedName name="COMBINAR1" localSheetId="13">#REF!</definedName>
    <definedName name="COMBINAR1">#REF!</definedName>
    <definedName name="Comisiones__Honorarios_y_Servicios">'[24]Detalle Gtos PPT'!$BL$221</definedName>
    <definedName name="COMPAÑÍA" localSheetId="15">#REF!</definedName>
    <definedName name="COMPAÑÍA" localSheetId="14">#REF!</definedName>
    <definedName name="COMPAÑÍA">#REF!</definedName>
    <definedName name="COMPONENTES">[5]FEB!$E$4:$K$43</definedName>
    <definedName name="compra">[17]datos!$T$2:$T$8</definedName>
    <definedName name="Comunicaciones_y_Transporte">'[24]Detalle Gtos PPT'!$AJ$111</definedName>
    <definedName name="ComyTte_PFLP">[24]PFLP!$I$69</definedName>
    <definedName name="CON" localSheetId="15" hidden="1">{"'EST.RDOS(INT)'!$A$5:$E$58"}</definedName>
    <definedName name="CON" localSheetId="14" hidden="1">{"'EST.RDOS(INT)'!$A$5:$E$58"}</definedName>
    <definedName name="CON" hidden="1">{"'EST.RDOS(INT)'!$A$5:$E$58"}</definedName>
    <definedName name="concepto">[17]datos!$P$2:$P$16</definedName>
    <definedName name="CONCILIA" localSheetId="13">'[32]Conc. Renta'!#REF!</definedName>
    <definedName name="CONCILIA">'[32]Conc. Renta'!#REF!</definedName>
    <definedName name="concilia2" localSheetId="13">'[32]Conc. Renta'!#REF!</definedName>
    <definedName name="concilia2">'[32]Conc. Renta'!#REF!</definedName>
    <definedName name="concilia3" localSheetId="13">'[32]Conc. Renta'!#REF!</definedName>
    <definedName name="concilia3">'[32]Conc. Renta'!#REF!</definedName>
    <definedName name="CONCILIAPCPF1" localSheetId="13">#REF!</definedName>
    <definedName name="CONCILIAPCPF1">#REF!</definedName>
    <definedName name="CONCILIAPCPF2" localSheetId="13">#REF!</definedName>
    <definedName name="CONCILIAPCPF2">#REF!</definedName>
    <definedName name="CONCILIARCRF" localSheetId="13">#REF!</definedName>
    <definedName name="CONCILIARCRF">#REF!</definedName>
    <definedName name="CONCILIPFPC1" localSheetId="13">#REF!</definedName>
    <definedName name="CONCILIPFPC1">#REF!</definedName>
    <definedName name="CONSTRUCENCURSO" localSheetId="15">#REF!</definedName>
    <definedName name="CONSTRUCENCURSO" localSheetId="14">#REF!</definedName>
    <definedName name="CONSTRUCENCURSO">#REF!</definedName>
    <definedName name="CONSUL" localSheetId="13">#REF!</definedName>
    <definedName name="CONSUL">#REF!</definedName>
    <definedName name="CONSUL4" localSheetId="13">#REF!</definedName>
    <definedName name="CONSUL4">#REF!</definedName>
    <definedName name="CONSULTA" localSheetId="13">#REF!</definedName>
    <definedName name="CONSULTA">#REF!</definedName>
    <definedName name="Consumer" localSheetId="13">#REF!</definedName>
    <definedName name="Consumer">#REF!</definedName>
    <definedName name="CONTRA" localSheetId="13">'[1]Pasivos estimados'!#REF!</definedName>
    <definedName name="CONTRA" localSheetId="15">'[2]Pasivos estimados'!#REF!</definedName>
    <definedName name="CONTRA" localSheetId="14">'[2]Pasivos estimados'!#REF!</definedName>
    <definedName name="CONTRA">'[1]Pasivos estimados'!#REF!</definedName>
    <definedName name="CONTROL" localSheetId="13">#REF!</definedName>
    <definedName name="cONTROL" localSheetId="15" hidden="1">{"'EST.RDOS(INT)'!$A$5:$E$58"}</definedName>
    <definedName name="cONTROL" localSheetId="14" hidden="1">{"'EST.RDOS(INT)'!$A$5:$E$58"}</definedName>
    <definedName name="CONTROL">#REF!</definedName>
    <definedName name="Convenio_Servicios">'[24]Detalle Gtos PPT'!$CN$305</definedName>
    <definedName name="COOPER" localSheetId="13">#REF!</definedName>
    <definedName name="COOPER">#REF!</definedName>
    <definedName name="COPY" localSheetId="13">#REF!</definedName>
    <definedName name="COPY">#REF!</definedName>
    <definedName name="COSTO2001">[4]DATOS!$A$235:$L$256</definedName>
    <definedName name="CostoExpOHChino03" localSheetId="15">#REF!</definedName>
    <definedName name="CostoExpOHChino03" localSheetId="14">#REF!</definedName>
    <definedName name="CostoExpOHChino03">#REF!</definedName>
    <definedName name="CostoExpOHChino04" localSheetId="15">#REF!</definedName>
    <definedName name="CostoExpOHChino04" localSheetId="14">#REF!</definedName>
    <definedName name="CostoExpOHChino04">#REF!</definedName>
    <definedName name="CostoFijoKgAC03" localSheetId="15">#REF!</definedName>
    <definedName name="CostoFijoKgAC03" localSheetId="14">#REF!</definedName>
    <definedName name="CostoFijoKgAC03">#REF!</definedName>
    <definedName name="CostoFijoKgAC04" localSheetId="15">#REF!</definedName>
    <definedName name="CostoFijoKgAC04" localSheetId="14">#REF!</definedName>
    <definedName name="CostoFijoKgAC04">#REF!</definedName>
    <definedName name="CostoFijoKgCC03" localSheetId="15">#REF!</definedName>
    <definedName name="CostoFijoKgCC03" localSheetId="14">#REF!</definedName>
    <definedName name="CostoFijoKgCC03">#REF!</definedName>
    <definedName name="CostoFijoKgCC04" localSheetId="15">#REF!</definedName>
    <definedName name="CostoFijoKgCC04" localSheetId="14">#REF!</definedName>
    <definedName name="CostoFijoKgCC04">#REF!</definedName>
    <definedName name="CostoFijoKgOCV03" localSheetId="15">#REF!</definedName>
    <definedName name="CostoFijoKgOCV03" localSheetId="14">#REF!</definedName>
    <definedName name="CostoFijoKgOCV03">#REF!</definedName>
    <definedName name="CostoFijoKgOCV04" localSheetId="15">#REF!</definedName>
    <definedName name="CostoFijoKgOCV04" localSheetId="14">#REF!</definedName>
    <definedName name="CostoFijoKgOCV04">#REF!</definedName>
    <definedName name="CostoFijoKgOH03" localSheetId="15">#REF!</definedName>
    <definedName name="CostoFijoKgOH03" localSheetId="14">#REF!</definedName>
    <definedName name="CostoFijoKgOH03">#REF!</definedName>
    <definedName name="CostoFijoKgOH04" localSheetId="15">#REF!</definedName>
    <definedName name="CostoFijoKgOH04" localSheetId="14">#REF!</definedName>
    <definedName name="CostoFijoKgOH04">#REF!</definedName>
    <definedName name="CostoFijoKgOTROS03" localSheetId="15">#REF!</definedName>
    <definedName name="CostoFijoKgOTROS03" localSheetId="14">#REF!</definedName>
    <definedName name="CostoFijoKgOTROS03">#REF!</definedName>
    <definedName name="CostoFijoKgOTROS04" localSheetId="15">#REF!</definedName>
    <definedName name="CostoFijoKgOTROS04" localSheetId="14">#REF!</definedName>
    <definedName name="CostoFijoKgOTROS04">#REF!</definedName>
    <definedName name="CostoFijoKgSAL03" localSheetId="15">#REF!</definedName>
    <definedName name="CostoFijoKgSAL03" localSheetId="14">#REF!</definedName>
    <definedName name="CostoFijoKgSAL03">#REF!</definedName>
    <definedName name="CostoFijoKgSAL04" localSheetId="15">#REF!</definedName>
    <definedName name="CostoFijoKgSAL04" localSheetId="14">#REF!</definedName>
    <definedName name="CostoFijoKgSAL04">#REF!</definedName>
    <definedName name="CostoFijoKgUMB03" localSheetId="15">#REF!</definedName>
    <definedName name="CostoFijoKgUMB03" localSheetId="14">#REF!</definedName>
    <definedName name="CostoFijoKgUMB03">#REF!</definedName>
    <definedName name="CostoFijoKgUMB04" localSheetId="15">#REF!</definedName>
    <definedName name="CostoFijoKgUMB04" localSheetId="14">#REF!</definedName>
    <definedName name="CostoFijoKgUMB04">#REF!</definedName>
    <definedName name="CostoGpoOHChino03" localSheetId="15">#REF!</definedName>
    <definedName name="CostoGpoOHChino03" localSheetId="14">#REF!</definedName>
    <definedName name="CostoGpoOHChino03">#REF!</definedName>
    <definedName name="CostoGpoOHChino04" localSheetId="15">#REF!</definedName>
    <definedName name="CostoGpoOHChino04" localSheetId="14">#REF!</definedName>
    <definedName name="CostoGpoOHChino04">#REF!</definedName>
    <definedName name="CostoNalOHChino03" localSheetId="15">#REF!</definedName>
    <definedName name="CostoNalOHChino03" localSheetId="14">#REF!</definedName>
    <definedName name="CostoNalOHChino03">#REF!</definedName>
    <definedName name="CostoNalOHChino04" localSheetId="15">#REF!</definedName>
    <definedName name="CostoNalOHChino04" localSheetId="14">#REF!</definedName>
    <definedName name="CostoNalOHChino04">#REF!</definedName>
    <definedName name="COSTOS" localSheetId="13">#REF!</definedName>
    <definedName name="COSTOS">#REF!</definedName>
    <definedName name="costos_1" localSheetId="13">#REF!</definedName>
    <definedName name="costos_1">#REF!</definedName>
    <definedName name="COSTOS1" localSheetId="13">#REF!</definedName>
    <definedName name="COSTOS1">#REF!</definedName>
    <definedName name="COSTOS1A" localSheetId="13">#REF!</definedName>
    <definedName name="COSTOS1A">#REF!</definedName>
    <definedName name="COSTOS1B" localSheetId="13">#REF!</definedName>
    <definedName name="COSTOS1B">#REF!</definedName>
    <definedName name="COSTOSA" localSheetId="13">#REF!</definedName>
    <definedName name="COSTOSA">#REF!</definedName>
    <definedName name="COSTOSB" localSheetId="13">#REF!</definedName>
    <definedName name="COSTOSB">#REF!</definedName>
    <definedName name="CostoTotalOHChino03" localSheetId="15">#REF!</definedName>
    <definedName name="CostoTotalOHChino03" localSheetId="14">#REF!</definedName>
    <definedName name="CostoTotalOHChino03">#REF!</definedName>
    <definedName name="CostoTotalOHChino04" localSheetId="15">#REF!</definedName>
    <definedName name="CostoTotalOHChino04" localSheetId="14">#REF!</definedName>
    <definedName name="CostoTotalOHChino04">#REF!</definedName>
    <definedName name="CostoVariableKgAC03" localSheetId="15">#REF!</definedName>
    <definedName name="CostoVariableKgAC03" localSheetId="14">#REF!</definedName>
    <definedName name="CostoVariableKgAC03">#REF!</definedName>
    <definedName name="CostoVariableKgAC04" localSheetId="15">#REF!</definedName>
    <definedName name="CostoVariableKgAC04" localSheetId="14">#REF!</definedName>
    <definedName name="CostoVariableKgAC04">#REF!</definedName>
    <definedName name="CostoVariableKgCC03" localSheetId="15">#REF!</definedName>
    <definedName name="CostoVariableKgCC03" localSheetId="14">#REF!</definedName>
    <definedName name="CostoVariableKgCC03">#REF!</definedName>
    <definedName name="CostoVariableKgCC04" localSheetId="15">#REF!</definedName>
    <definedName name="CostoVariableKgCC04" localSheetId="14">#REF!</definedName>
    <definedName name="CostoVariableKgCC04">#REF!</definedName>
    <definedName name="CostoVariableKgOCV03" localSheetId="15">#REF!</definedName>
    <definedName name="CostoVariableKgOCV03" localSheetId="14">#REF!</definedName>
    <definedName name="CostoVariableKgOCV03">#REF!</definedName>
    <definedName name="CostoVariableKgOCV04" localSheetId="15">#REF!</definedName>
    <definedName name="CostoVariableKgOCV04" localSheetId="14">#REF!</definedName>
    <definedName name="CostoVariableKgOCV04">#REF!</definedName>
    <definedName name="CostoVariableKgOH03" localSheetId="15">#REF!</definedName>
    <definedName name="CostoVariableKgOH03" localSheetId="14">#REF!</definedName>
    <definedName name="CostoVariableKgOH03">#REF!</definedName>
    <definedName name="CostoVariableKgOH04" localSheetId="15">#REF!</definedName>
    <definedName name="CostoVariableKgOH04" localSheetId="14">#REF!</definedName>
    <definedName name="CostoVariableKgOH04">#REF!</definedName>
    <definedName name="CostoVariableKgOTROS03" localSheetId="15">#REF!</definedName>
    <definedName name="CostoVariableKgOTROS03" localSheetId="14">#REF!</definedName>
    <definedName name="CostoVariableKgOTROS03">#REF!</definedName>
    <definedName name="CostoVariableKgOTROS04" localSheetId="15">#REF!</definedName>
    <definedName name="CostoVariableKgOTROS04" localSheetId="14">#REF!</definedName>
    <definedName name="CostoVariableKgOTROS04">#REF!</definedName>
    <definedName name="CostoVariableKgSAL03" localSheetId="15">#REF!</definedName>
    <definedName name="CostoVariableKgSAL03" localSheetId="14">#REF!</definedName>
    <definedName name="CostoVariableKgSAL03">#REF!</definedName>
    <definedName name="CostoVariableKgSAL04" localSheetId="15">#REF!</definedName>
    <definedName name="CostoVariableKgSAL04" localSheetId="14">#REF!</definedName>
    <definedName name="CostoVariableKgSAL04">#REF!</definedName>
    <definedName name="CostoVariableKgUMB03" localSheetId="15">#REF!</definedName>
    <definedName name="CostoVariableKgUMB03" localSheetId="14">#REF!</definedName>
    <definedName name="CostoVariableKgUMB03">#REF!</definedName>
    <definedName name="CostoVariableKgUMB04" localSheetId="15">#REF!</definedName>
    <definedName name="CostoVariableKgUMB04" localSheetId="14">#REF!</definedName>
    <definedName name="CostoVariableKgUMB04">#REF!</definedName>
    <definedName name="COTIZACION" localSheetId="15">#REF!</definedName>
    <definedName name="COTIZACION" localSheetId="14">#REF!</definedName>
    <definedName name="COTIZACION">#REF!</definedName>
    <definedName name="CR20_" localSheetId="13">#REF!</definedName>
    <definedName name="CR20_">#REF!</definedName>
    <definedName name="CR21_" localSheetId="13">#REF!</definedName>
    <definedName name="CR21_">#REF!</definedName>
    <definedName name="CR22_" localSheetId="13">#REF!</definedName>
    <definedName name="CR22_">#REF!</definedName>
    <definedName name="CR23_" localSheetId="13">#REF!</definedName>
    <definedName name="CR23_">#REF!</definedName>
    <definedName name="CR24_" localSheetId="13">#REF!</definedName>
    <definedName name="CR24_">#REF!</definedName>
    <definedName name="CR25_" localSheetId="13">#REF!</definedName>
    <definedName name="CR25_">#REF!</definedName>
    <definedName name="CR26_" localSheetId="13">#REF!</definedName>
    <definedName name="CR26_">#REF!</definedName>
    <definedName name="CR27_" localSheetId="13">#REF!</definedName>
    <definedName name="CR27_">#REF!</definedName>
    <definedName name="CR28_" localSheetId="13">#REF!</definedName>
    <definedName name="CR28_">#REF!</definedName>
    <definedName name="CRCM" localSheetId="13">#REF!</definedName>
    <definedName name="CRCM">#REF!</definedName>
    <definedName name="CREDITO" localSheetId="13">#REF!</definedName>
    <definedName name="CREDITO">#REF!</definedName>
    <definedName name="credito2">'[21]FC Proyectado'!$D$96:$O$96</definedName>
    <definedName name="credito3">'[21]FC Proyectado'!$E$96:$O$96</definedName>
    <definedName name="Credito4" localSheetId="15">_F96C6:_F96C15</definedName>
    <definedName name="Credito4" localSheetId="14">_F96C6:_F96C15</definedName>
    <definedName name="Credito4">_F96C6:_F96C15</definedName>
    <definedName name="Ctas._a_Elim" localSheetId="15">#REF!</definedName>
    <definedName name="Ctas._a_Elim" localSheetId="14">#REF!</definedName>
    <definedName name="Ctas._a_Elim">#REF!</definedName>
    <definedName name="Ctas_T" localSheetId="15">#REF!,#REF!,#REF!</definedName>
    <definedName name="Ctas_T" localSheetId="14">#REF!,#REF!,#REF!</definedName>
    <definedName name="Ctas_T">#REF!,#REF!,#REF!</definedName>
    <definedName name="Cuatrimestralmente" comment="cada cuatro años">#REF!</definedName>
    <definedName name="CUOTA" localSheetId="13">#REF!</definedName>
    <definedName name="CUOTA">#REF!</definedName>
    <definedName name="CURVA" localSheetId="13">#REF!</definedName>
    <definedName name="CURVA">#REF!</definedName>
    <definedName name="CXC" localSheetId="15">#REF!</definedName>
    <definedName name="CXC" localSheetId="14">#REF!</definedName>
    <definedName name="CXC">#REF!</definedName>
    <definedName name="CXCLP" localSheetId="15">#REF!</definedName>
    <definedName name="CXCLP" localSheetId="14">#REF!</definedName>
    <definedName name="CXCLP">#REF!</definedName>
    <definedName name="CY_Accounts_Receivable">#REF!</definedName>
    <definedName name="CY_Administration">#REF!</definedName>
    <definedName name="CY_Cash">#REF!</definedName>
    <definedName name="CY_Cash_Div_Dec">#REF!</definedName>
    <definedName name="CY_CASH_DIVIDENDS_DECLARED__per_common_share">#REF!</definedName>
    <definedName name="CY_Common_Equity">#REF!</definedName>
    <definedName name="CY_Cost_of_Sales">#REF!</definedName>
    <definedName name="CY_Current_Liabilities">#REF!</definedName>
    <definedName name="CY_Depreciation">#REF!</definedName>
    <definedName name="CY_Disc._Ops.">#REF!</definedName>
    <definedName name="CY_Earnings_per_share">#REF!</definedName>
    <definedName name="CY_Extraord.">#REF!</definedName>
    <definedName name="CY_Gross_Profit">#REF!</definedName>
    <definedName name="CY_INC_AFT_TAX">#REF!</definedName>
    <definedName name="CY_INC_BEF_EXTRAORD">#REF!</definedName>
    <definedName name="CY_Inc_Bef_Tax">#REF!</definedName>
    <definedName name="CY_Intangible_Assets">#REF!</definedName>
    <definedName name="CY_Interest_Expense">#REF!</definedName>
    <definedName name="CY_Inventory">#REF!</definedName>
    <definedName name="CY_Investments_in_Shares">#REF!</definedName>
    <definedName name="CY_LIABIL_EQUITY">#REF!</definedName>
    <definedName name="CY_Long_term_Debt__excl_Dfd_Taxes">#REF!</definedName>
    <definedName name="CY_LT_Debt">#REF!</definedName>
    <definedName name="CY_Market_Value_of_Equity">#REF!</definedName>
    <definedName name="CY_Marketable_Sec">#REF!</definedName>
    <definedName name="CY_NET_INCOME">#REF!</definedName>
    <definedName name="CY_Net_Revenue">#REF!</definedName>
    <definedName name="CY_Operating_Income">#REF!</definedName>
    <definedName name="CY_Other">#REF!</definedName>
    <definedName name="CY_Other_Curr_Assets">#REF!</definedName>
    <definedName name="CY_Other_LT_Assets">#REF!</definedName>
    <definedName name="CY_Other_LT_Liabilities">#REF!</definedName>
    <definedName name="CY_Preferred_Stock">#REF!</definedName>
    <definedName name="CY_Prepaid_Assets">#REF!</definedName>
    <definedName name="CY_QUICK_ASSETS">#REF!</definedName>
    <definedName name="CY_Retained_Earnings">#REF!</definedName>
    <definedName name="CY_Selling">#REF!</definedName>
    <definedName name="CY_Tangible_Assets">#REF!</definedName>
    <definedName name="CY_Tangible_Net_Worth">#REF!</definedName>
    <definedName name="CY_Taxes">#REF!</definedName>
    <definedName name="CY_TOTAL_ASSETS">#REF!</definedName>
    <definedName name="CY_TOTAL_CURR_ASSETS">#REF!</definedName>
    <definedName name="CY_TOTAL_DEBT">#REF!</definedName>
    <definedName name="CY_TOTAL_EQUITY">#REF!</definedName>
    <definedName name="CY_Trade_Payables">#REF!</definedName>
    <definedName name="CY_Weighted_Average">#REF!</definedName>
    <definedName name="CY_Working_Capital">#REF!</definedName>
    <definedName name="CY_Year_Income_Statement">#REF!</definedName>
    <definedName name="d" localSheetId="15">[37]datos!#REF!</definedName>
    <definedName name="d" localSheetId="14">[37]datos!#REF!</definedName>
    <definedName name="d">[37]datos!#REF!</definedName>
    <definedName name="datamart" localSheetId="15">[38]Datos!#REF!</definedName>
    <definedName name="datamart" localSheetId="14">[38]Datos!#REF!</definedName>
    <definedName name="datamart">[38]Datos!#REF!</definedName>
    <definedName name="DATOS0" localSheetId="13">'[1]Pasivos estimados'!#REF!</definedName>
    <definedName name="DATOS0" localSheetId="15">'[2]Pasivos estimados'!#REF!</definedName>
    <definedName name="DATOS0" localSheetId="14">'[2]Pasivos estimados'!#REF!</definedName>
    <definedName name="DATOS0">'[1]Pasivos estimados'!#REF!</definedName>
    <definedName name="DATOS02" localSheetId="13">'[1]Reserva de cartera'!#REF!</definedName>
    <definedName name="DATOS02" localSheetId="15">'[2]Reserva de cartera'!#REF!</definedName>
    <definedName name="DATOS02" localSheetId="14">'[2]Reserva de cartera'!#REF!</definedName>
    <definedName name="DATOS02">'[1]Reserva de cartera'!#REF!</definedName>
    <definedName name="DATOS03" localSheetId="13">'[1]Reserva de cartera'!#REF!</definedName>
    <definedName name="DATOS03" localSheetId="15">'[2]Reserva de cartera'!#REF!</definedName>
    <definedName name="DATOS03" localSheetId="14">'[2]Reserva de cartera'!#REF!</definedName>
    <definedName name="DATOS03">'[1]Reserva de cartera'!#REF!</definedName>
    <definedName name="DatosExternos1" localSheetId="15">#REF!</definedName>
    <definedName name="DatosExternos1" localSheetId="14">#REF!</definedName>
    <definedName name="DatosExternos1">#REF!</definedName>
    <definedName name="DBCM" localSheetId="13">#REF!</definedName>
    <definedName name="DBCM">#REF!</definedName>
    <definedName name="DD">'[39]Vtas Linea USD'!$C$1:$M$39</definedName>
    <definedName name="DE">'[39]Vtas Linea USD'!$C$44:$M$82</definedName>
    <definedName name="DEDT" localSheetId="13">#REF!</definedName>
    <definedName name="DEDT">#REF!</definedName>
    <definedName name="DEDUCCIONES" localSheetId="13">#REF!</definedName>
    <definedName name="DEDUCCIONES">#REF!</definedName>
    <definedName name="DEDUCCIONES1" localSheetId="13">#REF!</definedName>
    <definedName name="DEDUCCIONES1">#REF!</definedName>
    <definedName name="DEDUCCIONES1A" localSheetId="13">#REF!</definedName>
    <definedName name="DEDUCCIONES1A">#REF!</definedName>
    <definedName name="DEDUCCIONES1B" localSheetId="13">#REF!</definedName>
    <definedName name="DEDUCCIONES1B">#REF!</definedName>
    <definedName name="DEDUCCIONES1C" localSheetId="13">#REF!</definedName>
    <definedName name="DEDUCCIONES1C">#REF!</definedName>
    <definedName name="DEDUCCIONES1D" localSheetId="13">#REF!</definedName>
    <definedName name="DEDUCCIONES1D">#REF!</definedName>
    <definedName name="DEDUCCIONESA" localSheetId="13">#REF!</definedName>
    <definedName name="DEDUCCIONESA">#REF!</definedName>
    <definedName name="DEDUCCIONESB" localSheetId="13">#REF!</definedName>
    <definedName name="DEDUCCIONESB">#REF!</definedName>
    <definedName name="DEDUCCIONESC" localSheetId="13">#REF!</definedName>
    <definedName name="DEDUCCIONESC">#REF!</definedName>
    <definedName name="deduccionesx" localSheetId="13">#REF!</definedName>
    <definedName name="deduccionesx">#REF!</definedName>
    <definedName name="DEDUCCIONESY" localSheetId="13">#REF!</definedName>
    <definedName name="DEDUCCIONESY">#REF!</definedName>
    <definedName name="deduccionx" localSheetId="13">#REF!</definedName>
    <definedName name="deduccionx">#REF!</definedName>
    <definedName name="DEPRECIACION" localSheetId="15">#REF!</definedName>
    <definedName name="DEPRECIACION" localSheetId="14">#REF!</definedName>
    <definedName name="DEPRECIACION">#REF!</definedName>
    <definedName name="DESCUENTOS" localSheetId="13">#REF!</definedName>
    <definedName name="DESCUENTOS">#REF!</definedName>
    <definedName name="DETERIORO" localSheetId="13">#REF!</definedName>
    <definedName name="DETERIORO">#REF!</definedName>
    <definedName name="Deu">'[40]Deuda 04'!$A$1:$R$26</definedName>
    <definedName name="Deuda_Vig">[41]Varios!$J$18:$M$24</definedName>
    <definedName name="Deuda1" localSheetId="15">#REF!</definedName>
    <definedName name="Deuda1" localSheetId="14">#REF!</definedName>
    <definedName name="Deuda1">#REF!</definedName>
    <definedName name="deudoresvarios" localSheetId="15">#REF!</definedName>
    <definedName name="deudoresvarios" localSheetId="14">#REF!</definedName>
    <definedName name="deudoresvarios">#REF!</definedName>
    <definedName name="dfdfdsf" localSheetId="15">#REF!</definedName>
    <definedName name="dfdfdsf" localSheetId="14">#REF!</definedName>
    <definedName name="dfdfdsf">#REF!</definedName>
    <definedName name="DFS">[42]Hoja1!$W$2:$W$3849</definedName>
    <definedName name="dgyd">'[43]Deuda 04'!$A$1:$R$26</definedName>
    <definedName name="DIEZ" localSheetId="13">#REF!</definedName>
    <definedName name="DIEZ">#REF!</definedName>
    <definedName name="DIEZYNUEVE" localSheetId="13">#REF!</definedName>
    <definedName name="DIEZYNUEVE">#REF!</definedName>
    <definedName name="DIEZYOCHO" localSheetId="13">#REF!</definedName>
    <definedName name="DIEZYOCHO">#REF!</definedName>
    <definedName name="DIEZYSEIS" localSheetId="13">#REF!</definedName>
    <definedName name="DIEZYSEIS">#REF!</definedName>
    <definedName name="DIEZYSIETE" localSheetId="13">#REF!</definedName>
    <definedName name="DIEZYSIETE">#REF!</definedName>
    <definedName name="dif0">[5]FEB!$H$27</definedName>
    <definedName name="DIFERIDOS" localSheetId="15">#REF!</definedName>
    <definedName name="DIFERIDOS" localSheetId="14">#REF!</definedName>
    <definedName name="DIFERIDOS">#REF!</definedName>
    <definedName name="Disp" localSheetId="15">'[44]Flujo de Caja'!#REF!</definedName>
    <definedName name="Disp" localSheetId="14">'[44]Flujo de Caja'!#REF!</definedName>
    <definedName name="Disp">'[44]Flujo de Caja'!#REF!</definedName>
    <definedName name="Dispobilidad2">'[21]FC Proyectado'!$D$97:$O$97</definedName>
    <definedName name="Disponibilidad2">'[21]FC Proyectado'!$E$97:$O$97</definedName>
    <definedName name="Disponibilidad3">'[21]FC Proyectado'!$F$97:$O$97</definedName>
    <definedName name="DISPONIBLE" localSheetId="15">#REF!</definedName>
    <definedName name="DISPONIBLE" localSheetId="14">#REF!</definedName>
    <definedName name="DISPONIBLE">#REF!</definedName>
    <definedName name="DOCE" localSheetId="13">#REF!</definedName>
    <definedName name="DOCE">#REF!</definedName>
    <definedName name="Dollar_Threshold">#REF!</definedName>
    <definedName name="DON" localSheetId="13">#REF!</definedName>
    <definedName name="DON">#REF!</definedName>
    <definedName name="DORIELA" localSheetId="15" hidden="1">{"'Hoja1'!$A$1:$I$70"}</definedName>
    <definedName name="DORIELA" localSheetId="14" hidden="1">{"'Hoja1'!$A$1:$I$70"}</definedName>
    <definedName name="DORIELA" hidden="1">{"'Hoja1'!$A$1:$I$70"}</definedName>
    <definedName name="DR20_" localSheetId="13">#REF!</definedName>
    <definedName name="DR20_">#REF!</definedName>
    <definedName name="DR21_" localSheetId="13">#REF!</definedName>
    <definedName name="DR21_">#REF!</definedName>
    <definedName name="DR22_" localSheetId="13">#REF!</definedName>
    <definedName name="DR22_">#REF!</definedName>
    <definedName name="DR23_" localSheetId="13">#REF!</definedName>
    <definedName name="DR23_">#REF!</definedName>
    <definedName name="DR24_" localSheetId="13">#REF!</definedName>
    <definedName name="DR24_">#REF!</definedName>
    <definedName name="DR25_" localSheetId="13">#REF!</definedName>
    <definedName name="DR25_">#REF!</definedName>
    <definedName name="DR26_" localSheetId="13">#REF!</definedName>
    <definedName name="DR26_">#REF!</definedName>
    <definedName name="DR27_" localSheetId="13">#REF!</definedName>
    <definedName name="DR27_">#REF!</definedName>
    <definedName name="DR28_" localSheetId="13">#REF!</definedName>
    <definedName name="DR28_">#REF!</definedName>
    <definedName name="drgrgg" localSheetId="15" hidden="1">{"'Hoja1'!$A$1:$I$70"}</definedName>
    <definedName name="drgrgg" localSheetId="14" hidden="1">{"'Hoja1'!$A$1:$I$70"}</definedName>
    <definedName name="drgrgg" hidden="1">{"'Hoja1'!$A$1:$I$70"}</definedName>
    <definedName name="DRTA" localSheetId="13">#REF!</definedName>
    <definedName name="DRTA">#REF!</definedName>
    <definedName name="DRTA0" localSheetId="13">#REF!</definedName>
    <definedName name="DRTA0">#REF!</definedName>
    <definedName name="DRTA1" localSheetId="13">#REF!</definedName>
    <definedName name="DRTA1">#REF!</definedName>
    <definedName name="DRTA2" localSheetId="13">#REF!</definedName>
    <definedName name="DRTA2">#REF!</definedName>
    <definedName name="DRTA3" localSheetId="13">#REF!</definedName>
    <definedName name="DRTA3">#REF!</definedName>
    <definedName name="DRTA4" localSheetId="13">#REF!</definedName>
    <definedName name="DRTA4">#REF!</definedName>
    <definedName name="DRTA5" localSheetId="13">#REF!</definedName>
    <definedName name="DRTA5">#REF!</definedName>
    <definedName name="drta8" localSheetId="13">#REF!</definedName>
    <definedName name="drta8">#REF!</definedName>
    <definedName name="drta88" localSheetId="13">#REF!</definedName>
    <definedName name="drta88">#REF!</definedName>
    <definedName name="DRTA88A" localSheetId="13">#REF!</definedName>
    <definedName name="DRTA88A">#REF!</definedName>
    <definedName name="DRTA88B" localSheetId="13">#REF!</definedName>
    <definedName name="DRTA88B">#REF!</definedName>
    <definedName name="DRTAAB" localSheetId="13">#REF!</definedName>
    <definedName name="DRTAAB">#REF!</definedName>
    <definedName name="DRTAD" localSheetId="13">#REF!</definedName>
    <definedName name="DRTAD">#REF!</definedName>
    <definedName name="DS">[42]Hoja1!$L$2:$L$3849</definedName>
    <definedName name="DT" localSheetId="13">#REF!</definedName>
    <definedName name="DT">#REF!</definedName>
    <definedName name="DTM" localSheetId="13">#REF!</definedName>
    <definedName name="DTM">#REF!</definedName>
    <definedName name="ebitda">[44]Resumen!$C$12</definedName>
    <definedName name="Ecuador" localSheetId="15">#REF!</definedName>
    <definedName name="Ecuador" localSheetId="14">#REF!</definedName>
    <definedName name="Ecuador">#REF!</definedName>
    <definedName name="EDIFICIOS" localSheetId="13">'[1]Venta activos'!#REF!</definedName>
    <definedName name="EDIFICIOS" localSheetId="15">#REF!</definedName>
    <definedName name="EDIFICIOS" localSheetId="14">#REF!</definedName>
    <definedName name="EDIFICIOS">'[1]Venta activos'!#REF!</definedName>
    <definedName name="EDIFICIOS1" localSheetId="13">'[1]Venta activos'!#REF!</definedName>
    <definedName name="EDIFICIOS1">'[1]Venta activos'!#REF!</definedName>
    <definedName name="ee">[23]Datos!$A$2:$L$50</definedName>
    <definedName name="ejecpyg" localSheetId="15">[45]datos!#REF!</definedName>
    <definedName name="ejecpyg" localSheetId="14">[45]datos!#REF!</definedName>
    <definedName name="ejecpyg">[45]datos!#REF!</definedName>
    <definedName name="ejecpyg2" localSheetId="15">[46]datos!#REF!</definedName>
    <definedName name="ejecpyg2" localSheetId="14">[46]datos!#REF!</definedName>
    <definedName name="ejecpyg2">[46]datos!#REF!</definedName>
    <definedName name="ejecpygacum" localSheetId="15">[45]datos!#REF!</definedName>
    <definedName name="ejecpygacum" localSheetId="14">[45]datos!#REF!</definedName>
    <definedName name="ejecpygacum">[45]datos!#REF!</definedName>
    <definedName name="ejecvta" localSheetId="15">#REF!</definedName>
    <definedName name="ejecvta" localSheetId="14">#REF!</definedName>
    <definedName name="ejecvta">#REF!</definedName>
    <definedName name="EMPRE" localSheetId="13">#REF!</definedName>
    <definedName name="EMPRE">#REF!</definedName>
    <definedName name="EMPRESA" localSheetId="13">'[1]Pasivos estimados'!#REF!</definedName>
    <definedName name="EMPRESA" localSheetId="15">'[2]Pasivos estimados'!#REF!</definedName>
    <definedName name="EMPRESA" localSheetId="14">'[2]Pasivos estimados'!#REF!</definedName>
    <definedName name="EMPRESA">'[1]Pasivos estimados'!#REF!</definedName>
    <definedName name="EMPRESA1" localSheetId="13">#REF!</definedName>
    <definedName name="EMPRESA1">#REF!</definedName>
    <definedName name="EMPRESA5C" localSheetId="13">'[32]Datos de entrada'!#REF!</definedName>
    <definedName name="EMPRESA5C">'[32]Datos de entrada'!#REF!</definedName>
    <definedName name="EMPRESA5D" localSheetId="13">'[32]Datos de entrada'!#REF!</definedName>
    <definedName name="EMPRESA5D">'[32]Datos de entrada'!#REF!</definedName>
    <definedName name="EMPRESAA" localSheetId="13">#REF!</definedName>
    <definedName name="EMPRESAA">#REF!</definedName>
    <definedName name="EMPRESAIVA" localSheetId="13">'[32]Datos de entrada'!#REF!</definedName>
    <definedName name="EMPRESAIVA">'[32]Datos de entrada'!#REF!</definedName>
    <definedName name="END" localSheetId="13">#REF!</definedName>
    <definedName name="END">#REF!</definedName>
    <definedName name="ENERO" localSheetId="15">#REF!</definedName>
    <definedName name="ENERO" localSheetId="14">#REF!</definedName>
    <definedName name="ENERO">#REF!</definedName>
    <definedName name="ENTER" localSheetId="13">'[1]Pasivos estimados'!#REF!</definedName>
    <definedName name="ENTER" localSheetId="15">'[2]Pasivos estimados'!#REF!</definedName>
    <definedName name="ENTER" localSheetId="14">'[2]Pasivos estimados'!#REF!</definedName>
    <definedName name="ENTER">'[1]Pasivos estimados'!#REF!</definedName>
    <definedName name="ENTER1" localSheetId="13">'[1]Pasivos estimados'!#REF!</definedName>
    <definedName name="ENTER1" localSheetId="15">'[2]Pasivos estimados'!#REF!</definedName>
    <definedName name="ENTER1" localSheetId="14">'[2]Pasivos estimados'!#REF!</definedName>
    <definedName name="ENTER1">'[1]Pasivos estimados'!#REF!</definedName>
    <definedName name="ENTRA" localSheetId="13">'[1]Pasivos estimados'!#REF!</definedName>
    <definedName name="ENTRA" localSheetId="15">'[2]Pasivos estimados'!#REF!</definedName>
    <definedName name="ENTRA" localSheetId="14">'[2]Pasivos estimados'!#REF!</definedName>
    <definedName name="ENTRA">'[1]Pasivos estimados'!#REF!</definedName>
    <definedName name="EQUIPOCOMPUTO" localSheetId="15">#REF!</definedName>
    <definedName name="EQUIPOCOMPUTO" localSheetId="14">#REF!</definedName>
    <definedName name="EQUIPOCOMPUTO">#REF!</definedName>
    <definedName name="EQUIPOYMUEBLES" localSheetId="15">#REF!</definedName>
    <definedName name="EQUIPOYMUEBLES" localSheetId="14">#REF!</definedName>
    <definedName name="EQUIPOYMUEBLES">#REF!</definedName>
    <definedName name="ER" localSheetId="15">[47]PYG!#REF!</definedName>
    <definedName name="ER" localSheetId="14">[47]PYG!#REF!</definedName>
    <definedName name="ER">[47]PYG!#REF!</definedName>
    <definedName name="ERROR" localSheetId="13">'[1]Pasivos estimados'!#REF!</definedName>
    <definedName name="ERROR" localSheetId="15">'[2]Pasivos estimados'!#REF!</definedName>
    <definedName name="ERROR" localSheetId="14">'[2]Pasivos estimados'!#REF!</definedName>
    <definedName name="ERROR">'[1]Pasivos estimados'!#REF!</definedName>
    <definedName name="ESCALA">'[48]BCE DEPURADO'!$O$1</definedName>
    <definedName name="EsqRes">[49]Gastos!$U$1</definedName>
    <definedName name="estbefec" localSheetId="15">#REF!</definedName>
    <definedName name="estbefec" localSheetId="14">#REF!</definedName>
    <definedName name="estbefec">#REF!</definedName>
    <definedName name="ETTI" localSheetId="13">#REF!</definedName>
    <definedName name="ETTI">#REF!</definedName>
    <definedName name="EXP" localSheetId="15">#REF!</definedName>
    <definedName name="EXP" localSheetId="14">#REF!</definedName>
    <definedName name="EXP">#REF!</definedName>
    <definedName name="exportaciones" localSheetId="15">#REF!</definedName>
    <definedName name="exportaciones" localSheetId="14">#REF!</definedName>
    <definedName name="exportaciones">#REF!</definedName>
    <definedName name="expresado">'[50]BG consolidado EPM'!$E$1</definedName>
    <definedName name="Factor_Conv">[28]Variables!$C$19</definedName>
    <definedName name="FDS">[42]Hoja1!$Y$2:$Y$3849</definedName>
    <definedName name="FEBRERO" localSheetId="15">#REF!</definedName>
    <definedName name="FEBRERO" localSheetId="14">#REF!</definedName>
    <definedName name="FEBRERO">#REF!</definedName>
    <definedName name="fecha">[28]Variables!$B$4:$C$15</definedName>
    <definedName name="ffff" localSheetId="15">#REF!</definedName>
    <definedName name="ffff" localSheetId="14">#REF!</definedName>
    <definedName name="ffff">#REF!</definedName>
    <definedName name="FG" localSheetId="15">#REF!</definedName>
    <definedName name="FG" localSheetId="14">#REF!</definedName>
    <definedName name="FG">#REF!</definedName>
    <definedName name="FILA" localSheetId="13">'[1]Pasivos estimados'!#REF!</definedName>
    <definedName name="FILA" localSheetId="15">'[2]Pasivos estimados'!#REF!</definedName>
    <definedName name="FILA" localSheetId="14">'[2]Pasivos estimados'!#REF!</definedName>
    <definedName name="FILA">'[1]Pasivos estimados'!#REF!</definedName>
    <definedName name="Film" localSheetId="13">#REF!</definedName>
    <definedName name="Film">#REF!</definedName>
    <definedName name="fin_pedido">NA()</definedName>
    <definedName name="financ" localSheetId="15">#REF!</definedName>
    <definedName name="financ" localSheetId="14">#REF!</definedName>
    <definedName name="financ">#REF!</definedName>
    <definedName name="ForestProducts" localSheetId="13">#REF!</definedName>
    <definedName name="ForestProducts">#REF!</definedName>
    <definedName name="FORMA" localSheetId="13">#REF!</definedName>
    <definedName name="FORMA">#REF!</definedName>
    <definedName name="Formaldehyde" localSheetId="13">#REF!</definedName>
    <definedName name="Formaldehyde">#REF!</definedName>
    <definedName name="FORMOL" localSheetId="13">#REF!</definedName>
    <definedName name="FORMOL">#REF!</definedName>
    <definedName name="FoundryResins" localSheetId="13">#REF!</definedName>
    <definedName name="FoundryResins">#REF!</definedName>
    <definedName name="Franq.Exter.">'[21]Recaudo Canal'!$79:$79</definedName>
    <definedName name="FS">#REF!</definedName>
    <definedName name="Gas" localSheetId="15" hidden="1">{"'EST.RDOS(INT)'!$A$5:$E$58"}</definedName>
    <definedName name="Gas" localSheetId="14" hidden="1">{"'EST.RDOS(INT)'!$A$5:$E$58"}</definedName>
    <definedName name="Gas" hidden="1">{"'EST.RDOS(INT)'!$A$5:$E$58"}</definedName>
    <definedName name="gassub" localSheetId="15" hidden="1">{"'EST.RDOS(INT)'!$A$5:$E$58"}</definedName>
    <definedName name="gassub" localSheetId="14" hidden="1">{"'EST.RDOS(INT)'!$A$5:$E$58"}</definedName>
    <definedName name="gassub" hidden="1">{"'EST.RDOS(INT)'!$A$5:$E$58"}</definedName>
    <definedName name="gastos">[51]PGEN!$D$24:$D$25</definedName>
    <definedName name="GASTOS_GENERALES">'[24]Detalle Gtos PPT'!$V$65</definedName>
    <definedName name="GASTOS_GENERALES_PFLP">'[24]Detalle Gtos PPT'!$V$65</definedName>
    <definedName name="Gastosvs2003">'[24]Detalle Gtos PPT'!$C$3</definedName>
    <definedName name="GastosvsPFLP">'[24]Detalle Gtos PPT'!$C$9</definedName>
    <definedName name="gca0">[5]FEB!$G$27</definedName>
    <definedName name="gfa0">[5]FEB!$F$27</definedName>
    <definedName name="gfgf">[52]Exportaciones!$B$2:$P$47</definedName>
    <definedName name="GFKG" localSheetId="15">#REF!</definedName>
    <definedName name="GFKG" localSheetId="14">#REF!</definedName>
    <definedName name="GFKG">#REF!</definedName>
    <definedName name="GFSD">[42]Hoja1!$K$2:$K$3849</definedName>
    <definedName name="gloria" localSheetId="15">#REF!</definedName>
    <definedName name="gloria" localSheetId="14">#REF!</definedName>
    <definedName name="gloria">#REF!</definedName>
    <definedName name="GNDOD" localSheetId="13">#REF!</definedName>
    <definedName name="GNDOD">#REF!</definedName>
    <definedName name="GNDOD1" localSheetId="13">#REF!</definedName>
    <definedName name="GNDOD1">#REF!</definedName>
    <definedName name="GNDODA" localSheetId="13">#REF!</definedName>
    <definedName name="GNDODA">#REF!</definedName>
    <definedName name="GNDODA1" localSheetId="13">#REF!</definedName>
    <definedName name="GNDODA1">#REF!</definedName>
    <definedName name="GNDODA2" localSheetId="13">#REF!</definedName>
    <definedName name="GNDODA2">#REF!</definedName>
    <definedName name="GNDODA3" localSheetId="13">#REF!</definedName>
    <definedName name="GNDODA3">#REF!</definedName>
    <definedName name="GNDOND" localSheetId="13">#REF!</definedName>
    <definedName name="GNDOND">#REF!</definedName>
    <definedName name="GRABAR" localSheetId="13">'[1]Pasivos estimados'!#REF!</definedName>
    <definedName name="GRABAR" localSheetId="15">'[2]Pasivos estimados'!#REF!</definedName>
    <definedName name="GRABAR" localSheetId="14">'[2]Pasivos estimados'!#REF!</definedName>
    <definedName name="GRABAR">'[1]Pasivos estimados'!#REF!</definedName>
    <definedName name="grafdata">[28]FCL!$A$415:$Y$477</definedName>
    <definedName name="GSDF">[42]Hoja1!$X$2:$X$3849</definedName>
    <definedName name="GTO" localSheetId="13">#REF!</definedName>
    <definedName name="GTO">#REF!</definedName>
    <definedName name="gtoadm" localSheetId="15">[45]datos!#REF!</definedName>
    <definedName name="gtoadm" localSheetId="14">[45]datos!#REF!</definedName>
    <definedName name="gtoadm">[45]datos!#REF!</definedName>
    <definedName name="gtoadmacum" localSheetId="15">[45]datos!#REF!</definedName>
    <definedName name="gtoadmacum" localSheetId="14">[45]datos!#REF!</definedName>
    <definedName name="gtoadmacum">[45]datos!#REF!</definedName>
    <definedName name="GtoAduanas03" localSheetId="15">#REF!</definedName>
    <definedName name="GtoAduanas03" localSheetId="14">#REF!</definedName>
    <definedName name="GtoAduanas03">#REF!</definedName>
    <definedName name="GtoAduanas04" localSheetId="15">#REF!</definedName>
    <definedName name="GtoAduanas04" localSheetId="14">#REF!</definedName>
    <definedName name="GtoAduanas04">#REF!</definedName>
    <definedName name="GtoAjustesPorInflacion03" localSheetId="15">#REF!</definedName>
    <definedName name="GtoAjustesPorInflacion03" localSheetId="14">#REF!</definedName>
    <definedName name="GtoAjustesPorInflacion03">#REF!</definedName>
    <definedName name="GtoAjustesPorInflacion04" localSheetId="15">#REF!</definedName>
    <definedName name="GtoAjustesPorInflacion04" localSheetId="14">#REF!</definedName>
    <definedName name="GtoAjustesPorInflacion04">#REF!</definedName>
    <definedName name="GtoComisiones03" localSheetId="15">#REF!</definedName>
    <definedName name="GtoComisiones03" localSheetId="14">#REF!</definedName>
    <definedName name="GtoComisiones03">#REF!</definedName>
    <definedName name="GtoComisiones04" localSheetId="15">#REF!</definedName>
    <definedName name="GtoComisiones04" localSheetId="14">#REF!</definedName>
    <definedName name="GtoComisiones04">#REF!</definedName>
    <definedName name="GtoDiferenciaCambio03" localSheetId="15">#REF!</definedName>
    <definedName name="GtoDiferenciaCambio03" localSheetId="14">#REF!</definedName>
    <definedName name="GtoDiferenciaCambio03">#REF!</definedName>
    <definedName name="GtoDiferenciaCambio04" localSheetId="15">#REF!</definedName>
    <definedName name="GtoDiferenciaCambio04" localSheetId="14">#REF!</definedName>
    <definedName name="GtoDiferenciaCambio04">#REF!</definedName>
    <definedName name="GtoFletes03" localSheetId="15">#REF!</definedName>
    <definedName name="GtoFletes03" localSheetId="14">#REF!</definedName>
    <definedName name="GtoFletes03">#REF!</definedName>
    <definedName name="GtoFletes04" localSheetId="15">#REF!</definedName>
    <definedName name="GtoFletes04" localSheetId="14">#REF!</definedName>
    <definedName name="GtoFletes04">#REF!</definedName>
    <definedName name="GtoRappels03" localSheetId="15">#REF!</definedName>
    <definedName name="GtoRappels03" localSheetId="14">#REF!</definedName>
    <definedName name="GtoRappels03">#REF!</definedName>
    <definedName name="GtoRappels04" localSheetId="15">#REF!</definedName>
    <definedName name="GtoRappels04" localSheetId="14">#REF!</definedName>
    <definedName name="GtoRappels04">#REF!</definedName>
    <definedName name="GtoTotalesAdmon03" localSheetId="15">#REF!</definedName>
    <definedName name="GtoTotalesAdmon03" localSheetId="14">#REF!</definedName>
    <definedName name="GtoTotalesAdmon03">#REF!</definedName>
    <definedName name="GtoTotalesAdmon04" localSheetId="15">#REF!</definedName>
    <definedName name="GtoTotalesAdmon04" localSheetId="14">#REF!</definedName>
    <definedName name="GtoTotalesAdmon04">#REF!</definedName>
    <definedName name="GtoTotalesID03" localSheetId="15">#REF!</definedName>
    <definedName name="GtoTotalesID03" localSheetId="14">#REF!</definedName>
    <definedName name="GtoTotalesID03">#REF!</definedName>
    <definedName name="GtoTotalesID04" localSheetId="15">#REF!</definedName>
    <definedName name="GtoTotalesID04" localSheetId="14">#REF!</definedName>
    <definedName name="GtoTotalesID04">#REF!</definedName>
    <definedName name="GtoTotalesNoOperacionales03" localSheetId="15">#REF!</definedName>
    <definedName name="GtoTotalesNoOperacionales03" localSheetId="14">#REF!</definedName>
    <definedName name="GtoTotalesNoOperacionales03">#REF!</definedName>
    <definedName name="GtoTotalesNoOperacionales04" localSheetId="15">#REF!</definedName>
    <definedName name="GtoTotalesNoOperacionales04" localSheetId="14">#REF!</definedName>
    <definedName name="GtoTotalesNoOperacionales04">#REF!</definedName>
    <definedName name="GtoTotalesOtrosID03" localSheetId="15">#REF!</definedName>
    <definedName name="GtoTotalesOtrosID03" localSheetId="14">#REF!</definedName>
    <definedName name="GtoTotalesOtrosID03">#REF!</definedName>
    <definedName name="GtoTotalesOtrosID04" localSheetId="15">#REF!</definedName>
    <definedName name="GtoTotalesOtrosID04" localSheetId="14">#REF!</definedName>
    <definedName name="GtoTotalesOtrosID04">#REF!</definedName>
    <definedName name="GtoTotalesVentas03" localSheetId="15">#REF!</definedName>
    <definedName name="GtoTotalesVentas03" localSheetId="14">#REF!</definedName>
    <definedName name="GtoTotalesVentas03">#REF!</definedName>
    <definedName name="GtoTotalesVentas04" localSheetId="15">#REF!</definedName>
    <definedName name="GtoTotalesVentas04" localSheetId="14">#REF!</definedName>
    <definedName name="GtoTotalesVentas04">#REF!</definedName>
    <definedName name="gtovta" localSheetId="15">[45]datos!#REF!</definedName>
    <definedName name="gtovta" localSheetId="14">[45]datos!#REF!</definedName>
    <definedName name="gtovta">[45]datos!#REF!</definedName>
    <definedName name="gtovtaacum" localSheetId="15">[45]datos!#REF!</definedName>
    <definedName name="gtovtaacum" localSheetId="14">[45]datos!#REF!</definedName>
    <definedName name="gtovtaacum">[45]datos!#REF!</definedName>
    <definedName name="GUIA1" localSheetId="13">'[32]Borrador formulario oficial'!#REF!</definedName>
    <definedName name="GUIA1">'[32]Borrador formulario oficial'!#REF!</definedName>
    <definedName name="GUIA2" localSheetId="13">'[32]Borrador formulario oficial'!#REF!</definedName>
    <definedName name="GUIA2">'[32]Borrador formulario oficial'!#REF!</definedName>
    <definedName name="GUIA3" localSheetId="13">'[32]Borrador formulario oficial'!#REF!</definedName>
    <definedName name="GUIA3">'[32]Borrador formulario oficial'!#REF!</definedName>
    <definedName name="Gyp" localSheetId="15" hidden="1">{"'Hoja1'!$A$1:$I$70"}</definedName>
    <definedName name="Gyp" localSheetId="14" hidden="1">{"'Hoja1'!$A$1:$I$70"}</definedName>
    <definedName name="Gyp" hidden="1">{"'Hoja1'!$A$1:$I$70"}</definedName>
    <definedName name="gyyty" localSheetId="15" hidden="1">{"'EST.RDOS(INT)'!$A$5:$E$58"}</definedName>
    <definedName name="gyyty" localSheetId="14" hidden="1">{"'EST.RDOS(INT)'!$A$5:$E$58"}</definedName>
    <definedName name="gyyty" hidden="1">{"'EST.RDOS(INT)'!$A$5:$E$58"}</definedName>
    <definedName name="hh" localSheetId="15">#REF!</definedName>
    <definedName name="hh" localSheetId="14">#REF!</definedName>
    <definedName name="hh">#REF!</definedName>
    <definedName name="hhhhytre" localSheetId="15" hidden="1">{"'EST.RDOS(INT)'!$A$5:$E$58"}</definedName>
    <definedName name="hhhhytre" localSheetId="14" hidden="1">{"'EST.RDOS(INT)'!$A$5:$E$58"}</definedName>
    <definedName name="hhhhytre" hidden="1">{"'EST.RDOS(INT)'!$A$5:$E$58"}</definedName>
    <definedName name="Historicos" localSheetId="15">#REF!</definedName>
    <definedName name="Historicos" localSheetId="14">#REF!</definedName>
    <definedName name="Historicos">#REF!</definedName>
    <definedName name="HOJA" localSheetId="13">#REF!</definedName>
    <definedName name="HOJA">#REF!</definedName>
    <definedName name="HOJA1" localSheetId="13">#REF!</definedName>
    <definedName name="HOJA1">#REF!</definedName>
    <definedName name="HOJA10" localSheetId="13">#REF!</definedName>
    <definedName name="HOJA10">#REF!</definedName>
    <definedName name="HOJA10A" localSheetId="13">#REF!</definedName>
    <definedName name="HOJA10A">#REF!</definedName>
    <definedName name="HOJA10B" localSheetId="13">#REF!</definedName>
    <definedName name="HOJA10B">#REF!</definedName>
    <definedName name="HOJA11" localSheetId="13">#REF!</definedName>
    <definedName name="HOJA11">#REF!</definedName>
    <definedName name="HOJA11A" localSheetId="13">#REF!</definedName>
    <definedName name="HOJA11A">#REF!</definedName>
    <definedName name="HOJA11B" localSheetId="13">#REF!</definedName>
    <definedName name="HOJA11B">#REF!</definedName>
    <definedName name="HOJA12" localSheetId="13">#REF!</definedName>
    <definedName name="HOJA12">#REF!</definedName>
    <definedName name="HOJA12A" localSheetId="13">#REF!</definedName>
    <definedName name="HOJA12A">#REF!</definedName>
    <definedName name="HOJA12B" localSheetId="13">#REF!</definedName>
    <definedName name="HOJA12B">#REF!</definedName>
    <definedName name="HOJA13" localSheetId="13">#REF!</definedName>
    <definedName name="HOJA13">#REF!</definedName>
    <definedName name="HOJA13A" localSheetId="13">#REF!</definedName>
    <definedName name="HOJA13A">#REF!</definedName>
    <definedName name="HOJA13B" localSheetId="13">#REF!</definedName>
    <definedName name="HOJA13B">#REF!</definedName>
    <definedName name="HOJA14" localSheetId="13">#REF!</definedName>
    <definedName name="HOJA14">#REF!</definedName>
    <definedName name="HOJA14A" localSheetId="13">#REF!</definedName>
    <definedName name="HOJA14A">#REF!</definedName>
    <definedName name="HOJA14B" localSheetId="13">#REF!</definedName>
    <definedName name="HOJA14B">#REF!</definedName>
    <definedName name="HOJA15" localSheetId="13">#REF!</definedName>
    <definedName name="HOJA15">#REF!</definedName>
    <definedName name="HOJA15A" localSheetId="13">#REF!</definedName>
    <definedName name="HOJA15A">#REF!</definedName>
    <definedName name="HOJA15B" localSheetId="13">#REF!</definedName>
    <definedName name="HOJA15B">#REF!</definedName>
    <definedName name="HOJA16" localSheetId="13">#REF!</definedName>
    <definedName name="HOJA16">#REF!</definedName>
    <definedName name="HOJA16A" localSheetId="13">#REF!</definedName>
    <definedName name="HOJA16A">#REF!</definedName>
    <definedName name="HOJA16B" localSheetId="13">#REF!</definedName>
    <definedName name="HOJA16B">#REF!</definedName>
    <definedName name="HOJA17" localSheetId="13">#REF!</definedName>
    <definedName name="HOJA17">#REF!</definedName>
    <definedName name="HOJA17A" localSheetId="13">#REF!</definedName>
    <definedName name="HOJA17A">#REF!</definedName>
    <definedName name="HOJA17B" localSheetId="13">#REF!</definedName>
    <definedName name="HOJA17B">#REF!</definedName>
    <definedName name="HOJA1A" localSheetId="13">#REF!</definedName>
    <definedName name="HOJA1A">#REF!</definedName>
    <definedName name="HOJA1B" localSheetId="13">#REF!</definedName>
    <definedName name="HOJA1B">#REF!</definedName>
    <definedName name="HOJA2" localSheetId="13">#REF!</definedName>
    <definedName name="HOJA2">#REF!</definedName>
    <definedName name="HOJA2A" localSheetId="13">#REF!</definedName>
    <definedName name="HOJA2A">#REF!</definedName>
    <definedName name="HOJA2B" localSheetId="13">#REF!</definedName>
    <definedName name="HOJA2B">#REF!</definedName>
    <definedName name="HOJA3" localSheetId="13">#REF!</definedName>
    <definedName name="HOJA3">#REF!</definedName>
    <definedName name="HOJA3A" localSheetId="13">#REF!</definedName>
    <definedName name="HOJA3A">#REF!</definedName>
    <definedName name="HOJA3B" localSheetId="13">#REF!</definedName>
    <definedName name="HOJA3B">#REF!</definedName>
    <definedName name="HOJA4" localSheetId="13">#REF!</definedName>
    <definedName name="HOJA4">#REF!</definedName>
    <definedName name="HOJA5" localSheetId="13">#REF!</definedName>
    <definedName name="HOJA5">#REF!</definedName>
    <definedName name="HOJA5A" localSheetId="13">#REF!</definedName>
    <definedName name="HOJA5A">#REF!</definedName>
    <definedName name="HOJA5B" localSheetId="13">#REF!</definedName>
    <definedName name="HOJA5B">#REF!</definedName>
    <definedName name="HOJA6" localSheetId="13">#REF!</definedName>
    <definedName name="HOJA6">#REF!</definedName>
    <definedName name="HOJA6A" localSheetId="13">#REF!</definedName>
    <definedName name="HOJA6A">#REF!</definedName>
    <definedName name="HOJA6B" localSheetId="13">#REF!</definedName>
    <definedName name="HOJA6B">#REF!</definedName>
    <definedName name="HOJA7" localSheetId="13">#REF!</definedName>
    <definedName name="HOJA7">#REF!</definedName>
    <definedName name="HOJA8" localSheetId="13">#REF!</definedName>
    <definedName name="HOJA8">#REF!</definedName>
    <definedName name="HOJA8A" localSheetId="13">#REF!</definedName>
    <definedName name="HOJA8A">#REF!</definedName>
    <definedName name="HOJA8B" localSheetId="13">#REF!</definedName>
    <definedName name="HOJA8B">#REF!</definedName>
    <definedName name="HOJA9" localSheetId="13">#REF!</definedName>
    <definedName name="HOJA9">#REF!</definedName>
    <definedName name="HORA" localSheetId="13">'[1]Pasivos estimados'!#REF!</definedName>
    <definedName name="HORA" localSheetId="15">'[2]Pasivos estimados'!#REF!</definedName>
    <definedName name="HORA" localSheetId="14">'[2]Pasivos estimados'!#REF!</definedName>
    <definedName name="HORA">'[1]Pasivos estimados'!#REF!</definedName>
    <definedName name="HT" localSheetId="15">#REF!</definedName>
    <definedName name="HT" localSheetId="14">#REF!</definedName>
    <definedName name="HT">#REF!</definedName>
    <definedName name="HTML_CodePage" hidden="1">1252</definedName>
    <definedName name="HTML_Control" localSheetId="15" hidden="1">{"'EST.RDOS(INT)'!$A$5:$E$58"}</definedName>
    <definedName name="HTML_Control" localSheetId="14" hidden="1">{"'EST.RDOS(INT)'!$A$5:$E$58"}</definedName>
    <definedName name="HTML_Control" hidden="1">{"'EST.RDOS(INT)'!$A$5:$E$58"}</definedName>
    <definedName name="HTML_Control1" localSheetId="15" hidden="1">{"'Hoja1'!$A$1:$I$70"}</definedName>
    <definedName name="HTML_Control1" localSheetId="14" hidden="1">{"'Hoja1'!$A$1:$I$70"}</definedName>
    <definedName name="HTML_Control1" hidden="1">{"'Hoja1'!$A$1:$I$70"}</definedName>
    <definedName name="HTML_Control2" localSheetId="15" hidden="1">{"'Hoja1'!$A$1:$I$70"}</definedName>
    <definedName name="HTML_Control2" localSheetId="14" hidden="1">{"'Hoja1'!$A$1:$I$70"}</definedName>
    <definedName name="HTML_Control2" hidden="1">{"'Hoja1'!$A$1:$I$70"}</definedName>
    <definedName name="HTML_Description" hidden="1">""</definedName>
    <definedName name="HTML_Email" hidden="1">""</definedName>
    <definedName name="HTML_Header" hidden="1">"EST.RDOS(INT)"</definedName>
    <definedName name="HTML_LastUpdate" hidden="1">"17/11/1998"</definedName>
    <definedName name="HTML_LineAfter" hidden="1">FALSE</definedName>
    <definedName name="HTML_LineBefore" hidden="1">FALSE</definedName>
    <definedName name="HTML_Name" hidden="1">"Interconexion Electrica S.A."</definedName>
    <definedName name="HTML_OBDlg2" hidden="1">TRUE</definedName>
    <definedName name="HTML_OBDlg4" hidden="1">TRUE</definedName>
    <definedName name="HTML_OS" hidden="1">0</definedName>
    <definedName name="HTML_PathFile" hidden="1">"D:\INFORMES 98\noviembre\estres.htm"</definedName>
    <definedName name="HTML_Title" hidden="1">"estres"</definedName>
    <definedName name="i" localSheetId="15">#REF!</definedName>
    <definedName name="i" localSheetId="14">#REF!</definedName>
    <definedName name="i">#REF!</definedName>
    <definedName name="ii" localSheetId="15" hidden="1">{"'EST.RDOS(INT)'!$A$5:$E$58"}</definedName>
    <definedName name="ii" localSheetId="14" hidden="1">{"'EST.RDOS(INT)'!$A$5:$E$58"}</definedName>
    <definedName name="ii" hidden="1">{"'EST.RDOS(INT)'!$A$5:$E$58"}</definedName>
    <definedName name="iii" localSheetId="15" hidden="1">{"'EST.RDOS(INT)'!$A$5:$E$58"}</definedName>
    <definedName name="iii" localSheetId="14" hidden="1">{"'EST.RDOS(INT)'!$A$5:$E$58"}</definedName>
    <definedName name="iii" hidden="1">{"'EST.RDOS(INT)'!$A$5:$E$58"}</definedName>
    <definedName name="IMP" localSheetId="13">#REF!</definedName>
    <definedName name="IMP" localSheetId="15">#REF!</definedName>
    <definedName name="IMP" localSheetId="14">#REF!</definedName>
    <definedName name="IMP">#REF!</definedName>
    <definedName name="impres" localSheetId="15">#REF!</definedName>
    <definedName name="impres" localSheetId="14">#REF!</definedName>
    <definedName name="impres">#REF!</definedName>
    <definedName name="IMPRESION" localSheetId="13">'[1]Pasivos estimados'!#REF!</definedName>
    <definedName name="IMPRESION" localSheetId="15">'[2]Pasivos estimados'!#REF!</definedName>
    <definedName name="IMPRESION" localSheetId="14">'[2]Pasivos estimados'!#REF!</definedName>
    <definedName name="IMPRESION">'[1]Pasivos estimados'!#REF!</definedName>
    <definedName name="IMPRESION1" localSheetId="13">'[1]Pasivos estimados'!#REF!</definedName>
    <definedName name="IMPRESION1" localSheetId="15">'[2]Pasivos estimados'!#REF!</definedName>
    <definedName name="IMPRESION1" localSheetId="14">'[2]Pasivos estimados'!#REF!</definedName>
    <definedName name="IMPRESION1">'[1]Pasivos estimados'!#REF!</definedName>
    <definedName name="Impresos__public._Suscrip">'[24]Detalle Gtos PPT'!$CG$291</definedName>
    <definedName name="Impuestos__contribuciones_y_tasas.">'[24]Detalle Gtos PPT'!$AX$149</definedName>
    <definedName name="Inc">1.05</definedName>
    <definedName name="INCRNGO" localSheetId="13">#REF!</definedName>
    <definedName name="INCRNGO">#REF!</definedName>
    <definedName name="INCRNGO1" localSheetId="13">#REF!</definedName>
    <definedName name="INCRNGO1">#REF!</definedName>
    <definedName name="INCRNGOA" localSheetId="13">#REF!</definedName>
    <definedName name="INCRNGOA">#REF!</definedName>
    <definedName name="INCRNGOY" localSheetId="13">#REF!</definedName>
    <definedName name="INCRNGOY">#REF!</definedName>
    <definedName name="INCRNGOZ" localSheetId="13">#REF!</definedName>
    <definedName name="INCRNGOZ">#REF!</definedName>
    <definedName name="Ind.corpo" localSheetId="15" hidden="1">{"'EST.RDOS(INT)'!$A$5:$E$58"}</definedName>
    <definedName name="Ind.corpo" localSheetId="14" hidden="1">{"'EST.RDOS(INT)'!$A$5:$E$58"}</definedName>
    <definedName name="Ind.corpo" hidden="1">{"'EST.RDOS(INT)'!$A$5:$E$58"}</definedName>
    <definedName name="INDEM" localSheetId="13">#REF!</definedName>
    <definedName name="INDEM">#REF!</definedName>
    <definedName name="INDICADOR" localSheetId="15" hidden="1">{"'EST.RDOS(INT)'!$A$5:$E$58"}</definedName>
    <definedName name="INDICADOR" localSheetId="14" hidden="1">{"'EST.RDOS(INT)'!$A$5:$E$58"}</definedName>
    <definedName name="INDICADOR" hidden="1">{"'EST.RDOS(INT)'!$A$5:$E$58"}</definedName>
    <definedName name="indicadores" localSheetId="15">#REF!</definedName>
    <definedName name="indicadores" localSheetId="14">#REF!</definedName>
    <definedName name="indicadores">#REF!</definedName>
    <definedName name="indices" localSheetId="15">#REF!</definedName>
    <definedName name="indices" localSheetId="14">#REF!</definedName>
    <definedName name="indices">#REF!</definedName>
    <definedName name="INDICES_DE_ROTACIÓN_Año_2000__Días_de_Ventas" localSheetId="15">#REF!</definedName>
    <definedName name="INDICES_DE_ROTACIÓN_Año_2000__Días_de_Ventas" localSheetId="14">#REF!</definedName>
    <definedName name="INDICES_DE_ROTACIÓN_Año_2000__Días_de_Ventas">#REF!</definedName>
    <definedName name="Indisponibilidades" localSheetId="15">#REF!</definedName>
    <definedName name="Indisponibilidades" localSheetId="14">#REF!</definedName>
    <definedName name="Indisponibilidades">#REF!</definedName>
    <definedName name="IndustrialAdhesives" localSheetId="13">#REF!</definedName>
    <definedName name="IndustrialAdhesives">#REF!</definedName>
    <definedName name="IndustrialResins" localSheetId="13">#REF!</definedName>
    <definedName name="IndustrialResins">#REF!</definedName>
    <definedName name="inf" localSheetId="15">#REF!</definedName>
    <definedName name="inf" localSheetId="14">#REF!</definedName>
    <definedName name="inf">#REF!</definedName>
    <definedName name="ING" localSheetId="13">#REF!</definedName>
    <definedName name="ING" localSheetId="15">#REF!</definedName>
    <definedName name="ING" localSheetId="14">#REF!</definedName>
    <definedName name="ING">#REF!</definedName>
    <definedName name="Ing.Correc" localSheetId="15" hidden="1">{"'EST.RDOS(INT)'!$A$5:$E$58"}</definedName>
    <definedName name="Ing.Correc" localSheetId="14" hidden="1">{"'EST.RDOS(INT)'!$A$5:$E$58"}</definedName>
    <definedName name="Ing.Correc" hidden="1">{"'EST.RDOS(INT)'!$A$5:$E$58"}</definedName>
    <definedName name="IngDiferenciaCambioEUR03" localSheetId="15">#REF!</definedName>
    <definedName name="IngDiferenciaCambioEUR03" localSheetId="14">#REF!</definedName>
    <definedName name="IngDiferenciaCambioEUR03">#REF!</definedName>
    <definedName name="IngDiferenciaCambioEUR04" localSheetId="15">#REF!</definedName>
    <definedName name="IngDiferenciaCambioEUR04" localSheetId="14">#REF!</definedName>
    <definedName name="IngDiferenciaCambioEUR04">#REF!</definedName>
    <definedName name="IngDiferenciaCambioUSD03" localSheetId="15">#REF!</definedName>
    <definedName name="IngDiferenciaCambioUSD03" localSheetId="14">#REF!</definedName>
    <definedName name="IngDiferenciaCambioUSD03">#REF!</definedName>
    <definedName name="IngDiferenciaCambioUSD04" localSheetId="15">#REF!</definedName>
    <definedName name="IngDiferenciaCambioUSD04" localSheetId="14">#REF!</definedName>
    <definedName name="IngDiferenciaCambioUSD04">#REF!</definedName>
    <definedName name="IngFletesExp03" localSheetId="15">#REF!</definedName>
    <definedName name="IngFletesExp03" localSheetId="14">#REF!</definedName>
    <definedName name="IngFletesExp03">#REF!</definedName>
    <definedName name="IngFletesExp04" localSheetId="15">#REF!</definedName>
    <definedName name="IngFletesExp04" localSheetId="14">#REF!</definedName>
    <definedName name="IngFletesExp04">#REF!</definedName>
    <definedName name="IngFletesNal03" localSheetId="15">#REF!</definedName>
    <definedName name="IngFletesNal03" localSheetId="14">#REF!</definedName>
    <definedName name="IngFletesNal03">#REF!</definedName>
    <definedName name="IngFletesNal04" localSheetId="15">#REF!</definedName>
    <definedName name="IngFletesNal04" localSheetId="14">#REF!</definedName>
    <definedName name="IngFletesNal04">#REF!</definedName>
    <definedName name="IngNoOperacionales03" localSheetId="15">#REF!</definedName>
    <definedName name="IngNoOperacionales03" localSheetId="14">#REF!</definedName>
    <definedName name="IngNoOperacionales03">#REF!</definedName>
    <definedName name="IngNoOperacionales04" localSheetId="15">#REF!</definedName>
    <definedName name="IngNoOperacionales04" localSheetId="14">#REF!</definedName>
    <definedName name="IngNoOperacionales04">#REF!</definedName>
    <definedName name="Ingnop">[44]DatosEntrada!$K$1595</definedName>
    <definedName name="IngOtrasVentas03" localSheetId="15">#REF!</definedName>
    <definedName name="IngOtrasVentas03" localSheetId="14">#REF!</definedName>
    <definedName name="IngOtrasVentas03">#REF!</definedName>
    <definedName name="IngOtrasVentas04" localSheetId="15">#REF!</definedName>
    <definedName name="IngOtrasVentas04" localSheetId="14">#REF!</definedName>
    <definedName name="IngOtrasVentas04">#REF!</definedName>
    <definedName name="Ingr" localSheetId="15" hidden="1">{"'EST.RDOS(INT)'!$A$5:$E$58"}</definedName>
    <definedName name="Ingr" localSheetId="14" hidden="1">{"'EST.RDOS(INT)'!$A$5:$E$58"}</definedName>
    <definedName name="Ingr" hidden="1">{"'EST.RDOS(INT)'!$A$5:$E$58"}</definedName>
    <definedName name="ingres_1" localSheetId="13">#REF!</definedName>
    <definedName name="ingres_1">#REF!</definedName>
    <definedName name="ingreso" localSheetId="13">#REF!</definedName>
    <definedName name="ingreso">#REF!</definedName>
    <definedName name="INGRESOS" localSheetId="15">#REF!</definedName>
    <definedName name="INGRESOS" localSheetId="14">#REF!</definedName>
    <definedName name="INGRESOS">#REF!</definedName>
    <definedName name="INGRESOS1" localSheetId="13">#REF!</definedName>
    <definedName name="INGRESOS1">#REF!</definedName>
    <definedName name="INGRESOS1A" localSheetId="13">#REF!</definedName>
    <definedName name="INGRESOS1A">#REF!</definedName>
    <definedName name="INGRESOS1B" localSheetId="13">#REF!</definedName>
    <definedName name="INGRESOS1B">#REF!</definedName>
    <definedName name="INGRESOSA" localSheetId="13">#REF!</definedName>
    <definedName name="INGRESOSA">#REF!</definedName>
    <definedName name="INGRESOSB" localSheetId="13">#REF!</definedName>
    <definedName name="INGRESOSB">#REF!</definedName>
    <definedName name="INI" localSheetId="13">'[1]Pasivos estimados'!#REF!</definedName>
    <definedName name="INI" localSheetId="15">'[2]Pasivos estimados'!#REF!</definedName>
    <definedName name="INI" localSheetId="14">'[2]Pasivos estimados'!#REF!</definedName>
    <definedName name="INI">'[1]Pasivos estimados'!#REF!</definedName>
    <definedName name="Ink" localSheetId="13">#REF!</definedName>
    <definedName name="Ink">#REF!</definedName>
    <definedName name="INTERESP">'[1]Intereses presuntivos'!$J$51</definedName>
    <definedName name="IntraCo_Payables" localSheetId="13">#REF!</definedName>
    <definedName name="IntraCo_Payables">#REF!</definedName>
    <definedName name="IntraCo_Receivables" localSheetId="13">#REF!</definedName>
    <definedName name="IntraCo_Receivables">#REF!</definedName>
    <definedName name="INTRINSECO" localSheetId="15">#REF!</definedName>
    <definedName name="INTRINSECO" localSheetId="14">#REF!</definedName>
    <definedName name="INTRINSECO">#REF!</definedName>
    <definedName name="INVENTARIOS" localSheetId="15">#REF!</definedName>
    <definedName name="INVENTARIOS" localSheetId="14">#REF!</definedName>
    <definedName name="INVENTARIOS">#REF!</definedName>
    <definedName name="INVPERMANENTES" localSheetId="15">#REF!</definedName>
    <definedName name="INVPERMANENTES" localSheetId="14">#REF!</definedName>
    <definedName name="INVPERMANENTES">#REF!</definedName>
    <definedName name="ISLRG" localSheetId="13">#REF!</definedName>
    <definedName name="ISLRG">#REF!</definedName>
    <definedName name="IVA_DES" localSheetId="13">#REF!</definedName>
    <definedName name="IVA_DES">#REF!</definedName>
    <definedName name="j">'[40]Ppales ctes export'!$A$1:$V$25</definedName>
    <definedName name="JULIO" localSheetId="15">#REF!</definedName>
    <definedName name="JULIO" localSheetId="14">#REF!</definedName>
    <definedName name="JULIO">#REF!</definedName>
    <definedName name="K" localSheetId="13">#REF!</definedName>
    <definedName name="K">#REF!</definedName>
    <definedName name="KKK" localSheetId="15">#REF!</definedName>
    <definedName name="KKK" localSheetId="14">#REF!</definedName>
    <definedName name="KKK">#REF!</definedName>
    <definedName name="kkkkkkkkkkkkkkk" localSheetId="15">#REF!</definedName>
    <definedName name="kkkkkkkkkkkkkkk" localSheetId="14">#REF!</definedName>
    <definedName name="kkkkkkkkkkkkkkk">#REF!</definedName>
    <definedName name="klo" localSheetId="15" hidden="1">{"'Hoja1'!$A$1:$I$70"}</definedName>
    <definedName name="klo" localSheetId="14" hidden="1">{"'Hoja1'!$A$1:$I$70"}</definedName>
    <definedName name="klo" hidden="1">{"'Hoja1'!$A$1:$I$70"}</definedName>
    <definedName name="LA" localSheetId="13">'[1]Venta activos'!#REF!</definedName>
    <definedName name="LA">'[1]Venta activos'!#REF!</definedName>
    <definedName name="lalal" localSheetId="15" hidden="1">{"'EST.RDOS(INT)'!$A$5:$E$58"}</definedName>
    <definedName name="lalal" localSheetId="14" hidden="1">{"'EST.RDOS(INT)'!$A$5:$E$58"}</definedName>
    <definedName name="lalal" hidden="1">{"'EST.RDOS(INT)'!$A$5:$E$58"}</definedName>
    <definedName name="LIMITE" localSheetId="13">#REF!</definedName>
    <definedName name="LIMITE">#REF!</definedName>
    <definedName name="Linea1" localSheetId="15">'[53]Vtas Linea'!#REF!</definedName>
    <definedName name="Linea1" localSheetId="14">'[53]Vtas Linea'!#REF!</definedName>
    <definedName name="Linea1">'[53]Vtas Linea'!#REF!</definedName>
    <definedName name="Linea2" localSheetId="15">'[53]Vtas Linea'!#REF!</definedName>
    <definedName name="Linea2" localSheetId="14">'[53]Vtas Linea'!#REF!</definedName>
    <definedName name="Linea2">'[53]Vtas Linea'!#REF!</definedName>
    <definedName name="liz" localSheetId="15" hidden="1">{"'Hoja1'!$A$1:$I$70"}</definedName>
    <definedName name="liz" localSheetId="14" hidden="1">{"'Hoja1'!$A$1:$I$70"}</definedName>
    <definedName name="liz" hidden="1">{"'Hoja1'!$A$1:$I$70"}</definedName>
    <definedName name="lizna" localSheetId="15" hidden="1">{"'Hoja1'!$A$1:$I$70"}</definedName>
    <definedName name="lizna" localSheetId="14" hidden="1">{"'Hoja1'!$A$1:$I$70"}</definedName>
    <definedName name="lizna" hidden="1">{"'Hoja1'!$A$1:$I$70"}</definedName>
    <definedName name="ll" localSheetId="15" hidden="1">{"'Hoja1'!$A$1:$I$70"}</definedName>
    <definedName name="ll" localSheetId="14" hidden="1">{"'Hoja1'!$A$1:$I$70"}</definedName>
    <definedName name="ll" hidden="1">{"'Hoja1'!$A$1:$I$70"}</definedName>
    <definedName name="lll" localSheetId="15" hidden="1">{"'EST.RDOS(INT)'!$A$5:$E$58"}</definedName>
    <definedName name="lll" localSheetId="14" hidden="1">{"'EST.RDOS(INT)'!$A$5:$E$58"}</definedName>
    <definedName name="lll" hidden="1">{"'EST.RDOS(INT)'!$A$5:$E$58"}</definedName>
    <definedName name="Longitud" localSheetId="15">#REF!</definedName>
    <definedName name="Longitud" localSheetId="14">#REF!</definedName>
    <definedName name="Longitud">#REF!</definedName>
    <definedName name="looo" localSheetId="15" hidden="1">{"'EST.RDOS(INT)'!$A$5:$E$58"}</definedName>
    <definedName name="looo" localSheetId="14" hidden="1">{"'EST.RDOS(INT)'!$A$5:$E$58"}</definedName>
    <definedName name="looo" hidden="1">{"'EST.RDOS(INT)'!$A$5:$E$58"}</definedName>
    <definedName name="M">[4]DATOS!$A$201:$L$232</definedName>
    <definedName name="MACRO" localSheetId="13">'[1]Pasivos estimados'!#REF!</definedName>
    <definedName name="MACRO">'[1]Pasivos estimados'!#REF!</definedName>
    <definedName name="MACRO1" localSheetId="13">#REF!</definedName>
    <definedName name="MACRO1">#REF!</definedName>
    <definedName name="Mantenimiento">'[24]Detalle Gtos PPT'!$AC$89</definedName>
    <definedName name="MAQ_EQUIPO" localSheetId="13">'[1]Venta activos'!#REF!</definedName>
    <definedName name="MAQ_EQUIPO">'[1]Venta activos'!#REF!</definedName>
    <definedName name="MAQ_EQUIPO1" localSheetId="13">'[1]Venta activos'!#REF!</definedName>
    <definedName name="MAQ_EQUIPO1">'[1]Venta activos'!#REF!</definedName>
    <definedName name="MATERIALES">[5]FEB!$A$5:$D$43</definedName>
    <definedName name="Matriz1" localSheetId="15">#REF!</definedName>
    <definedName name="Matriz1" localSheetId="14">#REF!</definedName>
    <definedName name="Matriz1">#REF!</definedName>
    <definedName name="MENSAJE" localSheetId="13">'[1]Pasivos estimados'!#REF!</definedName>
    <definedName name="MENSAJE" localSheetId="15">'[2]Pasivos estimados'!#REF!</definedName>
    <definedName name="MENSAJE" localSheetId="14">'[2]Pasivos estimados'!#REF!</definedName>
    <definedName name="MENSAJE">'[1]Pasivos estimados'!#REF!</definedName>
    <definedName name="MENU0" localSheetId="13">'[1]Pasivos estimados'!#REF!</definedName>
    <definedName name="MENU0" localSheetId="15">'[2]Pasivos estimados'!#REF!</definedName>
    <definedName name="MENU0" localSheetId="14">'[2]Pasivos estimados'!#REF!</definedName>
    <definedName name="MENU0">'[1]Pasivos estimados'!#REF!</definedName>
    <definedName name="MENU1" localSheetId="15">'[2]Pasivos estimados'!#REF!</definedName>
    <definedName name="MENU1" localSheetId="14">'[2]Pasivos estimados'!#REF!</definedName>
    <definedName name="MENU1">'[1]Pasivos estimados'!#REF!</definedName>
    <definedName name="MENU1A" localSheetId="15">'[2]Reserva de cartera'!#REF!</definedName>
    <definedName name="MENU1A" localSheetId="14">'[2]Reserva de cartera'!#REF!</definedName>
    <definedName name="MENU1A">'[1]Reserva de cartera'!#REF!</definedName>
    <definedName name="MENU1A1" localSheetId="13">#REF!</definedName>
    <definedName name="MENU1A1">#REF!</definedName>
    <definedName name="MENU1B">'[1]Venta activos'!#REF!</definedName>
    <definedName name="MENU1C" localSheetId="13">#REF!</definedName>
    <definedName name="MENU1C">#REF!</definedName>
    <definedName name="MENU1D" localSheetId="13">#REF!</definedName>
    <definedName name="MENU1D">#REF!</definedName>
    <definedName name="MENU1G" localSheetId="13">#REF!</definedName>
    <definedName name="MENU1G">#REF!</definedName>
    <definedName name="MENU2" localSheetId="13">#REF!</definedName>
    <definedName name="MENU2">#REF!</definedName>
    <definedName name="MENU2A" localSheetId="13">#REF!</definedName>
    <definedName name="MENU2A">#REF!</definedName>
    <definedName name="MENU2B" localSheetId="13">#REF!</definedName>
    <definedName name="MENU2B">#REF!</definedName>
    <definedName name="MENU2C" localSheetId="13">'[1]Venta activos'!#REF!</definedName>
    <definedName name="MENU2C">'[1]Venta activos'!#REF!</definedName>
    <definedName name="MENU3" localSheetId="13">'[1]Venta activos'!#REF!</definedName>
    <definedName name="MENU3">'[1]Venta activos'!#REF!</definedName>
    <definedName name="MENU3A" localSheetId="13">#REF!</definedName>
    <definedName name="MENU3A">#REF!</definedName>
    <definedName name="MENU3B" localSheetId="13">#REF!</definedName>
    <definedName name="MENU3B">#REF!</definedName>
    <definedName name="MENU3C" localSheetId="13">#REF!</definedName>
    <definedName name="MENU3C">#REF!</definedName>
    <definedName name="MENU4" localSheetId="13">'[1]Pasivos estimados'!#REF!</definedName>
    <definedName name="MENU4" localSheetId="15">'[2]Pasivos estimados'!#REF!</definedName>
    <definedName name="MENU4" localSheetId="14">'[2]Pasivos estimados'!#REF!</definedName>
    <definedName name="MENU4">'[1]Pasivos estimados'!#REF!</definedName>
    <definedName name="MENU5" localSheetId="13">#REF!</definedName>
    <definedName name="MENU5">#REF!</definedName>
    <definedName name="MENUIB" localSheetId="13">#REF!</definedName>
    <definedName name="MENUIB">#REF!</definedName>
    <definedName name="mes" localSheetId="15">#REF!</definedName>
    <definedName name="mes" localSheetId="14">#REF!</definedName>
    <definedName name="mes">#REF!</definedName>
    <definedName name="MES_ACTUAL">[13]FECHAS!$B$4</definedName>
    <definedName name="MES_ANTERIOR">[13]FECHAS!$B$5</definedName>
    <definedName name="MOLIENDA" localSheetId="13">#REF!</definedName>
    <definedName name="MOLIENDA">#REF!</definedName>
    <definedName name="MOMENTO" localSheetId="13">#REF!</definedName>
    <definedName name="MOMENTO">#REF!</definedName>
    <definedName name="Moneda">[54]ParametrosAmort!$B$2:$B$4</definedName>
    <definedName name="MonthFormula" localSheetId="13">#REF!</definedName>
    <definedName name="MonthFormula">#REF!</definedName>
    <definedName name="MonthNum" localSheetId="13">#REF!</definedName>
    <definedName name="MonthNum">#REF!</definedName>
    <definedName name="months">[28]Variables!$G$4:$H$15</definedName>
    <definedName name="MUE_ENSERES" localSheetId="13">'[1]Venta activos'!#REF!</definedName>
    <definedName name="MUE_ENSERES">'[1]Venta activos'!#REF!</definedName>
    <definedName name="MUE_ENSERES1" localSheetId="13">'[1]Venta activos'!#REF!</definedName>
    <definedName name="MUE_ENSERES1">'[1]Venta activos'!#REF!</definedName>
    <definedName name="mvtmetal" localSheetId="15">#REF!</definedName>
    <definedName name="mvtmetal" localSheetId="14">#REF!</definedName>
    <definedName name="mvtmetal">#REF!</definedName>
    <definedName name="n" localSheetId="15" hidden="1">{"'Hoja1'!$A$1:$I$70"}</definedName>
    <definedName name="n" localSheetId="14" hidden="1">{"'Hoja1'!$A$1:$I$70"}</definedName>
    <definedName name="n" hidden="1">{"'Hoja1'!$A$1:$I$70"}</definedName>
    <definedName name="Nacionales">'[3]5 RESULTADOS JD. '!$A$1:$O$36</definedName>
    <definedName name="NALES" localSheetId="15">#REF!</definedName>
    <definedName name="NALES" localSheetId="14">#REF!</definedName>
    <definedName name="NALES">#REF!</definedName>
    <definedName name="NETO" localSheetId="15">#REF!</definedName>
    <definedName name="NETO" localSheetId="14">#REF!</definedName>
    <definedName name="NETO">#REF!</definedName>
    <definedName name="Nexo" localSheetId="15" hidden="1">{"'EST.RDOS(INT)'!$A$5:$E$58"}</definedName>
    <definedName name="Nexo" localSheetId="14" hidden="1">{"'EST.RDOS(INT)'!$A$5:$E$58"}</definedName>
    <definedName name="Nexo" hidden="1">{"'EST.RDOS(INT)'!$A$5:$E$58"}</definedName>
    <definedName name="nn" localSheetId="15">#REF!</definedName>
    <definedName name="nn" localSheetId="14">#REF!</definedName>
    <definedName name="nn">#REF!</definedName>
    <definedName name="NoAplicable" localSheetId="15">#REF!</definedName>
    <definedName name="NoAplicable" localSheetId="14">#REF!</definedName>
    <definedName name="NoAplicable">#REF!</definedName>
    <definedName name="nombre">[36]Hoja1!$B:$B</definedName>
    <definedName name="NOMBRE_DEL_CLIENTE">"vencido Nal"</definedName>
    <definedName name="NombreCuentas">[55]Datos!$F:$F</definedName>
    <definedName name="NomCentroCostos">[56]Datos!$C$1:$C$188</definedName>
    <definedName name="NUEVE" localSheetId="13">#REF!</definedName>
    <definedName name="NUEVE">#REF!</definedName>
    <definedName name="NumeroAletas" localSheetId="15">#REF!</definedName>
    <definedName name="NumeroAletas" localSheetId="14">#REF!</definedName>
    <definedName name="NumeroAletas">#REF!</definedName>
    <definedName name="ñ">[57]Datos!$A$2:$L$50</definedName>
    <definedName name="ñl" localSheetId="15">#REF!</definedName>
    <definedName name="ñl" localSheetId="14">#REF!</definedName>
    <definedName name="ñl">#REF!</definedName>
    <definedName name="ñp" localSheetId="15" hidden="1">{"'Hoja1'!$A$1:$I$70"}</definedName>
    <definedName name="ñp" localSheetId="14" hidden="1">{"'Hoja1'!$A$1:$I$70"}</definedName>
    <definedName name="ñp" hidden="1">{"'Hoja1'!$A$1:$I$70"}</definedName>
    <definedName name="O_DESC" localSheetId="13">#REF!</definedName>
    <definedName name="O_DESC">#REF!</definedName>
    <definedName name="OCHO" localSheetId="13">#REF!</definedName>
    <definedName name="OCHO">#REF!</definedName>
    <definedName name="OJO" localSheetId="15">#REF!</definedName>
    <definedName name="OJO" localSheetId="14">#REF!</definedName>
    <definedName name="OJO">#REF!</definedName>
    <definedName name="ONCE" localSheetId="13">#REF!</definedName>
    <definedName name="ONCE">#REF!</definedName>
    <definedName name="Other" localSheetId="13">#REF!</definedName>
    <definedName name="Other">#REF!</definedName>
    <definedName name="OTRASVAL4" localSheetId="13">#REF!</definedName>
    <definedName name="OTRASVAL4">#REF!</definedName>
    <definedName name="Otros_Gastos">'[24]Detalle Gtos PPT'!$BZ$275</definedName>
    <definedName name="p" localSheetId="15" hidden="1">{"'Hoja1'!$A$1:$I$70"}</definedName>
    <definedName name="p" localSheetId="14" hidden="1">{"'Hoja1'!$A$1:$I$70"}</definedName>
    <definedName name="p" hidden="1">{"'Hoja1'!$A$1:$I$70"}</definedName>
    <definedName name="P1_" localSheetId="13">#REF!</definedName>
    <definedName name="P1_">#REF!</definedName>
    <definedName name="paag" localSheetId="13">#REF!</definedName>
    <definedName name="paag">#REF!</definedName>
    <definedName name="page4" localSheetId="13">#REF!</definedName>
    <definedName name="page4">#REF!</definedName>
    <definedName name="page5" localSheetId="13">'[32]Datos de entrada'!#REF!</definedName>
    <definedName name="page5">'[32]Datos de entrada'!#REF!</definedName>
    <definedName name="PARTICIPACIÓN" localSheetId="15">#REF!</definedName>
    <definedName name="PARTICIPACIÓN" localSheetId="14">#REF!</definedName>
    <definedName name="PARTICIPACIÓN">#REF!</definedName>
    <definedName name="PAS" localSheetId="13">#REF!</definedName>
    <definedName name="PAS">#REF!</definedName>
    <definedName name="PASIVO" localSheetId="13">#REF!</definedName>
    <definedName name="PASIVO">#REF!</definedName>
    <definedName name="PASIVO1" localSheetId="13">#REF!</definedName>
    <definedName name="PASIVO1">#REF!</definedName>
    <definedName name="PASIVO1A" localSheetId="13">#REF!</definedName>
    <definedName name="PASIVO1A">#REF!</definedName>
    <definedName name="PASIVOA" localSheetId="13">#REF!</definedName>
    <definedName name="PASIVOA">#REF!</definedName>
    <definedName name="PAT" localSheetId="13">#REF!</definedName>
    <definedName name="PAT">#REF!</definedName>
    <definedName name="PATANTE" localSheetId="13">#REF!</definedName>
    <definedName name="PATANTE">#REF!</definedName>
    <definedName name="PATRIMONIO" localSheetId="13">#REF!</definedName>
    <definedName name="PATRIMONIO">#REF!</definedName>
    <definedName name="PATRIMONIO1" localSheetId="13">#REF!</definedName>
    <definedName name="PATRIMONIO1">#REF!</definedName>
    <definedName name="PATRIMONIO1A" localSheetId="13">#REF!</definedName>
    <definedName name="PATRIMONIO1A">#REF!</definedName>
    <definedName name="PATRIMONIOA" localSheetId="13">#REF!</definedName>
    <definedName name="PATRIMONIOA">#REF!</definedName>
    <definedName name="Percent_Threshold">#REF!</definedName>
    <definedName name="PERDID" localSheetId="13">#REF!</definedName>
    <definedName name="PERDID">#REF!</definedName>
    <definedName name="PERDIDAND" localSheetId="13">#REF!</definedName>
    <definedName name="PERDIDAND">#REF!</definedName>
    <definedName name="PERDIDAS" localSheetId="13">#REF!</definedName>
    <definedName name="PERDIDAS">#REF!</definedName>
    <definedName name="perdidasf" localSheetId="13">#REF!</definedName>
    <definedName name="perdidasf">#REF!</definedName>
    <definedName name="Periodo" comment="perido de pago">#REF!</definedName>
    <definedName name="PL_Dollar_Threshold">#REF!</definedName>
    <definedName name="PL_Percent_Threshold">#REF!</definedName>
    <definedName name="PLAZO" localSheetId="13">#REF!</definedName>
    <definedName name="PLAZO">#REF!</definedName>
    <definedName name="plol" localSheetId="15" hidden="1">{"'EST.RDOS(INT)'!$A$5:$E$58"}</definedName>
    <definedName name="plol" localSheetId="14" hidden="1">{"'EST.RDOS(INT)'!$A$5:$E$58"}</definedName>
    <definedName name="plol" hidden="1">{"'EST.RDOS(INT)'!$A$5:$E$58"}</definedName>
    <definedName name="PORTADA" localSheetId="13">'[1]Pasivos estimados'!#REF!</definedName>
    <definedName name="PORTADA" localSheetId="15">'[2]Pasivos estimados'!#REF!</definedName>
    <definedName name="PORTADA" localSheetId="14">'[2]Pasivos estimados'!#REF!</definedName>
    <definedName name="PORTADA">'[1]Pasivos estimados'!#REF!</definedName>
    <definedName name="ppp" localSheetId="15">#REF!</definedName>
    <definedName name="ppp" localSheetId="14">#REF!</definedName>
    <definedName name="ppp">#REF!</definedName>
    <definedName name="pppp" localSheetId="15">#REF!</definedName>
    <definedName name="pppp" localSheetId="14">#REF!</definedName>
    <definedName name="pppp">#REF!</definedName>
    <definedName name="ppreal" localSheetId="15">#REF!</definedName>
    <definedName name="ppreal" localSheetId="14">#REF!</definedName>
    <definedName name="ppreal">#REF!</definedName>
    <definedName name="Ppto">'[58]PPTO 2008'!$A$3:$P$638</definedName>
    <definedName name="PPTO_2004Total">'[24]Detalle Gtos PPT'!$C$15</definedName>
    <definedName name="Ppto_acum">'[58]PPTO 2008'!$A$642:$P$1258</definedName>
    <definedName name="Ppto_Estim_Ger" localSheetId="15">#REF!</definedName>
    <definedName name="Ppto_Estim_Ger" localSheetId="14">#REF!</definedName>
    <definedName name="Ppto_Estim_Ger">#REF!</definedName>
    <definedName name="Ppto_Estim_Gtos" localSheetId="15">#REF!</definedName>
    <definedName name="Ppto_Estim_Gtos" localSheetId="14">#REF!</definedName>
    <definedName name="Ppto_Estim_Gtos">#REF!</definedName>
    <definedName name="pptogtoadm">[28]ppto!$B$169:$N$180</definedName>
    <definedName name="pptogtoadmacum">[28]ppto!$B$182:$N$193</definedName>
    <definedName name="pptogtovta">[28]ppto!$B$196:$N$208</definedName>
    <definedName name="pptogtovtaacum">[28]ppto!$B$211:$N$223</definedName>
    <definedName name="pptopyg2">[28]ppto!$B$495:$N$545</definedName>
    <definedName name="PPTOS_Ger" localSheetId="15">#REF!</definedName>
    <definedName name="PPTOS_Ger" localSheetId="14">#REF!</definedName>
    <definedName name="PPTOS_Ger">#REF!</definedName>
    <definedName name="PPTOS_Gtos" localSheetId="15">#REF!</definedName>
    <definedName name="PPTOS_Gtos" localSheetId="14">#REF!</definedName>
    <definedName name="PPTOS_Gtos">#REF!</definedName>
    <definedName name="pptovta">[28]ppto!$B$226:$N$472</definedName>
    <definedName name="PRECIOS">[5]FEB!$L$4:$R$43</definedName>
    <definedName name="PREGUNTA" localSheetId="13">'[1]Pasivos estimados'!#REF!</definedName>
    <definedName name="PREGUNTA" localSheetId="15">'[2]Pasivos estimados'!#REF!</definedName>
    <definedName name="PREGUNTA" localSheetId="14">'[2]Pasivos estimados'!#REF!</definedName>
    <definedName name="PREGUNTA">'[1]Pasivos estimados'!#REF!</definedName>
    <definedName name="PRESTAMO" localSheetId="13">#REF!</definedName>
    <definedName name="PRESTAMO">#REF!</definedName>
    <definedName name="PRIMARIESGO" localSheetId="13">#REF!</definedName>
    <definedName name="PRIMARIESGO">#REF!</definedName>
    <definedName name="Print_Area_MI" localSheetId="15">#REF!</definedName>
    <definedName name="Print_Area_MI" localSheetId="14">#REF!</definedName>
    <definedName name="Print_Area_MI">#REF!</definedName>
    <definedName name="Print_Payables" localSheetId="13">#REF!</definedName>
    <definedName name="Print_Payables">#REF!</definedName>
    <definedName name="Print_Titles_MI" localSheetId="15">#REF!,#REF!</definedName>
    <definedName name="Print_Titles_MI" localSheetId="14">#REF!,#REF!</definedName>
    <definedName name="Print_Titles_MI">#REF!,#REF!</definedName>
    <definedName name="PrintPayables" localSheetId="13">#REF!</definedName>
    <definedName name="PrintPayables">#REF!</definedName>
    <definedName name="PrintReceivables" localSheetId="13">#REF!</definedName>
    <definedName name="PrintReceivables">#REF!</definedName>
    <definedName name="PROBLEMA" localSheetId="13">'[1]Pasivos estimados'!#REF!</definedName>
    <definedName name="problema" localSheetId="15">#REF!</definedName>
    <definedName name="problema" localSheetId="14">#REF!</definedName>
    <definedName name="PROBLEMA">'[1]Pasivos estimados'!#REF!</definedName>
    <definedName name="PROVICARTERAG">'[1]Reserva de cartera'!$G$39</definedName>
    <definedName name="PROVICARTERAP">'[2]Reserva de cartera'!$G$42</definedName>
    <definedName name="PROYING" localSheetId="15">#REF!</definedName>
    <definedName name="PROYING" localSheetId="14">#REF!</definedName>
    <definedName name="PROYING">#REF!</definedName>
    <definedName name="pts0">[5]FEB!$E$27</definedName>
    <definedName name="PUC" localSheetId="13">#REF!</definedName>
    <definedName name="PUC">#REF!</definedName>
    <definedName name="PY_Accounts_Receivable">#REF!</definedName>
    <definedName name="PY_Administration">#REF!</definedName>
    <definedName name="PY_Cash">#REF!</definedName>
    <definedName name="PY_Cash_Div_Dec">#REF!</definedName>
    <definedName name="PY_CASH_DIVIDENDS_DECLARED__per_common_share">#REF!</definedName>
    <definedName name="PY_Common_Equity">#REF!</definedName>
    <definedName name="PY_Cost_of_Sales">#REF!</definedName>
    <definedName name="PY_Current_Liabilities">#REF!</definedName>
    <definedName name="PY_Depreciation">#REF!</definedName>
    <definedName name="PY_Disc._Ops.">#REF!</definedName>
    <definedName name="PY_Earnings_per_share">#REF!</definedName>
    <definedName name="PY_Extraord.">#REF!</definedName>
    <definedName name="PY_Gross_Profit">#REF!</definedName>
    <definedName name="PY_INC_AFT_TAX">#REF!</definedName>
    <definedName name="PY_INC_BEF_EXTRAORD">#REF!</definedName>
    <definedName name="PY_Inc_Bef_Tax">#REF!</definedName>
    <definedName name="PY_Intangible_Assets">#REF!</definedName>
    <definedName name="PY_Interest_Expense">#REF!</definedName>
    <definedName name="PY_Inventory">#REF!</definedName>
    <definedName name="PY_Investments_in_Shares">#REF!</definedName>
    <definedName name="PY_LIABIL_EQUITY">#REF!</definedName>
    <definedName name="PY_Long_term_Debt__excl_Dfd_Taxes">#REF!</definedName>
    <definedName name="PY_LT_Debt">#REF!</definedName>
    <definedName name="PY_Market_Value_of_Equity">#REF!</definedName>
    <definedName name="PY_Marketable_Sec">#REF!</definedName>
    <definedName name="PY_NET_INCOME">#REF!</definedName>
    <definedName name="PY_Net_Revenue">#REF!</definedName>
    <definedName name="PY_Operating_Inc">#REF!</definedName>
    <definedName name="PY_Operating_Income">#REF!</definedName>
    <definedName name="PY_Other_Curr_Assets">#REF!</definedName>
    <definedName name="PY_Other_Exp">#REF!</definedName>
    <definedName name="PY_Other_LT_Assets">#REF!</definedName>
    <definedName name="PY_Other_LT_Liabilities">#REF!</definedName>
    <definedName name="PY_Preferred_Stock">#REF!</definedName>
    <definedName name="PY_Prepaid_Assets">#REF!</definedName>
    <definedName name="PY_QUICK_ASSETS">#REF!</definedName>
    <definedName name="PY_Retained_Earnings">#REF!</definedName>
    <definedName name="PY_Selling">#REF!</definedName>
    <definedName name="PY_Tangible_Assets">#REF!</definedName>
    <definedName name="PY_Tangible_Net_Worth">#REF!</definedName>
    <definedName name="PY_Taxes">#REF!</definedName>
    <definedName name="PY_TOTAL_ASSETS">#REF!</definedName>
    <definedName name="PY_TOTAL_CURR_ASSETS">#REF!</definedName>
    <definedName name="PY_TOTAL_DEBT">#REF!</definedName>
    <definedName name="PY_TOTAL_EQUITY">#REF!</definedName>
    <definedName name="PY_Trade_Payables">#REF!</definedName>
    <definedName name="PY_Weighted_Average">#REF!</definedName>
    <definedName name="PY_Working_Capital">#REF!</definedName>
    <definedName name="PY_Year_Income_Statement">#REF!</definedName>
    <definedName name="PY2_Accounts_Receivable">#REF!</definedName>
    <definedName name="PY2_Administration">#REF!</definedName>
    <definedName name="PY2_Cash">#REF!</definedName>
    <definedName name="PY2_Cash_Div_Dec">#REF!</definedName>
    <definedName name="PY2_CASH_DIVIDENDS_DECLARED__per_common_share">#REF!</definedName>
    <definedName name="PY2_Common_Equity">#REF!</definedName>
    <definedName name="PY2_Cost_of_Sales">#REF!</definedName>
    <definedName name="PY2_Current_Liabilities">#REF!</definedName>
    <definedName name="PY2_Depreciation">#REF!</definedName>
    <definedName name="PY2_Disc._Ops.">#REF!</definedName>
    <definedName name="PY2_Earnings_per_share">#REF!</definedName>
    <definedName name="PY2_Extraord.">#REF!</definedName>
    <definedName name="PY2_Gross_Profit">#REF!</definedName>
    <definedName name="PY2_INC_AFT_TAX">#REF!</definedName>
    <definedName name="PY2_INC_BEF_EXTRAORD">#REF!</definedName>
    <definedName name="PY2_Inc_Bef_Tax">#REF!</definedName>
    <definedName name="PY2_Intangible_Assets">#REF!</definedName>
    <definedName name="PY2_Interest_Expense">#REF!</definedName>
    <definedName name="PY2_Inventory">#REF!</definedName>
    <definedName name="PY2_Investments_in_Shares">#REF!</definedName>
    <definedName name="PY2_LIABIL_EQUITY">#REF!</definedName>
    <definedName name="PY2_Long_term_Debt__excl_Dfd_Taxes">#REF!</definedName>
    <definedName name="PY2_LT_Debt">#REF!</definedName>
    <definedName name="PY2_Market_Value_of_Equity">#REF!</definedName>
    <definedName name="PY2_Marketable_Sec">#REF!</definedName>
    <definedName name="PY2_NET_INCOME">#REF!</definedName>
    <definedName name="PY2_Net_Revenue">#REF!</definedName>
    <definedName name="PY2_Operating_Inc">#REF!</definedName>
    <definedName name="PY2_Operating_Income">#REF!</definedName>
    <definedName name="PY2_Other_Curr_Assets">#REF!</definedName>
    <definedName name="PY2_Other_Exp.">#REF!</definedName>
    <definedName name="PY2_Other_LT_Assets">#REF!</definedName>
    <definedName name="PY2_Other_LT_Liabilities">#REF!</definedName>
    <definedName name="PY2_Preferred_Stock">#REF!</definedName>
    <definedName name="PY2_Prepaid_Assets">#REF!</definedName>
    <definedName name="PY2_QUICK_ASSETS">#REF!</definedName>
    <definedName name="PY2_Retained_Earnings">#REF!</definedName>
    <definedName name="PY2_Selling">#REF!</definedName>
    <definedName name="PY2_Tangible_Assets">#REF!</definedName>
    <definedName name="PY2_Tangible_Net_Worth">#REF!</definedName>
    <definedName name="PY2_Taxes">#REF!</definedName>
    <definedName name="PY2_TOTAL_ASSETS">#REF!</definedName>
    <definedName name="PY2_TOTAL_CURR_ASSETS">#REF!</definedName>
    <definedName name="PY2_TOTAL_DEBT">#REF!</definedName>
    <definedName name="PY2_TOTAL_EQUITY">#REF!</definedName>
    <definedName name="PY2_Trade_Payables">#REF!</definedName>
    <definedName name="PY2_Weighted_Average">#REF!</definedName>
    <definedName name="PY2_Working_Capital">#REF!</definedName>
    <definedName name="PY2_Year_Income_Statement">#REF!</definedName>
    <definedName name="PY3_Accounts_Receivable">#REF!</definedName>
    <definedName name="PY3_Administration">#REF!</definedName>
    <definedName name="PY3_Cash">#REF!</definedName>
    <definedName name="PY3_Common_Equity">#REF!</definedName>
    <definedName name="PY3_Cost_of_Sales">#REF!</definedName>
    <definedName name="PY3_Current_Liabilities">#REF!</definedName>
    <definedName name="PY3_Depreciation">#REF!</definedName>
    <definedName name="PY3_Disc._Ops.">#REF!</definedName>
    <definedName name="PY3_Extraord.">#REF!</definedName>
    <definedName name="PY3_Gross_Profit">#REF!</definedName>
    <definedName name="PY3_INC_AFT_TAX">#REF!</definedName>
    <definedName name="PY3_INC_BEF_EXTRAORD">#REF!</definedName>
    <definedName name="PY3_Inc_Bef_Tax">#REF!</definedName>
    <definedName name="PY3_Intangible_Assets">#REF!</definedName>
    <definedName name="PY3_Interest_Expense">#REF!</definedName>
    <definedName name="PY3_Inventory">#REF!</definedName>
    <definedName name="PY3_Investments_in_Shares">#REF!</definedName>
    <definedName name="PY3_LIABIL_EQUITY">#REF!</definedName>
    <definedName name="PY3_Long_term_Debt__excl_Dfd_Taxes">#REF!</definedName>
    <definedName name="PY3_Marketable_Sec">#REF!</definedName>
    <definedName name="PY3_NET_INCOME">#REF!</definedName>
    <definedName name="PY3_Net_Revenue">#REF!</definedName>
    <definedName name="PY3_Operating_Inc">#REF!</definedName>
    <definedName name="PY3_Other_Curr_Assets">#REF!</definedName>
    <definedName name="PY3_Other_Exp.">#REF!</definedName>
    <definedName name="PY3_Other_LT_Assets">#REF!</definedName>
    <definedName name="PY3_Other_LT_Liabilities">#REF!</definedName>
    <definedName name="PY3_Preferred_Stock">#REF!</definedName>
    <definedName name="PY3_Prepaid_Assets">#REF!</definedName>
    <definedName name="PY3_QUICK_ASSETS">#REF!</definedName>
    <definedName name="PY3_Retained_Earnings">#REF!</definedName>
    <definedName name="PY3_Selling">#REF!</definedName>
    <definedName name="PY3_Tangible_Assets">#REF!</definedName>
    <definedName name="PY3_Taxes">#REF!</definedName>
    <definedName name="PY3_TOTAL_ASSETS">#REF!</definedName>
    <definedName name="PY3_TOTAL_CURR_ASSETS">#REF!</definedName>
    <definedName name="PY3_TOTAL_DEBT">#REF!</definedName>
    <definedName name="PY3_TOTAL_EQUITY">#REF!</definedName>
    <definedName name="PY3_Trade_Payables">#REF!</definedName>
    <definedName name="PY3_Year_Income_Statement">#REF!</definedName>
    <definedName name="PY4_Accounts_Receivable">#REF!</definedName>
    <definedName name="PY4_Administration">#REF!</definedName>
    <definedName name="PY4_Cash">#REF!</definedName>
    <definedName name="PY4_Common_Equity">#REF!</definedName>
    <definedName name="PY4_Cost_of_Sales">#REF!</definedName>
    <definedName name="PY4_Current_Liabilities">#REF!</definedName>
    <definedName name="PY4_Depreciation">#REF!</definedName>
    <definedName name="PY4_Disc._Ops.">#REF!</definedName>
    <definedName name="PY4_Extraord.">#REF!</definedName>
    <definedName name="PY4_Gross_Profit">#REF!</definedName>
    <definedName name="PY4_INC_AFT_TAX">#REF!</definedName>
    <definedName name="PY4_INC_BEF_EXTRAORD">#REF!</definedName>
    <definedName name="PY4_Inc_Bef_Tax">#REF!</definedName>
    <definedName name="PY4_Intangible_Assets">#REF!</definedName>
    <definedName name="PY4_Interest_Expense">#REF!</definedName>
    <definedName name="PY4_Inventory">#REF!</definedName>
    <definedName name="PY4_Investments_in_Shares">#REF!</definedName>
    <definedName name="PY4_LIABIL_EQUITY">#REF!</definedName>
    <definedName name="PY4_Long_term_Debt__excl_Dfd_Taxes">#REF!</definedName>
    <definedName name="PY4_Marketable_Sec">#REF!</definedName>
    <definedName name="PY4_NET_INCOME">#REF!</definedName>
    <definedName name="PY4_Net_Revenue">#REF!</definedName>
    <definedName name="PY4_Operating_Inc">#REF!</definedName>
    <definedName name="PY4_Other_Cur_Assets">#REF!</definedName>
    <definedName name="PY4_Other_Exp.">#REF!</definedName>
    <definedName name="PY4_Other_LT_Assets">#REF!</definedName>
    <definedName name="PY4_Other_LT_Liabilities">#REF!</definedName>
    <definedName name="PY4_Preferred_Stock">#REF!</definedName>
    <definedName name="PY4_Prepaid_Assets">#REF!</definedName>
    <definedName name="PY4_QUICK_ASSETS">#REF!</definedName>
    <definedName name="PY4_Retained_Earnings">#REF!</definedName>
    <definedName name="PY4_Selling">#REF!</definedName>
    <definedName name="PY4_Tangible_Assets">#REF!</definedName>
    <definedName name="PY4_Taxes">#REF!</definedName>
    <definedName name="PY4_TOTAL_ASSETS">#REF!</definedName>
    <definedName name="PY4_TOTAL_CURR_ASSETS">#REF!</definedName>
    <definedName name="PY4_TOTAL_DEBT">#REF!</definedName>
    <definedName name="PY4_TOTAL_EQUITY">#REF!</definedName>
    <definedName name="PY4_Trade_Payables">#REF!</definedName>
    <definedName name="PY4_Year_Income_Statement">#REF!</definedName>
    <definedName name="PY5__Prepaid_Assets">#REF!</definedName>
    <definedName name="PY5_Accounts_Receivable">#REF!</definedName>
    <definedName name="PY5_Administration">#REF!</definedName>
    <definedName name="PY5_Cash">#REF!</definedName>
    <definedName name="PY5_Common_Equity">#REF!</definedName>
    <definedName name="PY5_Cost_of_Sales">#REF!</definedName>
    <definedName name="PY5_Current_Liabilities">#REF!</definedName>
    <definedName name="PY5_Depreciation">#REF!</definedName>
    <definedName name="PY5_Disc._Ops.">#REF!</definedName>
    <definedName name="PY5_Extraord.">#REF!</definedName>
    <definedName name="PY5_Gross_Profit">#REF!</definedName>
    <definedName name="PY5_INC_AFT_TAX">#REF!</definedName>
    <definedName name="PY5_INC_BEF_EXTRAORD">#REF!</definedName>
    <definedName name="PY5_Inc_Bef_Tax">#REF!</definedName>
    <definedName name="PY5_Intangible_Assets">#REF!</definedName>
    <definedName name="PY5_Interest_Expense">#REF!</definedName>
    <definedName name="PY5_Inventory">#REF!</definedName>
    <definedName name="PY5_Investments_in_Shares">#REF!</definedName>
    <definedName name="PY5_LIABIL_EQUITY">#REF!</definedName>
    <definedName name="PY5_Long_term_Debt__excl_Dfd_Taxes">#REF!</definedName>
    <definedName name="PY5_Marketable_Sec">#REF!</definedName>
    <definedName name="PY5_NET_INCOME">#REF!</definedName>
    <definedName name="PY5_Net_Revenue">#REF!</definedName>
    <definedName name="PY5_Operating_Inc">#REF!</definedName>
    <definedName name="PY5_Other_Curr_Assets">#REF!</definedName>
    <definedName name="PY5_Other_Exp.">#REF!</definedName>
    <definedName name="PY5_Other_LT_Assets">#REF!</definedName>
    <definedName name="PY5_Other_LT_Liabilities">#REF!</definedName>
    <definedName name="PY5_Preferred_Stock">#REF!</definedName>
    <definedName name="PY5_QUICK_ASSETS">#REF!</definedName>
    <definedName name="PY5_Retained_Earnings">#REF!</definedName>
    <definedName name="PY5_Selling">#REF!</definedName>
    <definedName name="PY5_Tangible_Assets">#REF!</definedName>
    <definedName name="PY5_Taxes">#REF!</definedName>
    <definedName name="PY5_TOTAL_ASSETS">#REF!</definedName>
    <definedName name="PY5_TOTAL_CURR_ASSETS">#REF!</definedName>
    <definedName name="PY5_TOTAL_DEBT">#REF!</definedName>
    <definedName name="PY5_TOTAL_EQUITY">#REF!</definedName>
    <definedName name="PY5_Trade_Payables">#REF!</definedName>
    <definedName name="PY5_Year_Income_Statement">#REF!</definedName>
    <definedName name="PYG" localSheetId="13">#REF!</definedName>
    <definedName name="PyG" localSheetId="15">#REF!</definedName>
    <definedName name="PyG" localSheetId="14">#REF!</definedName>
    <definedName name="PYG">#REF!</definedName>
    <definedName name="PYG_Millones">'[59]3-4 Resultados'!$B$1:$T$47</definedName>
    <definedName name="PyG_Unitario" localSheetId="15">'[60]Resultados '!#REF!</definedName>
    <definedName name="PyG_Unitario" localSheetId="14">'[60]Resultados '!#REF!</definedName>
    <definedName name="PyG_Unitario">'[60]Resultados '!#REF!</definedName>
    <definedName name="PYGA" localSheetId="13">#REF!</definedName>
    <definedName name="PYGA">#REF!</definedName>
    <definedName name="PYGA1" localSheetId="13">#REF!</definedName>
    <definedName name="PYGA1">#REF!</definedName>
    <definedName name="pygba" localSheetId="15">#REF!</definedName>
    <definedName name="pygba" localSheetId="14">#REF!</definedName>
    <definedName name="pygba">#REF!</definedName>
    <definedName name="pygbas" localSheetId="15">#REF!</definedName>
    <definedName name="pygbas" localSheetId="14">#REF!</definedName>
    <definedName name="pygbas">#REF!</definedName>
    <definedName name="pygbasico" localSheetId="15">#REF!</definedName>
    <definedName name="pygbasico" localSheetId="14">#REF!</definedName>
    <definedName name="pygbasico">#REF!</definedName>
    <definedName name="PygCerts" localSheetId="15" hidden="1">{"'Hoja1'!$A$1:$I$70"}</definedName>
    <definedName name="PygCerts" localSheetId="14" hidden="1">{"'Hoja1'!$A$1:$I$70"}</definedName>
    <definedName name="PygCerts" hidden="1">{"'Hoja1'!$A$1:$I$70"}</definedName>
    <definedName name="PyGCol" localSheetId="15">#REF!</definedName>
    <definedName name="PyGCol" localSheetId="14">#REF!</definedName>
    <definedName name="PyGCol">#REF!</definedName>
    <definedName name="PyGMes" localSheetId="15" hidden="1">{"'EST.RDOS(INT)'!$A$5:$E$58"}</definedName>
    <definedName name="PyGMes" localSheetId="14" hidden="1">{"'EST.RDOS(INT)'!$A$5:$E$58"}</definedName>
    <definedName name="PyGMes" hidden="1">{"'EST.RDOS(INT)'!$A$5:$E$58"}</definedName>
    <definedName name="PyGRealBaseAcum" localSheetId="15">#REF!</definedName>
    <definedName name="PyGRealBaseAcum" localSheetId="14">#REF!</definedName>
    <definedName name="PyGRealBaseAcum">#REF!</definedName>
    <definedName name="PyGReporteMes" localSheetId="15">#REF!</definedName>
    <definedName name="PyGReporteMes" localSheetId="14">#REF!</definedName>
    <definedName name="PyGReporteMes">#REF!</definedName>
    <definedName name="PyGStructure" localSheetId="15">#REF!</definedName>
    <definedName name="PyGStructure" localSheetId="14">#REF!</definedName>
    <definedName name="PyGStructure">#REF!</definedName>
    <definedName name="PyGUS" localSheetId="15">#REF!</definedName>
    <definedName name="PyGUS" localSheetId="14">#REF!</definedName>
    <definedName name="PyGUS">#REF!</definedName>
    <definedName name="Q" localSheetId="13">#REF!</definedName>
    <definedName name="Q">#REF!</definedName>
    <definedName name="qqaaaa" localSheetId="15" hidden="1">{"'EST.RDOS(INT)'!$A$5:$E$58"}</definedName>
    <definedName name="qqaaaa" localSheetId="14" hidden="1">{"'EST.RDOS(INT)'!$A$5:$E$58"}</definedName>
    <definedName name="qqaaaa" hidden="1">{"'EST.RDOS(INT)'!$A$5:$E$58"}</definedName>
    <definedName name="qqqqqqqqqqq" localSheetId="15" hidden="1">{"'EST.RDOS(INT)'!$A$5:$E$58"}</definedName>
    <definedName name="qqqqqqqqqqq" localSheetId="14" hidden="1">{"'EST.RDOS(INT)'!$A$5:$E$58"}</definedName>
    <definedName name="qqqqqqqqqqq" hidden="1">{"'EST.RDOS(INT)'!$A$5:$E$58"}</definedName>
    <definedName name="QUINCE" localSheetId="13">#REF!</definedName>
    <definedName name="QUINCE">#REF!</definedName>
    <definedName name="RANGO" localSheetId="13">#REF!</definedName>
    <definedName name="RANGO">#REF!</definedName>
    <definedName name="RAZONABLE" localSheetId="13">#REF!</definedName>
    <definedName name="RAZONABLE">#REF!</definedName>
    <definedName name="RE" localSheetId="15">[19]DATOS!#REF!</definedName>
    <definedName name="RE" localSheetId="14">[19]DATOS!#REF!</definedName>
    <definedName name="RE">[19]DATOS!#REF!</definedName>
    <definedName name="realenero">'[21]Recaudo Canal'!$B$110</definedName>
    <definedName name="Recaudos">'[21]Datos ME'!$B$73</definedName>
    <definedName name="RECLAS" localSheetId="13">#REF!</definedName>
    <definedName name="RECLAS">#REF!</definedName>
    <definedName name="RECLASI" localSheetId="13">#REF!</definedName>
    <definedName name="RECLASI">#REF!</definedName>
    <definedName name="RECLASI1" localSheetId="13">#REF!</definedName>
    <definedName name="RECLASI1">#REF!</definedName>
    <definedName name="RECLASI2" localSheetId="13">#REF!</definedName>
    <definedName name="RECLASI2">#REF!</definedName>
    <definedName name="Reglas">'[61]Reglas Contables'!$A$3:$A$22</definedName>
    <definedName name="REINDICA" localSheetId="15">[19]DATOS!#REF!</definedName>
    <definedName name="REINDICA" localSheetId="14">[19]DATOS!#REF!</definedName>
    <definedName name="REINDICA">[19]DATOS!#REF!</definedName>
    <definedName name="Relacionamiento" localSheetId="15">#REF!</definedName>
    <definedName name="Relacionamiento" localSheetId="14">#REF!</definedName>
    <definedName name="Relacionamiento">#REF!</definedName>
    <definedName name="remesas" localSheetId="13">#REF!</definedName>
    <definedName name="remesas">#REF!</definedName>
    <definedName name="remesas1" localSheetId="13">#REF!</definedName>
    <definedName name="remesas1">#REF!</definedName>
    <definedName name="REMESAS2" localSheetId="13">#REF!</definedName>
    <definedName name="REMESAS2">#REF!</definedName>
    <definedName name="remesas3" localSheetId="13">#REF!</definedName>
    <definedName name="remesas3">#REF!</definedName>
    <definedName name="RENGLON1" localSheetId="13">#REF!</definedName>
    <definedName name="RENGLON1">#REF!</definedName>
    <definedName name="RENGLON10" localSheetId="13">#REF!</definedName>
    <definedName name="RENGLON10">#REF!</definedName>
    <definedName name="RENGLON11" localSheetId="13">#REF!</definedName>
    <definedName name="RENGLON11">#REF!</definedName>
    <definedName name="RENGLON12" localSheetId="13">#REF!</definedName>
    <definedName name="RENGLON12">#REF!</definedName>
    <definedName name="RENGLON13" localSheetId="13">#REF!</definedName>
    <definedName name="RENGLON13">#REF!</definedName>
    <definedName name="RENGLON14" localSheetId="13">#REF!</definedName>
    <definedName name="RENGLON14">#REF!</definedName>
    <definedName name="RENGLON15" localSheetId="13">#REF!</definedName>
    <definedName name="RENGLON15">#REF!</definedName>
    <definedName name="RENGLON16" localSheetId="13">#REF!</definedName>
    <definedName name="RENGLON16">#REF!</definedName>
    <definedName name="RENGLON17" localSheetId="13">#REF!</definedName>
    <definedName name="RENGLON17">#REF!</definedName>
    <definedName name="RENGLON19" localSheetId="13">#REF!</definedName>
    <definedName name="RENGLON19">#REF!</definedName>
    <definedName name="RENGLON2" localSheetId="13">#REF!</definedName>
    <definedName name="RENGLON2">#REF!</definedName>
    <definedName name="RENGLON20" localSheetId="13">#REF!</definedName>
    <definedName name="RENGLON20">#REF!</definedName>
    <definedName name="RENGLON21" localSheetId="13">#REF!</definedName>
    <definedName name="RENGLON21">#REF!</definedName>
    <definedName name="RENGLON22" localSheetId="13">#REF!</definedName>
    <definedName name="RENGLON22">#REF!</definedName>
    <definedName name="RENGLON23" localSheetId="13">#REF!</definedName>
    <definedName name="RENGLON23">#REF!</definedName>
    <definedName name="RENGLON24" localSheetId="13">#REF!</definedName>
    <definedName name="RENGLON24">#REF!</definedName>
    <definedName name="RENGLON25" localSheetId="13">#REF!</definedName>
    <definedName name="RENGLON25">#REF!</definedName>
    <definedName name="RENGLON26" localSheetId="13">#REF!</definedName>
    <definedName name="RENGLON26">#REF!</definedName>
    <definedName name="RENGLON27" localSheetId="13">#REF!</definedName>
    <definedName name="RENGLON27">#REF!</definedName>
    <definedName name="RENGLON28" localSheetId="13">#REF!</definedName>
    <definedName name="RENGLON28">#REF!</definedName>
    <definedName name="renglon3" localSheetId="13">#REF!</definedName>
    <definedName name="renglon3">#REF!</definedName>
    <definedName name="RENGLON34" localSheetId="13">#REF!</definedName>
    <definedName name="RENGLON34">#REF!</definedName>
    <definedName name="RENGLON4" localSheetId="13">#REF!</definedName>
    <definedName name="RENGLON4">#REF!</definedName>
    <definedName name="RENGLON41" localSheetId="13">#REF!</definedName>
    <definedName name="RENGLON41">#REF!</definedName>
    <definedName name="RENGLON5" localSheetId="13">#REF!</definedName>
    <definedName name="RENGLON5">#REF!</definedName>
    <definedName name="RENGLON6" localSheetId="13">#REF!</definedName>
    <definedName name="RENGLON6">#REF!</definedName>
    <definedName name="RENGLON7" localSheetId="13">#REF!</definedName>
    <definedName name="RENGLON7">#REF!</definedName>
    <definedName name="RENGLON8" localSheetId="13">#REF!</definedName>
    <definedName name="RENGLON8">#REF!</definedName>
    <definedName name="RENGLON9" localSheetId="13">#REF!</definedName>
    <definedName name="RENGLON9">#REF!</definedName>
    <definedName name="RENGOL29" localSheetId="13">#REF!</definedName>
    <definedName name="RENGOL29">#REF!</definedName>
    <definedName name="RENTAP" localSheetId="13">#REF!</definedName>
    <definedName name="RENTAP">#REF!</definedName>
    <definedName name="RENTAP0" localSheetId="13">#REF!</definedName>
    <definedName name="RENTAP0">#REF!</definedName>
    <definedName name="RENTAP1" localSheetId="13">#REF!</definedName>
    <definedName name="RENTAP1">#REF!</definedName>
    <definedName name="RENTAP2" localSheetId="13">#REF!</definedName>
    <definedName name="RENTAP2">#REF!</definedName>
    <definedName name="RENTAPH" localSheetId="13">#REF!</definedName>
    <definedName name="RENTAPH">#REF!</definedName>
    <definedName name="REPARTO" localSheetId="13">#REF!</definedName>
    <definedName name="REPARTO">#REF!</definedName>
    <definedName name="Resultados" localSheetId="15">#REF!</definedName>
    <definedName name="Resultados" localSheetId="14">#REF!</definedName>
    <definedName name="Resultados">#REF!</definedName>
    <definedName name="Resultados2" localSheetId="15">#REF!</definedName>
    <definedName name="Resultados2" localSheetId="14">#REF!</definedName>
    <definedName name="Resultados2">#REF!</definedName>
    <definedName name="RESUMEN" localSheetId="15">#REF!</definedName>
    <definedName name="RESUMEN" localSheetId="14">#REF!</definedName>
    <definedName name="RESUMEN">#REF!</definedName>
    <definedName name="Resumen_Acum" localSheetId="15">[62]Asp.Relevantes!#REF!</definedName>
    <definedName name="Resumen_Acum" localSheetId="14">[62]Asp.Relevantes!#REF!</definedName>
    <definedName name="Resumen_Acum">[62]Asp.Relevantes!#REF!</definedName>
    <definedName name="Resumen_Mes" localSheetId="15">[62]Asp.Relevantes!#REF!</definedName>
    <definedName name="Resumen_Mes" localSheetId="14">[62]Asp.Relevantes!#REF!</definedName>
    <definedName name="Resumen_Mes">[62]Asp.Relevantes!#REF!</definedName>
    <definedName name="RESUMENPARCIAL" localSheetId="15">#REF!</definedName>
    <definedName name="RESUMENPARCIAL" localSheetId="14">#REF!</definedName>
    <definedName name="RESUMENPARCIAL">#REF!</definedName>
    <definedName name="RESUMENTOTAL" localSheetId="15">#REF!</definedName>
    <definedName name="RESUMENTOTAL" localSheetId="14">#REF!</definedName>
    <definedName name="RESUMENTOTAL">#REF!</definedName>
    <definedName name="RETENCIONES" localSheetId="13">#REF!</definedName>
    <definedName name="RETENCIONES">#REF!</definedName>
    <definedName name="rreesfdfdfd" localSheetId="15">#REF!</definedName>
    <definedName name="rreesfdfdfd" localSheetId="14">#REF!</definedName>
    <definedName name="rreesfdfdfd">#REF!</definedName>
    <definedName name="RTA" localSheetId="15">[63]PYG!#REF!</definedName>
    <definedName name="RTA" localSheetId="14">[63]PYG!#REF!</definedName>
    <definedName name="RTA">[63]PYG!#REF!</definedName>
    <definedName name="RTAPP">[64]orden!$J$67</definedName>
    <definedName name="RTEFTE">'[32]Datos de entrada'!#REF!</definedName>
    <definedName name="s" localSheetId="15" hidden="1">{"'EST.RDOS(INT)'!$A$5:$E$58"}</definedName>
    <definedName name="s" localSheetId="14" hidden="1">{"'EST.RDOS(INT)'!$A$5:$E$58"}</definedName>
    <definedName name="s" hidden="1">{"'EST.RDOS(INT)'!$A$5:$E$58"}</definedName>
    <definedName name="SALECONTRA" localSheetId="13">'[1]Pasivos estimados'!#REF!</definedName>
    <definedName name="SALECONTRA" localSheetId="15">'[2]Pasivos estimados'!#REF!</definedName>
    <definedName name="SALECONTRA" localSheetId="14">'[2]Pasivos estimados'!#REF!</definedName>
    <definedName name="SALECONTRA">'[1]Pasivos estimados'!#REF!</definedName>
    <definedName name="sanm" localSheetId="15" hidden="1">{"'EST.RDOS(INT)'!$A$5:$E$58"}</definedName>
    <definedName name="sanm" localSheetId="14" hidden="1">{"'EST.RDOS(INT)'!$A$5:$E$58"}</definedName>
    <definedName name="sanm" hidden="1">{"'EST.RDOS(INT)'!$A$5:$E$58"}</definedName>
    <definedName name="SAS" localSheetId="15">[23]Datos!#REF!</definedName>
    <definedName name="SAS" localSheetId="14">[23]Datos!#REF!</definedName>
    <definedName name="SAS">[23]Datos!#REF!</definedName>
    <definedName name="SDFFG" localSheetId="15" hidden="1">{"'Hoja1'!$A$1:$I$70"}</definedName>
    <definedName name="SDFFG" localSheetId="14" hidden="1">{"'Hoja1'!$A$1:$I$70"}</definedName>
    <definedName name="SDFFG" hidden="1">{"'Hoja1'!$A$1:$I$70"}</definedName>
    <definedName name="Seguros_Generales">'[24]Detalle Gtos PPT'!$BE$199</definedName>
    <definedName name="SEIS" localSheetId="13">#REF!</definedName>
    <definedName name="SEIS">#REF!</definedName>
    <definedName name="SEIS_A" localSheetId="13">#REF!</definedName>
    <definedName name="SEIS_A">#REF!</definedName>
    <definedName name="SEIS_B" localSheetId="13">#REF!</definedName>
    <definedName name="SEIS_B">#REF!</definedName>
    <definedName name="SEISA" localSheetId="13">#REF!</definedName>
    <definedName name="SEISA">#REF!</definedName>
    <definedName name="SEISB" localSheetId="13">#REF!</definedName>
    <definedName name="SEISB">#REF!</definedName>
    <definedName name="seleccion" comment="seleccion de periodo de pago">#REF!</definedName>
    <definedName name="SERVICIOS_PERSONALES">'[24]Detalle Gtos PPT'!$I$23</definedName>
    <definedName name="Servicios_Públicos">'[24]Detalle Gtos PPT'!$BS$259</definedName>
    <definedName name="SETUP" localSheetId="13">'[1]Pasivos estimados'!#REF!</definedName>
    <definedName name="SETUP" localSheetId="15">'[2]Pasivos estimados'!#REF!</definedName>
    <definedName name="SETUP" localSheetId="14">'[2]Pasivos estimados'!#REF!</definedName>
    <definedName name="SETUP">'[1]Pasivos estimados'!#REF!</definedName>
    <definedName name="SHARED_FORMULA_0">#N/A</definedName>
    <definedName name="SHARED_FORMULA_0___0">#N/A</definedName>
    <definedName name="SHARED_FORMULA_1">#N/A</definedName>
    <definedName name="SHARED_FORMULA_1___0">#N/A</definedName>
    <definedName name="SHARED_FORMULA_10">#N/A</definedName>
    <definedName name="SHARED_FORMULA_10___0">#N/A</definedName>
    <definedName name="SHARED_FORMULA_100">#N/A</definedName>
    <definedName name="SHARED_FORMULA_101">#N/A</definedName>
    <definedName name="SHARED_FORMULA_102">#N/A</definedName>
    <definedName name="SHARED_FORMULA_103">#N/A</definedName>
    <definedName name="SHARED_FORMULA_104">#N/A</definedName>
    <definedName name="SHARED_FORMULA_105">#N/A</definedName>
    <definedName name="SHARED_FORMULA_106">#N/A</definedName>
    <definedName name="SHARED_FORMULA_107">#N/A</definedName>
    <definedName name="SHARED_FORMULA_108">#N/A</definedName>
    <definedName name="SHARED_FORMULA_109">#N/A</definedName>
    <definedName name="SHARED_FORMULA_11">#N/A</definedName>
    <definedName name="SHARED_FORMULA_11___0">#N/A</definedName>
    <definedName name="SHARED_FORMULA_11___0___0">#N/A</definedName>
    <definedName name="SHARED_FORMULA_110">#N/A</definedName>
    <definedName name="SHARED_FORMULA_111">#N/A</definedName>
    <definedName name="SHARED_FORMULA_112">#N/A</definedName>
    <definedName name="SHARED_FORMULA_113">#N/A</definedName>
    <definedName name="SHARED_FORMULA_114">#N/A</definedName>
    <definedName name="SHARED_FORMULA_115">#N/A</definedName>
    <definedName name="SHARED_FORMULA_116">#N/A</definedName>
    <definedName name="SHARED_FORMULA_117">#N/A</definedName>
    <definedName name="SHARED_FORMULA_118">#N/A</definedName>
    <definedName name="SHARED_FORMULA_119">#N/A</definedName>
    <definedName name="SHARED_FORMULA_12">#N/A</definedName>
    <definedName name="SHARED_FORMULA_12___0">#N/A</definedName>
    <definedName name="SHARED_FORMULA_120">#N/A</definedName>
    <definedName name="SHARED_FORMULA_121">#N/A</definedName>
    <definedName name="SHARED_FORMULA_122">#N/A</definedName>
    <definedName name="SHARED_FORMULA_123">#N/A</definedName>
    <definedName name="SHARED_FORMULA_124">#N/A</definedName>
    <definedName name="SHARED_FORMULA_125">#N/A</definedName>
    <definedName name="SHARED_FORMULA_126">#N/A</definedName>
    <definedName name="SHARED_FORMULA_127">#N/A</definedName>
    <definedName name="SHARED_FORMULA_128">#N/A</definedName>
    <definedName name="SHARED_FORMULA_13">#N/A</definedName>
    <definedName name="SHARED_FORMULA_13___0">#N/A</definedName>
    <definedName name="SHARED_FORMULA_14">#N/A</definedName>
    <definedName name="SHARED_FORMULA_14___0">#N/A</definedName>
    <definedName name="SHARED_FORMULA_15">#N/A</definedName>
    <definedName name="SHARED_FORMULA_15___0">#N/A</definedName>
    <definedName name="SHARED_FORMULA_15___0___0">#N/A</definedName>
    <definedName name="SHARED_FORMULA_16">#N/A</definedName>
    <definedName name="SHARED_FORMULA_16___0">#N/A</definedName>
    <definedName name="SHARED_FORMULA_17">#N/A</definedName>
    <definedName name="SHARED_FORMULA_17___0">#N/A</definedName>
    <definedName name="SHARED_FORMULA_18">#N/A</definedName>
    <definedName name="SHARED_FORMULA_18___0">#N/A</definedName>
    <definedName name="SHARED_FORMULA_19">#N/A</definedName>
    <definedName name="SHARED_FORMULA_19___0">#N/A</definedName>
    <definedName name="SHARED_FORMULA_19___0___0">#N/A</definedName>
    <definedName name="SHARED_FORMULA_2">#N/A</definedName>
    <definedName name="SHARED_FORMULA_2___0">#N/A</definedName>
    <definedName name="SHARED_FORMULA_20">#N/A</definedName>
    <definedName name="SHARED_FORMULA_20___0">#N/A</definedName>
    <definedName name="SHARED_FORMULA_21">#N/A</definedName>
    <definedName name="SHARED_FORMULA_21___0">#N/A</definedName>
    <definedName name="SHARED_FORMULA_22">#N/A</definedName>
    <definedName name="SHARED_FORMULA_22___0">#N/A</definedName>
    <definedName name="SHARED_FORMULA_23">#N/A</definedName>
    <definedName name="SHARED_FORMULA_23___0">#N/A</definedName>
    <definedName name="SHARED_FORMULA_23___0___0">#N/A</definedName>
    <definedName name="SHARED_FORMULA_24">#N/A</definedName>
    <definedName name="SHARED_FORMULA_24___0">#N/A</definedName>
    <definedName name="SHARED_FORMULA_25">#N/A</definedName>
    <definedName name="SHARED_FORMULA_25___0">#N/A</definedName>
    <definedName name="SHARED_FORMULA_26">#N/A</definedName>
    <definedName name="SHARED_FORMULA_26___0">#N/A</definedName>
    <definedName name="SHARED_FORMULA_27">#N/A</definedName>
    <definedName name="SHARED_FORMULA_27___0">#N/A</definedName>
    <definedName name="SHARED_FORMULA_27___0___0">#N/A</definedName>
    <definedName name="SHARED_FORMULA_28">#N/A</definedName>
    <definedName name="SHARED_FORMULA_28___0">#N/A</definedName>
    <definedName name="SHARED_FORMULA_29">#N/A</definedName>
    <definedName name="SHARED_FORMULA_29___0">#N/A</definedName>
    <definedName name="SHARED_FORMULA_3">#N/A</definedName>
    <definedName name="SHARED_FORMULA_3___0">#N/A</definedName>
    <definedName name="SHARED_FORMULA_3___0___0">#N/A</definedName>
    <definedName name="SHARED_FORMULA_30">#N/A</definedName>
    <definedName name="SHARED_FORMULA_31">#N/A</definedName>
    <definedName name="SHARED_FORMULA_32">#N/A</definedName>
    <definedName name="SHARED_FORMULA_33">#N/A</definedName>
    <definedName name="SHARED_FORMULA_34">#N/A</definedName>
    <definedName name="SHARED_FORMULA_35">#N/A</definedName>
    <definedName name="SHARED_FORMULA_36">#N/A</definedName>
    <definedName name="SHARED_FORMULA_37">#N/A</definedName>
    <definedName name="SHARED_FORMULA_38">#N/A</definedName>
    <definedName name="SHARED_FORMULA_39">#N/A</definedName>
    <definedName name="SHARED_FORMULA_39___0">#N/A</definedName>
    <definedName name="SHARED_FORMULA_4">#N/A</definedName>
    <definedName name="SHARED_FORMULA_4___0">#N/A</definedName>
    <definedName name="SHARED_FORMULA_40">#N/A</definedName>
    <definedName name="SHARED_FORMULA_41">#N/A</definedName>
    <definedName name="SHARED_FORMULA_42">#N/A</definedName>
    <definedName name="SHARED_FORMULA_43">#N/A</definedName>
    <definedName name="SHARED_FORMULA_44">#N/A</definedName>
    <definedName name="SHARED_FORMULA_45">#N/A</definedName>
    <definedName name="SHARED_FORMULA_46">#N/A</definedName>
    <definedName name="SHARED_FORMULA_47">#N/A</definedName>
    <definedName name="SHARED_FORMULA_48">#N/A</definedName>
    <definedName name="SHARED_FORMULA_49">#N/A</definedName>
    <definedName name="SHARED_FORMULA_5">#N/A</definedName>
    <definedName name="SHARED_FORMULA_5___0">#N/A</definedName>
    <definedName name="SHARED_FORMULA_50">#N/A</definedName>
    <definedName name="SHARED_FORMULA_51">#N/A</definedName>
    <definedName name="SHARED_FORMULA_52">#N/A</definedName>
    <definedName name="SHARED_FORMULA_53">#N/A</definedName>
    <definedName name="SHARED_FORMULA_54">#N/A</definedName>
    <definedName name="SHARED_FORMULA_55">#N/A</definedName>
    <definedName name="SHARED_FORMULA_56">#N/A</definedName>
    <definedName name="SHARED_FORMULA_57">#N/A</definedName>
    <definedName name="SHARED_FORMULA_58">#N/A</definedName>
    <definedName name="SHARED_FORMULA_59">#N/A</definedName>
    <definedName name="SHARED_FORMULA_6">#N/A</definedName>
    <definedName name="SHARED_FORMULA_6___0">#N/A</definedName>
    <definedName name="SHARED_FORMULA_60">#N/A</definedName>
    <definedName name="SHARED_FORMULA_60___0">#N/A</definedName>
    <definedName name="SHARED_FORMULA_61">#N/A</definedName>
    <definedName name="SHARED_FORMULA_62">#N/A</definedName>
    <definedName name="SHARED_FORMULA_63">#N/A</definedName>
    <definedName name="SHARED_FORMULA_64">#N/A</definedName>
    <definedName name="SHARED_FORMULA_65">#N/A</definedName>
    <definedName name="SHARED_FORMULA_66">#N/A</definedName>
    <definedName name="SHARED_FORMULA_67">#N/A</definedName>
    <definedName name="SHARED_FORMULA_68">#N/A</definedName>
    <definedName name="SHARED_FORMULA_69">#N/A</definedName>
    <definedName name="SHARED_FORMULA_7">#N/A</definedName>
    <definedName name="SHARED_FORMULA_7___0">#N/A</definedName>
    <definedName name="SHARED_FORMULA_7___0___0">#N/A</definedName>
    <definedName name="SHARED_FORMULA_70">#N/A</definedName>
    <definedName name="SHARED_FORMULA_71">#N/A</definedName>
    <definedName name="SHARED_FORMULA_72">#N/A</definedName>
    <definedName name="SHARED_FORMULA_73">#N/A</definedName>
    <definedName name="SHARED_FORMULA_74">#N/A</definedName>
    <definedName name="SHARED_FORMULA_75">#N/A</definedName>
    <definedName name="SHARED_FORMULA_76">#N/A</definedName>
    <definedName name="SHARED_FORMULA_77">#N/A</definedName>
    <definedName name="SHARED_FORMULA_78">#N/A</definedName>
    <definedName name="SHARED_FORMULA_79">#N/A</definedName>
    <definedName name="SHARED_FORMULA_8">#N/A</definedName>
    <definedName name="SHARED_FORMULA_8___0">#N/A</definedName>
    <definedName name="SHARED_FORMULA_80">#N/A</definedName>
    <definedName name="SHARED_FORMULA_81">#N/A</definedName>
    <definedName name="SHARED_FORMULA_82">#N/A</definedName>
    <definedName name="SHARED_FORMULA_83">#N/A</definedName>
    <definedName name="SHARED_FORMULA_84">#N/A</definedName>
    <definedName name="SHARED_FORMULA_85">#N/A</definedName>
    <definedName name="SHARED_FORMULA_86">#N/A</definedName>
    <definedName name="SHARED_FORMULA_87">#N/A</definedName>
    <definedName name="SHARED_FORMULA_88">#N/A</definedName>
    <definedName name="SHARED_FORMULA_89">#N/A</definedName>
    <definedName name="SHARED_FORMULA_9">#N/A</definedName>
    <definedName name="SHARED_FORMULA_9___0">#N/A</definedName>
    <definedName name="SHARED_FORMULA_90">#N/A</definedName>
    <definedName name="SHARED_FORMULA_91">#N/A</definedName>
    <definedName name="SHARED_FORMULA_92">#N/A</definedName>
    <definedName name="SHARED_FORMULA_93">#N/A</definedName>
    <definedName name="SHARED_FORMULA_94">#N/A</definedName>
    <definedName name="SHARED_FORMULA_95">#N/A</definedName>
    <definedName name="SHARED_FORMULA_96">#N/A</definedName>
    <definedName name="SHARED_FORMULA_97">#N/A</definedName>
    <definedName name="SHARED_FORMULA_98">#N/A</definedName>
    <definedName name="SHARED_FORMULA_99">#N/A</definedName>
    <definedName name="SI">[65]DG!$B$7</definedName>
    <definedName name="SIETE" localSheetId="13">#REF!</definedName>
    <definedName name="SIETE">#REF!</definedName>
    <definedName name="SIF">[65]DG!$B$7</definedName>
    <definedName name="ss" localSheetId="15">#REF!</definedName>
    <definedName name="ss" localSheetId="14">#REF!</definedName>
    <definedName name="ss">#REF!</definedName>
    <definedName name="SSLink0" localSheetId="15">#REF!</definedName>
    <definedName name="SSLink0" localSheetId="14">#REF!</definedName>
    <definedName name="SSLink0">#REF!</definedName>
    <definedName name="SsPnalesDtlle">'[24]Detalle Gtos PPT'!$O$31</definedName>
    <definedName name="Strike" localSheetId="15">#REF!</definedName>
    <definedName name="Strike" localSheetId="14">#REF!</definedName>
    <definedName name="Strike">#REF!</definedName>
    <definedName name="sucuex">'[66]Datos de entrada'!$Q$19</definedName>
    <definedName name="T" localSheetId="15">#REF!</definedName>
    <definedName name="T" localSheetId="14">#REF!</definedName>
    <definedName name="T">#REF!</definedName>
    <definedName name="TABLA" localSheetId="13">#REF!</definedName>
    <definedName name="TABLA">#REF!</definedName>
    <definedName name="Tabla3" localSheetId="15">#REF!</definedName>
    <definedName name="Tabla3" localSheetId="14">#REF!</definedName>
    <definedName name="Tabla3">#REF!</definedName>
    <definedName name="TABLE" localSheetId="15">#REF!</definedName>
    <definedName name="TABLE" localSheetId="14">#REF!</definedName>
    <definedName name="TABLE">#REF!</definedName>
    <definedName name="TABLE___0" localSheetId="15">#REF!</definedName>
    <definedName name="TABLE___0" localSheetId="14">#REF!</definedName>
    <definedName name="TABLE___0">#REF!</definedName>
    <definedName name="TABLE___0___0" localSheetId="15">#REF!</definedName>
    <definedName name="TABLE___0___0" localSheetId="14">#REF!</definedName>
    <definedName name="TABLE___0___0">#REF!</definedName>
    <definedName name="TABLE___0___0___0" localSheetId="15">#REF!</definedName>
    <definedName name="TABLE___0___0___0" localSheetId="14">#REF!</definedName>
    <definedName name="TABLE___0___0___0">#REF!</definedName>
    <definedName name="TABLE_10" localSheetId="15">#REF!</definedName>
    <definedName name="TABLE_10" localSheetId="14">#REF!</definedName>
    <definedName name="TABLE_10">#REF!</definedName>
    <definedName name="TABLE_10___0" localSheetId="15">#REF!</definedName>
    <definedName name="TABLE_10___0" localSheetId="14">#REF!</definedName>
    <definedName name="TABLE_10___0">#REF!</definedName>
    <definedName name="TABLE_10___0___0" localSheetId="15">#REF!</definedName>
    <definedName name="TABLE_10___0___0" localSheetId="14">#REF!</definedName>
    <definedName name="TABLE_10___0___0">#REF!</definedName>
    <definedName name="TABLE_10___0___0___0" localSheetId="15">#REF!</definedName>
    <definedName name="TABLE_10___0___0___0" localSheetId="14">#REF!</definedName>
    <definedName name="TABLE_10___0___0___0">#REF!</definedName>
    <definedName name="TABLE_11" localSheetId="15">#REF!</definedName>
    <definedName name="TABLE_11" localSheetId="14">#REF!</definedName>
    <definedName name="TABLE_11">#REF!</definedName>
    <definedName name="TABLE_11___0" localSheetId="15">#REF!</definedName>
    <definedName name="TABLE_11___0" localSheetId="14">#REF!</definedName>
    <definedName name="TABLE_11___0">#REF!</definedName>
    <definedName name="TABLE_11___0___0" localSheetId="15">#REF!</definedName>
    <definedName name="TABLE_11___0___0" localSheetId="14">#REF!</definedName>
    <definedName name="TABLE_11___0___0">#REF!</definedName>
    <definedName name="TABLE_11___0___0___0" localSheetId="15">#REF!</definedName>
    <definedName name="TABLE_11___0___0___0" localSheetId="14">#REF!</definedName>
    <definedName name="TABLE_11___0___0___0">#REF!</definedName>
    <definedName name="TABLE_12" localSheetId="15">#REF!</definedName>
    <definedName name="TABLE_12" localSheetId="14">#REF!</definedName>
    <definedName name="TABLE_12">#REF!</definedName>
    <definedName name="TABLE_12___0" localSheetId="15">#REF!</definedName>
    <definedName name="TABLE_12___0" localSheetId="14">#REF!</definedName>
    <definedName name="TABLE_12___0">#REF!</definedName>
    <definedName name="TABLE_12___0___0" localSheetId="15">#REF!</definedName>
    <definedName name="TABLE_12___0___0" localSheetId="14">#REF!</definedName>
    <definedName name="TABLE_12___0___0">#REF!</definedName>
    <definedName name="TABLE_12___0___0___0" localSheetId="15">#REF!</definedName>
    <definedName name="TABLE_12___0___0___0" localSheetId="14">#REF!</definedName>
    <definedName name="TABLE_12___0___0___0">#REF!</definedName>
    <definedName name="TABLE_13" localSheetId="15">#REF!</definedName>
    <definedName name="TABLE_13" localSheetId="14">#REF!</definedName>
    <definedName name="TABLE_13">#REF!</definedName>
    <definedName name="TABLE_13___0" localSheetId="15">#REF!</definedName>
    <definedName name="TABLE_13___0" localSheetId="14">#REF!</definedName>
    <definedName name="TABLE_13___0">#REF!</definedName>
    <definedName name="TABLE_13___0___0" localSheetId="15">#REF!</definedName>
    <definedName name="TABLE_13___0___0" localSheetId="14">#REF!</definedName>
    <definedName name="TABLE_13___0___0">#REF!</definedName>
    <definedName name="TABLE_13___0___0___0" localSheetId="15">#REF!</definedName>
    <definedName name="TABLE_13___0___0___0" localSheetId="14">#REF!</definedName>
    <definedName name="TABLE_13___0___0___0">#REF!</definedName>
    <definedName name="TABLE_14" localSheetId="15">#REF!</definedName>
    <definedName name="TABLE_14" localSheetId="14">#REF!</definedName>
    <definedName name="TABLE_14">#REF!</definedName>
    <definedName name="TABLE_14___0" localSheetId="15">#REF!</definedName>
    <definedName name="TABLE_14___0" localSheetId="14">#REF!</definedName>
    <definedName name="TABLE_14___0">#REF!</definedName>
    <definedName name="TABLE_14___0___0" localSheetId="15">#REF!</definedName>
    <definedName name="TABLE_14___0___0" localSheetId="14">#REF!</definedName>
    <definedName name="TABLE_14___0___0">#REF!</definedName>
    <definedName name="TABLE_14___0___0___0" localSheetId="15">#REF!</definedName>
    <definedName name="TABLE_14___0___0___0" localSheetId="14">#REF!</definedName>
    <definedName name="TABLE_14___0___0___0">#REF!</definedName>
    <definedName name="TABLE_15" localSheetId="15">#REF!</definedName>
    <definedName name="TABLE_15" localSheetId="14">#REF!</definedName>
    <definedName name="TABLE_15">#REF!</definedName>
    <definedName name="TABLE_15___0" localSheetId="15">#REF!</definedName>
    <definedName name="TABLE_15___0" localSheetId="14">#REF!</definedName>
    <definedName name="TABLE_15___0">#REF!</definedName>
    <definedName name="TABLE_15___0___0" localSheetId="15">#REF!</definedName>
    <definedName name="TABLE_15___0___0" localSheetId="14">#REF!</definedName>
    <definedName name="TABLE_15___0___0">#REF!</definedName>
    <definedName name="TABLE_15___0___0___0" localSheetId="15">#REF!</definedName>
    <definedName name="TABLE_15___0___0___0" localSheetId="14">#REF!</definedName>
    <definedName name="TABLE_15___0___0___0">#REF!</definedName>
    <definedName name="TABLE_16" localSheetId="15">#REF!</definedName>
    <definedName name="TABLE_16" localSheetId="14">#REF!</definedName>
    <definedName name="TABLE_16">#REF!</definedName>
    <definedName name="TABLE_16___0" localSheetId="15">#REF!</definedName>
    <definedName name="TABLE_16___0" localSheetId="14">#REF!</definedName>
    <definedName name="TABLE_16___0">#REF!</definedName>
    <definedName name="TABLE_16___0___0" localSheetId="15">#REF!</definedName>
    <definedName name="TABLE_16___0___0" localSheetId="14">#REF!</definedName>
    <definedName name="TABLE_16___0___0">#REF!</definedName>
    <definedName name="TABLE_16___0___0___0" localSheetId="15">#REF!</definedName>
    <definedName name="TABLE_16___0___0___0" localSheetId="14">#REF!</definedName>
    <definedName name="TABLE_16___0___0___0">#REF!</definedName>
    <definedName name="TABLE_2" localSheetId="15">#REF!</definedName>
    <definedName name="TABLE_2" localSheetId="14">#REF!</definedName>
    <definedName name="TABLE_2">#REF!</definedName>
    <definedName name="TABLE_2___0" localSheetId="15">#REF!</definedName>
    <definedName name="TABLE_2___0" localSheetId="14">#REF!</definedName>
    <definedName name="TABLE_2___0">#REF!</definedName>
    <definedName name="TABLE_2___0___0" localSheetId="15">#REF!</definedName>
    <definedName name="TABLE_2___0___0" localSheetId="14">#REF!</definedName>
    <definedName name="TABLE_2___0___0">#REF!</definedName>
    <definedName name="TABLE_2___0___0___0" localSheetId="15">#REF!</definedName>
    <definedName name="TABLE_2___0___0___0" localSheetId="14">#REF!</definedName>
    <definedName name="TABLE_2___0___0___0">#REF!</definedName>
    <definedName name="TABLE_3" localSheetId="15">#REF!</definedName>
    <definedName name="TABLE_3" localSheetId="14">#REF!</definedName>
    <definedName name="TABLE_3">#REF!</definedName>
    <definedName name="TABLE_3___0" localSheetId="15">#REF!</definedName>
    <definedName name="TABLE_3___0" localSheetId="14">#REF!</definedName>
    <definedName name="TABLE_3___0">#REF!</definedName>
    <definedName name="TABLE_3___0___0" localSheetId="15">#REF!</definedName>
    <definedName name="TABLE_3___0___0" localSheetId="14">#REF!</definedName>
    <definedName name="TABLE_3___0___0">#REF!</definedName>
    <definedName name="TABLE_3___0___0___0" localSheetId="15">#REF!</definedName>
    <definedName name="TABLE_3___0___0___0" localSheetId="14">#REF!</definedName>
    <definedName name="TABLE_3___0___0___0">#REF!</definedName>
    <definedName name="TABLE_4" localSheetId="15">#REF!</definedName>
    <definedName name="TABLE_4" localSheetId="14">#REF!</definedName>
    <definedName name="TABLE_4">#REF!</definedName>
    <definedName name="TABLE_4___0" localSheetId="15">#REF!</definedName>
    <definedName name="TABLE_4___0" localSheetId="14">#REF!</definedName>
    <definedName name="TABLE_4___0">#REF!</definedName>
    <definedName name="TABLE_4___0___0" localSheetId="15">#REF!</definedName>
    <definedName name="TABLE_4___0___0" localSheetId="14">#REF!</definedName>
    <definedName name="TABLE_4___0___0">#REF!</definedName>
    <definedName name="TABLE_4___0___0___0" localSheetId="15">#REF!</definedName>
    <definedName name="TABLE_4___0___0___0" localSheetId="14">#REF!</definedName>
    <definedName name="TABLE_4___0___0___0">#REF!</definedName>
    <definedName name="TABLE_5" localSheetId="15">#REF!</definedName>
    <definedName name="TABLE_5" localSheetId="14">#REF!</definedName>
    <definedName name="TABLE_5">#REF!</definedName>
    <definedName name="TABLE_5___0" localSheetId="15">#REF!</definedName>
    <definedName name="TABLE_5___0" localSheetId="14">#REF!</definedName>
    <definedName name="TABLE_5___0">#REF!</definedName>
    <definedName name="TABLE_5___0___0" localSheetId="15">#REF!</definedName>
    <definedName name="TABLE_5___0___0" localSheetId="14">#REF!</definedName>
    <definedName name="TABLE_5___0___0">#REF!</definedName>
    <definedName name="TABLE_5___0___0___0" localSheetId="15">#REF!</definedName>
    <definedName name="TABLE_5___0___0___0" localSheetId="14">#REF!</definedName>
    <definedName name="TABLE_5___0___0___0">#REF!</definedName>
    <definedName name="TABLE_6" localSheetId="15">#REF!</definedName>
    <definedName name="TABLE_6" localSheetId="14">#REF!</definedName>
    <definedName name="TABLE_6">#REF!</definedName>
    <definedName name="TABLE_6___0" localSheetId="15">#REF!</definedName>
    <definedName name="TABLE_6___0" localSheetId="14">#REF!</definedName>
    <definedName name="TABLE_6___0">#REF!</definedName>
    <definedName name="TABLE_6___0___0" localSheetId="15">#REF!</definedName>
    <definedName name="TABLE_6___0___0" localSheetId="14">#REF!</definedName>
    <definedName name="TABLE_6___0___0">#REF!</definedName>
    <definedName name="TABLE_6___0___0___0" localSheetId="15">#REF!</definedName>
    <definedName name="TABLE_6___0___0___0" localSheetId="14">#REF!</definedName>
    <definedName name="TABLE_6___0___0___0">#REF!</definedName>
    <definedName name="TABLE_7" localSheetId="15">#REF!</definedName>
    <definedName name="TABLE_7" localSheetId="14">#REF!</definedName>
    <definedName name="TABLE_7">#REF!</definedName>
    <definedName name="TABLE_7___0" localSheetId="15">#REF!</definedName>
    <definedName name="TABLE_7___0" localSheetId="14">#REF!</definedName>
    <definedName name="TABLE_7___0">#REF!</definedName>
    <definedName name="TABLE_7___0___0" localSheetId="15">#REF!</definedName>
    <definedName name="TABLE_7___0___0" localSheetId="14">#REF!</definedName>
    <definedName name="TABLE_7___0___0">#REF!</definedName>
    <definedName name="TABLE_7___0___0___0" localSheetId="15">#REF!</definedName>
    <definedName name="TABLE_7___0___0___0" localSheetId="14">#REF!</definedName>
    <definedName name="TABLE_7___0___0___0">#REF!</definedName>
    <definedName name="TABLE_8" localSheetId="15">#REF!</definedName>
    <definedName name="TABLE_8" localSheetId="14">#REF!</definedName>
    <definedName name="TABLE_8">#REF!</definedName>
    <definedName name="TABLE_8___0" localSheetId="15">#REF!</definedName>
    <definedName name="TABLE_8___0" localSheetId="14">#REF!</definedName>
    <definedName name="TABLE_8___0">#REF!</definedName>
    <definedName name="TABLE_8___0___0" localSheetId="15">#REF!</definedName>
    <definedName name="TABLE_8___0___0" localSheetId="14">#REF!</definedName>
    <definedName name="TABLE_8___0___0">#REF!</definedName>
    <definedName name="TABLE_8___0___0___0" localSheetId="15">#REF!</definedName>
    <definedName name="TABLE_8___0___0___0" localSheetId="14">#REF!</definedName>
    <definedName name="TABLE_8___0___0___0">#REF!</definedName>
    <definedName name="TABLE_9" localSheetId="15">#REF!</definedName>
    <definedName name="TABLE_9" localSheetId="14">#REF!</definedName>
    <definedName name="TABLE_9">#REF!</definedName>
    <definedName name="TABLE_9___0" localSheetId="15">#REF!</definedName>
    <definedName name="TABLE_9___0" localSheetId="14">#REF!</definedName>
    <definedName name="TABLE_9___0">#REF!</definedName>
    <definedName name="TABLE_9___0___0" localSheetId="15">#REF!</definedName>
    <definedName name="TABLE_9___0___0" localSheetId="14">#REF!</definedName>
    <definedName name="TABLE_9___0___0">#REF!</definedName>
    <definedName name="TABLE_9___0___0___0" localSheetId="15">#REF!</definedName>
    <definedName name="TABLE_9___0___0___0" localSheetId="14">#REF!</definedName>
    <definedName name="TABLE_9___0___0___0">#REF!</definedName>
    <definedName name="TARIFA" localSheetId="13">#REF!</definedName>
    <definedName name="TARIFA">#REF!</definedName>
    <definedName name="TARIFA30_" localSheetId="13">#REF!</definedName>
    <definedName name="TARIFA30_">#REF!</definedName>
    <definedName name="TASAEA" localSheetId="13">#REF!</definedName>
    <definedName name="TASAEA">#REF!</definedName>
    <definedName name="TASAM" localSheetId="13">#REF!</definedName>
    <definedName name="TASAM">#REF!</definedName>
    <definedName name="TDESCUENTOEA" localSheetId="13">#REF!</definedName>
    <definedName name="TDESCUENTOEA">#REF!</definedName>
    <definedName name="TDESCUENTOM" localSheetId="13">#REF!</definedName>
    <definedName name="TDESCUENTOM">#REF!</definedName>
    <definedName name="TELARAÑA" localSheetId="15">#REF!</definedName>
    <definedName name="TELARAÑA" localSheetId="14">#REF!</definedName>
    <definedName name="TELARAÑA">#REF!</definedName>
    <definedName name="temp" localSheetId="13">#REF!</definedName>
    <definedName name="temp">#REF!</definedName>
    <definedName name="TERRENOS" localSheetId="13">'[1]Venta activos'!#REF!</definedName>
    <definedName name="TERRENOS" localSheetId="15">#REF!</definedName>
    <definedName name="TERRENOS" localSheetId="14">#REF!</definedName>
    <definedName name="TERRENOS">'[1]Venta activos'!#REF!</definedName>
    <definedName name="TERRENOS1" localSheetId="13">'[1]Venta activos'!#REF!</definedName>
    <definedName name="TERRENOS1">'[1]Venta activos'!#REF!</definedName>
    <definedName name="TextRefCopy1" localSheetId="15">'[67]Balance gral'!$C$24</definedName>
    <definedName name="TextRefCopy1" localSheetId="14">'[67]Balance gral'!$C$24</definedName>
    <definedName name="TextRefCopy1">#REF!</definedName>
    <definedName name="TextRefCopy10">'[67]Balance gral'!$C$35</definedName>
    <definedName name="TextRefCopy11">'[67]Balance gral'!$I$13</definedName>
    <definedName name="TextRefCopy13">'[67]Balance gral'!$I$14</definedName>
    <definedName name="TextRefCopy14">'[67]Balance gral'!$I$15</definedName>
    <definedName name="TextRefCopy15">'[67]Balance gral'!$I$16</definedName>
    <definedName name="TextRefCopy16">'[67]Balance gral'!$I$29</definedName>
    <definedName name="TextRefCopy18">'[67]Balance gral'!$I$31</definedName>
    <definedName name="TextRefCopy19">'[67]Balance gral'!$I$32</definedName>
    <definedName name="TextRefCopy2" localSheetId="15">'[67]Balance gral'!$C$14</definedName>
    <definedName name="TextRefCopy2" localSheetId="14">'[67]Balance gral'!$C$14</definedName>
    <definedName name="TextRefCopy2">#REF!</definedName>
    <definedName name="TextRefCopy20">'[67]Balance gral'!$I$33</definedName>
    <definedName name="TextRefCopy21">'[67]Balance gral'!$I$34</definedName>
    <definedName name="TextRefCopy22">'[67]Balance gral'!$I$36</definedName>
    <definedName name="TextRefCopy24">'[68]Balance gral'!$C$41</definedName>
    <definedName name="TextRefCopy27" localSheetId="15">'[69]2011'!#REF!</definedName>
    <definedName name="TextRefCopy27" localSheetId="14">'[69]2011'!#REF!</definedName>
    <definedName name="TextRefCopy27">'[69]2011'!#REF!</definedName>
    <definedName name="TextRefCopy3">'[67]Balance gral'!$C$15</definedName>
    <definedName name="TextRefCopy34">'[67]Balance gral'!$I$9</definedName>
    <definedName name="TextRefCopy35">'[67]Balance gral'!$I$22</definedName>
    <definedName name="TextRefCopy36">'[67]Balance gral'!$C$9</definedName>
    <definedName name="TextRefCopy37">'[67]Balance gral'!$I$11</definedName>
    <definedName name="TextRefCopy38">'[67]Balance gral'!$I$12</definedName>
    <definedName name="TextRefCopy4">'[67]Balance gral'!$C$16</definedName>
    <definedName name="TextRefCopy5">'[67]Balance gral'!$C$17</definedName>
    <definedName name="TextRefCopy6">'[67]Balance gral'!$C$31</definedName>
    <definedName name="TextRefCopy7">'[67]Balance gral'!$C$28</definedName>
    <definedName name="TextRefCopy70" localSheetId="15">#REF!</definedName>
    <definedName name="TextRefCopy70" localSheetId="14">#REF!</definedName>
    <definedName name="TextRefCopy70">#REF!</definedName>
    <definedName name="TextRefCopy9" localSheetId="15">'[67]Balance gral'!#REF!</definedName>
    <definedName name="TextRefCopy9" localSheetId="14">'[67]Balance gral'!#REF!</definedName>
    <definedName name="TextRefCopy9">'[67]Balance gral'!#REF!</definedName>
    <definedName name="TextRefCopy97" localSheetId="15">#REF!</definedName>
    <definedName name="TextRefCopy97" localSheetId="14">#REF!</definedName>
    <definedName name="TextRefCopy97">#REF!</definedName>
    <definedName name="TextRefCopyRangeCount" localSheetId="15" hidden="1">42</definedName>
    <definedName name="TextRefCopyRangeCount" localSheetId="14" hidden="1">42</definedName>
    <definedName name="TextRefCopyRangeCount" hidden="1">1</definedName>
    <definedName name="TG">[6]DATOS!$A$2:$L$50</definedName>
    <definedName name="TipoBeneficio">[70]Calculo!$B$11</definedName>
    <definedName name="TipoCompraAmortizacion">[71]ParametrosAmort!$A$2:$A$16</definedName>
    <definedName name="TipoCompraDepreciaciones">[54]ParametrosDeprec!$A$3:$A$6</definedName>
    <definedName name="TITX" localSheetId="13">#REF!</definedName>
    <definedName name="TITX">#REF!</definedName>
    <definedName name="TonExpOHChinos03" localSheetId="15">#REF!</definedName>
    <definedName name="TonExpOHChinos03" localSheetId="14">#REF!</definedName>
    <definedName name="TonExpOHChinos03">#REF!</definedName>
    <definedName name="TonExpOHChinos04" localSheetId="15">#REF!</definedName>
    <definedName name="TonExpOHChinos04" localSheetId="14">#REF!</definedName>
    <definedName name="TonExpOHChinos04">#REF!</definedName>
    <definedName name="TonGpoOHChinos03" localSheetId="15">#REF!</definedName>
    <definedName name="TonGpoOHChinos03" localSheetId="14">#REF!</definedName>
    <definedName name="TonGpoOHChinos03">#REF!</definedName>
    <definedName name="TonGpoOHChinos04" localSheetId="15">#REF!</definedName>
    <definedName name="TonGpoOHChinos04" localSheetId="14">#REF!</definedName>
    <definedName name="TonGpoOHChinos04">#REF!</definedName>
    <definedName name="TonNalOHChinos03" localSheetId="15">#REF!</definedName>
    <definedName name="TonNalOHChinos03" localSheetId="14">#REF!</definedName>
    <definedName name="TonNalOHChinos03">#REF!</definedName>
    <definedName name="TonNalOHChinos04" localSheetId="15">#REF!</definedName>
    <definedName name="TonNalOHChinos04" localSheetId="14">#REF!</definedName>
    <definedName name="TonNalOHChinos04">#REF!</definedName>
    <definedName name="TonTotalesOHChinos04" localSheetId="15">#REF!</definedName>
    <definedName name="TonTotalesOHChinos04" localSheetId="14">#REF!</definedName>
    <definedName name="TonTotalesOHChinos04">#REF!</definedName>
    <definedName name="TOTAL_COSTOS" localSheetId="13">#REF!</definedName>
    <definedName name="TOTAL_COSTOS">#REF!</definedName>
    <definedName name="TOTAL_DEDUCCION" localSheetId="13">#REF!</definedName>
    <definedName name="TOTAL_DEDUCCION">#REF!</definedName>
    <definedName name="TotalCompany" localSheetId="13">#REF!</definedName>
    <definedName name="TotalCompany">#REF!</definedName>
    <definedName name="TotTotalesOHChinos03" localSheetId="15">#REF!</definedName>
    <definedName name="TotTotalesOHChinos03" localSheetId="14">#REF!</definedName>
    <definedName name="TotTotalesOHChinos03">#REF!</definedName>
    <definedName name="TR18C" localSheetId="13">#REF!</definedName>
    <definedName name="TR18C">#REF!</definedName>
    <definedName name="TR18D" localSheetId="13">#REF!</definedName>
    <definedName name="TR18D">#REF!</definedName>
    <definedName name="TRECE" localSheetId="13">#REF!</definedName>
    <definedName name="TRECE">#REF!</definedName>
    <definedName name="U" localSheetId="13">#REF!</definedName>
    <definedName name="U">#REF!</definedName>
    <definedName name="UNO" localSheetId="13">'[1]Pasivos estimados'!#REF!</definedName>
    <definedName name="UNO" localSheetId="15">'[2]Pasivos estimados'!#REF!</definedName>
    <definedName name="UNO" localSheetId="14">'[2]Pasivos estimados'!#REF!</definedName>
    <definedName name="UNO">'[1]Pasivos estimados'!#REF!</definedName>
    <definedName name="US">[72]Precio!$D$6</definedName>
    <definedName name="UTIL" localSheetId="15">#REF!</definedName>
    <definedName name="UTIL" localSheetId="14">#REF!</definedName>
    <definedName name="UTIL">#REF!</definedName>
    <definedName name="UTILIDAD__PERDIDA__NETA">'[3]5 RESULTADOS JD. '!$AS$1:$AS$57</definedName>
    <definedName name="UTILIDADAA" localSheetId="13">#REF!</definedName>
    <definedName name="UTILIDADAA">#REF!</definedName>
    <definedName name="UtiliNeta">[44]Resumen!$C$22</definedName>
    <definedName name="uu" localSheetId="15">#REF!</definedName>
    <definedName name="uu" localSheetId="14">#REF!</definedName>
    <definedName name="uu">#REF!</definedName>
    <definedName name="UVCoatings" localSheetId="13">#REF!</definedName>
    <definedName name="UVCoatings">#REF!</definedName>
    <definedName name="v" localSheetId="15" hidden="1">{"'Hoja1'!$A$1:$I$70"}</definedName>
    <definedName name="v" localSheetId="14" hidden="1">{"'Hoja1'!$A$1:$I$70"}</definedName>
    <definedName name="v" hidden="1">{"'Hoja1'!$A$1:$I$70"}</definedName>
    <definedName name="VALACCIONES" localSheetId="13">#REF!</definedName>
    <definedName name="VALACCIONES">#REF!</definedName>
    <definedName name="VALAGOTABLES" localSheetId="13">#REF!</definedName>
    <definedName name="VALAGOTABLES">#REF!</definedName>
    <definedName name="VALAPORTES" localSheetId="13">#REF!</definedName>
    <definedName name="VALAPORTES">#REF!</definedName>
    <definedName name="VALDEMASAF" localSheetId="13">#REF!</definedName>
    <definedName name="VALDEMASAF">#REF!</definedName>
    <definedName name="valida" localSheetId="13">#REF!</definedName>
    <definedName name="valida">#REF!</definedName>
    <definedName name="VALIDA1" localSheetId="13">#REF!</definedName>
    <definedName name="VALIDA1">#REF!</definedName>
    <definedName name="VALIFGC" localSheetId="13">#REF!</definedName>
    <definedName name="VALIFGC">#REF!</definedName>
    <definedName name="VALLES1" localSheetId="15">#REF!</definedName>
    <definedName name="VALLES1" localSheetId="14">#REF!</definedName>
    <definedName name="VALLES1">#REF!</definedName>
    <definedName name="VALPATEXEN" localSheetId="13">#REF!</definedName>
    <definedName name="VALPATEXEN">#REF!</definedName>
    <definedName name="VALTERRENOS" localSheetId="13">#REF!</definedName>
    <definedName name="VALTERRENOS">#REF!</definedName>
    <definedName name="Varcosto">[44]Produccion!$O$104:$Z$104</definedName>
    <definedName name="VARPENJ">'[1]Pensiones de jubilacion'!$J$40</definedName>
    <definedName name="VEHICULOS">'[1]Venta activos'!#REF!</definedName>
    <definedName name="VEHICULOS1">'[1]Venta activos'!#REF!</definedName>
    <definedName name="VENTANAS" localSheetId="15">#REF!</definedName>
    <definedName name="VENTANAS" localSheetId="14">#REF!</definedName>
    <definedName name="VENTANAS">#REF!</definedName>
    <definedName name="VentasUSDAC04" localSheetId="15">#REF!</definedName>
    <definedName name="VentasUSDAC04" localSheetId="14">#REF!</definedName>
    <definedName name="VentasUSDAC04">#REF!</definedName>
    <definedName name="VentasUSDCC04" localSheetId="15">#REF!</definedName>
    <definedName name="VentasUSDCC04" localSheetId="14">#REF!</definedName>
    <definedName name="VentasUSDCC04">#REF!</definedName>
    <definedName name="VentasUSDGpo04" localSheetId="15">[73]PyG_Nubiola_Total!#REF!</definedName>
    <definedName name="VentasUSDGpo04" localSheetId="14">[73]PyG_Nubiola_Total!#REF!</definedName>
    <definedName name="VentasUSDGpo04">[73]PyG_Nubiola_Total!#REF!</definedName>
    <definedName name="VentasUSDOCV04" localSheetId="15">#REF!</definedName>
    <definedName name="VentasUSDOCV04" localSheetId="14">#REF!</definedName>
    <definedName name="VentasUSDOCV04">#REF!</definedName>
    <definedName name="VentasUSDOCV204" localSheetId="15">#REF!</definedName>
    <definedName name="VentasUSDOCV204" localSheetId="14">#REF!</definedName>
    <definedName name="VentasUSDOCV204">#REF!</definedName>
    <definedName name="VentasUSDOH04" localSheetId="15">#REF!</definedName>
    <definedName name="VentasUSDOH04" localSheetId="14">#REF!</definedName>
    <definedName name="VentasUSDOH04">#REF!</definedName>
    <definedName name="VentasUSDUMB04" localSheetId="15">#REF!</definedName>
    <definedName name="VentasUSDUMB04" localSheetId="14">#REF!</definedName>
    <definedName name="VentasUSDUMB04">#REF!</definedName>
    <definedName name="Vidrio3">'[72]XO-CH'!$I$41</definedName>
    <definedName name="Vidrio4">'[72]XO-CH'!$J$41</definedName>
    <definedName name="Vidrio5">'[72]XO-CH'!$K$41</definedName>
    <definedName name="VOLUMEN" localSheetId="15">#REF!</definedName>
    <definedName name="VOLUMEN" localSheetId="14">#REF!</definedName>
    <definedName name="VOLUMEN">#REF!</definedName>
    <definedName name="w" localSheetId="15">#REF!</definedName>
    <definedName name="w" localSheetId="14">#REF!</definedName>
    <definedName name="w">#REF!</definedName>
    <definedName name="wrn.Aging._.and._.Trend._.Analysis." localSheetId="15" hidden="1">{#N/A,#N/A,FALSE,"Aging Summary";#N/A,#N/A,FALSE,"Ratio Analysis";#N/A,#N/A,FALSE,"Test 120 Day Accts";#N/A,#N/A,FALSE,"Tickmarks"}</definedName>
    <definedName name="wrn.Aging._.and._.Trend._.Analysis." localSheetId="14" hidden="1">{#N/A,#N/A,FALSE,"Aging Summary";#N/A,#N/A,FALSE,"Ratio Analysis";#N/A,#N/A,FALSE,"Test 120 Day Accts";#N/A,#N/A,FALSE,"Tickmarks"}</definedName>
    <definedName name="wrn.Aging._.and._.Trend._.Analysis." hidden="1">{#N/A,#N/A,FALSE,"Aging Summary";#N/A,#N/A,FALSE,"Ratio Analysis";#N/A,#N/A,FALSE,"Test 120 Day Accts";#N/A,#N/A,FALSE,"Tickmarks"}</definedName>
    <definedName name="x" localSheetId="15" hidden="1">{"'Hoja1'!$A$1:$I$70"}</definedName>
    <definedName name="x" localSheetId="14" hidden="1">{"'Hoja1'!$A$1:$I$70"}</definedName>
    <definedName name="x" hidden="1">{"'Hoja1'!$A$1:$I$70"}</definedName>
    <definedName name="xc" localSheetId="15">#REF!</definedName>
    <definedName name="xc" localSheetId="14">#REF!</definedName>
    <definedName name="xc">#REF!</definedName>
    <definedName name="XREF_COLUMN_1" hidden="1">#REF!</definedName>
    <definedName name="XREF_COLUMN_2" hidden="1">#REF!</definedName>
    <definedName name="XRefActiveRow" hidden="1">#REF!</definedName>
    <definedName name="XRefColumnsCount" hidden="1">2</definedName>
    <definedName name="XRefCopy1" hidden="1">#REF!</definedName>
    <definedName name="XRefCopy1Row" hidden="1">#REF!</definedName>
    <definedName name="XRefCopy2" hidden="1">#REF!</definedName>
    <definedName name="XRefCopy2Row" hidden="1">#REF!</definedName>
    <definedName name="XRefCopyRangeCount" hidden="1">2</definedName>
    <definedName name="XRefPaste1" hidden="1">#REF!</definedName>
    <definedName name="XRefPaste1Row" hidden="1">#REF!</definedName>
    <definedName name="XRefPasteRangeCount" hidden="1">1</definedName>
    <definedName name="xx">#REF!</definedName>
    <definedName name="xxxx">[35]DG!$B$7</definedName>
    <definedName name="YY" localSheetId="13">#REF!</definedName>
    <definedName name="YY">#REF!</definedName>
    <definedName name="Z" localSheetId="13">#REF!</definedName>
    <definedName name="z" localSheetId="15" hidden="1">{"'EST.RDOS(INT)'!$A$5:$E$58"}</definedName>
    <definedName name="z" localSheetId="14" hidden="1">{"'EST.RDOS(INT)'!$A$5:$E$58"}</definedName>
    <definedName name="Z">#REF!</definedName>
    <definedName name="ZYX">[74]DG!$C$3</definedName>
  </definedName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E10" i="17" l="1"/>
  <c r="H8" i="19"/>
  <c r="G10" i="17"/>
  <c r="E14" i="123" l="1"/>
  <c r="E13" i="123"/>
  <c r="E16" i="123"/>
  <c r="E15" i="123"/>
  <c r="C12" i="123"/>
  <c r="E12" i="123"/>
  <c r="D12" i="113"/>
  <c r="D13" i="113"/>
  <c r="D14" i="113"/>
  <c r="D15" i="113"/>
  <c r="D17" i="113"/>
  <c r="D18" i="113"/>
  <c r="D19" i="113"/>
  <c r="D20" i="113"/>
  <c r="D21" i="113"/>
  <c r="D22" i="113"/>
  <c r="D23" i="113"/>
  <c r="D26" i="113"/>
  <c r="D28" i="113"/>
  <c r="D29" i="113"/>
  <c r="D30" i="113"/>
  <c r="D31" i="113"/>
  <c r="D32" i="113"/>
  <c r="D34" i="113"/>
  <c r="D37" i="113"/>
  <c r="D38" i="113"/>
  <c r="D39" i="113"/>
  <c r="D40" i="113"/>
  <c r="D43" i="113"/>
  <c r="D44" i="113"/>
  <c r="D48" i="113"/>
  <c r="D49" i="113"/>
  <c r="D50" i="113"/>
  <c r="D51" i="113"/>
  <c r="D52" i="113"/>
  <c r="D54" i="113"/>
  <c r="D55" i="113"/>
  <c r="D56" i="113"/>
  <c r="D59" i="113"/>
  <c r="D60" i="113"/>
  <c r="D61" i="113"/>
  <c r="D62" i="113"/>
  <c r="D65" i="113"/>
  <c r="D66" i="113"/>
  <c r="D67" i="113"/>
  <c r="D70" i="113"/>
  <c r="D72" i="113"/>
  <c r="D73" i="113"/>
  <c r="D74" i="113"/>
  <c r="D76" i="113"/>
  <c r="D77" i="113"/>
  <c r="D79" i="113"/>
  <c r="D81" i="113"/>
  <c r="D82" i="113"/>
  <c r="D83" i="113"/>
  <c r="D84" i="113"/>
  <c r="D85" i="113"/>
  <c r="D86" i="113"/>
  <c r="D87" i="113"/>
  <c r="D88" i="113"/>
  <c r="D89" i="113"/>
  <c r="D90" i="113"/>
  <c r="D91" i="113"/>
  <c r="D92" i="113"/>
  <c r="D93" i="113"/>
  <c r="D94" i="113"/>
  <c r="D95" i="113"/>
  <c r="D96" i="113"/>
  <c r="D97" i="113"/>
  <c r="D98" i="113"/>
  <c r="D99" i="113"/>
  <c r="D100" i="113"/>
  <c r="D101" i="113"/>
  <c r="D102" i="113"/>
  <c r="D103" i="113"/>
  <c r="D104" i="113"/>
  <c r="D105" i="113"/>
  <c r="D106" i="113"/>
  <c r="D107" i="113"/>
  <c r="D108" i="113"/>
  <c r="D109" i="113"/>
  <c r="D110" i="113"/>
  <c r="D111" i="113"/>
  <c r="D112" i="113"/>
  <c r="D113" i="113"/>
  <c r="D114" i="113"/>
  <c r="D115" i="113"/>
  <c r="D116" i="113"/>
  <c r="D117" i="113"/>
  <c r="D118" i="113"/>
  <c r="D119" i="113"/>
  <c r="D120" i="113"/>
  <c r="D121" i="113"/>
  <c r="D122" i="113"/>
  <c r="D123" i="113"/>
  <c r="D124" i="113"/>
  <c r="D125" i="113"/>
  <c r="D126" i="113"/>
  <c r="D127" i="113"/>
  <c r="D128" i="113"/>
  <c r="D129" i="113"/>
  <c r="D130" i="113"/>
  <c r="D131" i="113"/>
  <c r="D132" i="113"/>
  <c r="D133" i="113"/>
  <c r="D134" i="113"/>
  <c r="D135" i="113"/>
  <c r="D137" i="113"/>
  <c r="D138" i="113"/>
  <c r="D140" i="113"/>
  <c r="D141" i="113"/>
  <c r="D142" i="113"/>
  <c r="D144" i="113"/>
  <c r="D145" i="113"/>
  <c r="D146" i="113"/>
  <c r="D147" i="113"/>
  <c r="D148" i="113"/>
  <c r="D149" i="113"/>
  <c r="D150" i="113"/>
  <c r="D152" i="113"/>
  <c r="D154" i="113"/>
  <c r="D155" i="113"/>
  <c r="D156" i="113"/>
  <c r="D157" i="113"/>
  <c r="D158" i="113"/>
  <c r="D159" i="113"/>
  <c r="D160" i="113"/>
  <c r="D161" i="113"/>
  <c r="D162" i="113"/>
  <c r="D163" i="113"/>
  <c r="D164" i="113"/>
  <c r="D167" i="113"/>
  <c r="D170" i="113"/>
  <c r="D172" i="113"/>
  <c r="D173" i="113"/>
  <c r="D174" i="113"/>
  <c r="D175" i="113"/>
  <c r="D178" i="113"/>
  <c r="D179" i="113"/>
  <c r="D180" i="113"/>
  <c r="D181" i="113"/>
  <c r="D182" i="113"/>
  <c r="D183" i="113"/>
  <c r="D184" i="113"/>
  <c r="D185" i="113"/>
  <c r="D187" i="113"/>
  <c r="D188" i="113"/>
  <c r="D189" i="113"/>
  <c r="D190" i="113"/>
  <c r="D191" i="113"/>
  <c r="D194" i="113"/>
  <c r="D197" i="113"/>
  <c r="D198" i="113"/>
  <c r="D199" i="113"/>
  <c r="D200" i="113"/>
  <c r="D201" i="113"/>
  <c r="D204" i="113"/>
  <c r="D205" i="113"/>
  <c r="D207" i="113"/>
  <c r="D208" i="113"/>
  <c r="D209" i="113"/>
  <c r="D210" i="113"/>
  <c r="D213" i="113"/>
  <c r="D214" i="113"/>
  <c r="D215" i="113"/>
  <c r="D216" i="113"/>
  <c r="D219" i="113"/>
  <c r="D220" i="113"/>
  <c r="D221" i="113"/>
  <c r="D222" i="113"/>
  <c r="D223" i="113"/>
  <c r="D224" i="113"/>
  <c r="D225" i="113"/>
  <c r="D226" i="113"/>
  <c r="D227" i="113"/>
  <c r="D228" i="113"/>
  <c r="D229" i="113"/>
  <c r="D230" i="113"/>
  <c r="D231" i="113"/>
  <c r="D232" i="113"/>
  <c r="D233" i="113"/>
  <c r="D236" i="113"/>
  <c r="D237" i="113"/>
  <c r="D238" i="113"/>
  <c r="D239" i="113"/>
  <c r="D240" i="113"/>
  <c r="D241" i="113"/>
  <c r="D242" i="113"/>
  <c r="D243" i="113"/>
  <c r="D244" i="113"/>
  <c r="D245" i="113"/>
  <c r="D246" i="113"/>
  <c r="D247" i="113"/>
  <c r="D250" i="113"/>
  <c r="D251" i="113"/>
  <c r="D254" i="113"/>
  <c r="D255" i="113"/>
  <c r="D256" i="113"/>
  <c r="D257" i="113"/>
  <c r="D258" i="113"/>
  <c r="D259" i="113"/>
  <c r="D260" i="113"/>
  <c r="D261" i="113"/>
  <c r="D262" i="113"/>
  <c r="D267" i="113"/>
  <c r="D268" i="113"/>
  <c r="D269" i="113"/>
  <c r="D270" i="113"/>
  <c r="D271" i="113"/>
  <c r="D274" i="113"/>
  <c r="D275" i="113"/>
  <c r="D276" i="113"/>
  <c r="D277" i="113"/>
  <c r="D278" i="113"/>
  <c r="D279" i="113"/>
  <c r="D280" i="113"/>
  <c r="D281" i="113"/>
  <c r="D282" i="113"/>
  <c r="D283" i="113"/>
  <c r="D284" i="113"/>
  <c r="D285" i="113"/>
  <c r="D286" i="113"/>
  <c r="D287" i="113"/>
  <c r="D288" i="113"/>
  <c r="D289" i="113"/>
  <c r="D290" i="113"/>
  <c r="D291" i="113"/>
  <c r="D292" i="113"/>
  <c r="D293" i="113"/>
  <c r="D294" i="113"/>
  <c r="D295" i="113"/>
  <c r="D296" i="113"/>
  <c r="D297" i="113"/>
  <c r="D299" i="113"/>
  <c r="D300" i="113"/>
  <c r="D301" i="113"/>
  <c r="D304" i="113"/>
  <c r="D305" i="113"/>
  <c r="D306" i="113"/>
  <c r="D308" i="113"/>
  <c r="D309" i="113"/>
  <c r="D310" i="113"/>
  <c r="D311" i="113"/>
  <c r="D312" i="113"/>
  <c r="D313" i="113"/>
  <c r="D314" i="113"/>
  <c r="D317" i="113"/>
  <c r="D318" i="113"/>
  <c r="D321" i="113"/>
  <c r="D322" i="113"/>
  <c r="D323" i="113"/>
  <c r="D324" i="113"/>
  <c r="D325" i="113"/>
  <c r="D326" i="113"/>
  <c r="D327" i="113"/>
  <c r="D328" i="113"/>
  <c r="D329" i="113"/>
  <c r="D330" i="113"/>
  <c r="D331" i="113"/>
  <c r="D332" i="113"/>
  <c r="D333" i="113"/>
  <c r="D334" i="113"/>
  <c r="D335" i="113"/>
  <c r="D336" i="113"/>
  <c r="D337" i="113"/>
  <c r="D338" i="113"/>
  <c r="D339" i="113"/>
  <c r="D340" i="113"/>
  <c r="D341" i="113"/>
  <c r="D342" i="113"/>
  <c r="D343" i="113"/>
  <c r="D344" i="113"/>
  <c r="D345" i="113"/>
  <c r="D346" i="113"/>
  <c r="D348" i="113"/>
  <c r="D349" i="113"/>
  <c r="D350" i="113"/>
  <c r="D351" i="113"/>
  <c r="D354" i="113"/>
  <c r="D355" i="113"/>
  <c r="D356" i="113"/>
  <c r="D357" i="113"/>
  <c r="D359" i="113"/>
  <c r="D360" i="113"/>
  <c r="D361" i="113"/>
  <c r="D362" i="113"/>
  <c r="D365" i="113"/>
  <c r="D366" i="113"/>
  <c r="D367" i="113"/>
  <c r="D368" i="113"/>
  <c r="D369" i="113"/>
  <c r="D370" i="113"/>
  <c r="D371" i="113"/>
  <c r="D373" i="113"/>
  <c r="D374" i="113"/>
  <c r="D375" i="113"/>
  <c r="D376" i="113"/>
  <c r="D377" i="113"/>
  <c r="D378" i="113"/>
  <c r="D379" i="113"/>
  <c r="D380" i="113"/>
  <c r="D381" i="113"/>
  <c r="D382" i="113"/>
  <c r="D383" i="113"/>
  <c r="D384" i="113"/>
  <c r="D385" i="113"/>
  <c r="D386" i="113"/>
  <c r="D387" i="113"/>
  <c r="D388" i="113"/>
  <c r="D389" i="113"/>
  <c r="D390" i="113"/>
  <c r="D391" i="113"/>
  <c r="D392" i="113"/>
  <c r="D393" i="113"/>
  <c r="D394" i="113"/>
  <c r="D396" i="113"/>
  <c r="D397" i="113"/>
  <c r="D398" i="113"/>
  <c r="D399" i="113"/>
  <c r="D400" i="113"/>
  <c r="D403" i="113"/>
  <c r="D404" i="113"/>
  <c r="D405" i="113"/>
  <c r="D406" i="113"/>
  <c r="D408" i="113"/>
  <c r="D410" i="113"/>
  <c r="D412" i="113"/>
  <c r="D413" i="113"/>
  <c r="D414" i="113"/>
  <c r="D415" i="113"/>
  <c r="D416" i="113"/>
  <c r="D418" i="113"/>
  <c r="D419" i="113"/>
  <c r="D420" i="113"/>
  <c r="D421" i="113"/>
  <c r="D422" i="113"/>
  <c r="D424" i="113"/>
  <c r="D426" i="113"/>
  <c r="D427" i="113"/>
  <c r="D428" i="113"/>
  <c r="D429" i="113"/>
  <c r="D430" i="113"/>
  <c r="D431" i="113"/>
  <c r="D434" i="113"/>
  <c r="D435" i="113"/>
  <c r="D436" i="113"/>
  <c r="D437" i="113"/>
  <c r="D438" i="113"/>
  <c r="D440" i="113"/>
  <c r="D441" i="113"/>
  <c r="D443" i="113"/>
  <c r="D444" i="113"/>
  <c r="D445" i="113"/>
  <c r="D446" i="113"/>
  <c r="D447" i="113"/>
  <c r="D448" i="113"/>
  <c r="D449" i="113"/>
  <c r="D451" i="113"/>
  <c r="D452" i="113"/>
  <c r="D454" i="113"/>
  <c r="D455" i="113"/>
  <c r="D456" i="113"/>
  <c r="D457" i="113"/>
  <c r="D458" i="113"/>
  <c r="D459" i="113"/>
  <c r="D460" i="113"/>
  <c r="D461" i="113"/>
  <c r="D462" i="113"/>
  <c r="D463" i="113"/>
  <c r="D465" i="113"/>
  <c r="D467" i="113"/>
  <c r="D468" i="113"/>
  <c r="D469" i="113"/>
  <c r="D471" i="113"/>
  <c r="D472" i="113"/>
  <c r="D473" i="113"/>
  <c r="D475" i="113"/>
  <c r="D476" i="113"/>
  <c r="D477" i="113"/>
  <c r="D478" i="113"/>
  <c r="D479" i="113"/>
  <c r="D481" i="113"/>
  <c r="D482" i="113"/>
  <c r="D483" i="113"/>
  <c r="D484" i="113"/>
  <c r="D485" i="113"/>
  <c r="D486" i="113"/>
  <c r="D487" i="113"/>
  <c r="D488" i="113"/>
  <c r="D489" i="113"/>
  <c r="D490" i="113"/>
  <c r="D491" i="113"/>
  <c r="D492" i="113"/>
  <c r="D493" i="113"/>
  <c r="D494" i="113"/>
  <c r="D495" i="113"/>
  <c r="D496" i="113"/>
  <c r="D497" i="113"/>
  <c r="D498" i="113"/>
  <c r="D499" i="113"/>
  <c r="D500" i="113"/>
  <c r="D501" i="113"/>
  <c r="D502" i="113"/>
  <c r="D503" i="113"/>
  <c r="D504" i="113"/>
  <c r="D505" i="113"/>
  <c r="D506" i="113"/>
  <c r="D507" i="113"/>
  <c r="D508" i="113"/>
  <c r="D509" i="113"/>
  <c r="D510" i="113"/>
  <c r="D511" i="113"/>
  <c r="D512" i="113"/>
  <c r="D513" i="113"/>
  <c r="D514" i="113"/>
  <c r="D515" i="113"/>
  <c r="D516" i="113"/>
  <c r="D517" i="113"/>
  <c r="D518" i="113"/>
  <c r="D519" i="113"/>
  <c r="D520" i="113"/>
  <c r="D521" i="113"/>
  <c r="D522" i="113"/>
  <c r="D523" i="113"/>
  <c r="D524" i="113"/>
  <c r="D525" i="113"/>
  <c r="D526" i="113"/>
  <c r="D527" i="113"/>
  <c r="D528" i="113"/>
  <c r="D529" i="113"/>
  <c r="D530" i="113"/>
  <c r="D531" i="113"/>
  <c r="D532" i="113"/>
  <c r="D533" i="113"/>
  <c r="D534" i="113"/>
  <c r="D535" i="113"/>
  <c r="D536" i="113"/>
  <c r="D537" i="113"/>
  <c r="D538" i="113"/>
  <c r="D539" i="113"/>
  <c r="D540" i="113"/>
  <c r="D541" i="113"/>
  <c r="D542" i="113"/>
  <c r="D543" i="113"/>
  <c r="D544" i="113"/>
  <c r="D545" i="113"/>
  <c r="D546" i="113"/>
  <c r="D547" i="113"/>
  <c r="D548" i="113"/>
  <c r="D551" i="113"/>
  <c r="D552" i="113"/>
  <c r="D553" i="113"/>
  <c r="D554" i="113"/>
  <c r="D555" i="113"/>
  <c r="D556" i="113"/>
  <c r="D560" i="113"/>
  <c r="D561" i="113"/>
  <c r="D562" i="113"/>
  <c r="D563" i="113"/>
  <c r="D564" i="113"/>
  <c r="D565" i="113"/>
  <c r="D566" i="113"/>
  <c r="D567" i="113"/>
  <c r="D568" i="113"/>
  <c r="D569" i="113"/>
  <c r="D570" i="113"/>
  <c r="D571" i="113"/>
  <c r="D573" i="113"/>
  <c r="D574" i="113"/>
  <c r="D575" i="113"/>
  <c r="D577" i="113"/>
  <c r="D579" i="113"/>
  <c r="D580" i="113"/>
  <c r="D581" i="113"/>
  <c r="D583" i="113"/>
  <c r="D585" i="113"/>
  <c r="D586" i="113"/>
  <c r="D589" i="113"/>
  <c r="D590" i="113"/>
  <c r="D591" i="113"/>
  <c r="D592" i="113"/>
  <c r="D593" i="113"/>
  <c r="D594" i="113"/>
  <c r="D595" i="113"/>
  <c r="D596" i="113"/>
  <c r="D597" i="113"/>
  <c r="D600" i="113"/>
  <c r="D601" i="113"/>
  <c r="D605" i="113"/>
  <c r="D606" i="113"/>
  <c r="D607" i="113"/>
  <c r="D608" i="113"/>
  <c r="D609" i="113"/>
  <c r="D610" i="113"/>
  <c r="D611" i="113"/>
  <c r="D612" i="113"/>
  <c r="D613" i="113"/>
  <c r="D614" i="113"/>
  <c r="D615" i="113"/>
  <c r="D616" i="113"/>
  <c r="D617" i="113"/>
  <c r="D620" i="113"/>
  <c r="D624" i="113"/>
  <c r="D625" i="113"/>
  <c r="D628" i="113"/>
  <c r="D629" i="113"/>
  <c r="D632" i="113"/>
  <c r="D633" i="113"/>
  <c r="D634" i="113"/>
  <c r="D637" i="113"/>
  <c r="D638" i="113"/>
  <c r="D641" i="113"/>
  <c r="D642" i="113"/>
  <c r="D643" i="113"/>
  <c r="D644" i="113"/>
  <c r="D645" i="113"/>
  <c r="D646" i="113"/>
  <c r="D649" i="113"/>
  <c r="D650" i="113"/>
  <c r="D651" i="113"/>
  <c r="D652" i="113"/>
  <c r="D656" i="113"/>
  <c r="D658" i="113"/>
  <c r="D660" i="113"/>
  <c r="D661" i="113"/>
  <c r="D662" i="113"/>
  <c r="D666" i="113"/>
  <c r="D667" i="113"/>
  <c r="D668" i="113"/>
  <c r="D669" i="113"/>
  <c r="D670" i="113"/>
  <c r="D671" i="113"/>
  <c r="D672" i="113"/>
  <c r="D673" i="113"/>
  <c r="D674" i="113"/>
  <c r="D675" i="113"/>
  <c r="D676" i="113"/>
  <c r="D677" i="113"/>
  <c r="D678" i="113"/>
  <c r="D679" i="113"/>
  <c r="D680" i="113"/>
  <c r="D681" i="113"/>
  <c r="D682" i="113"/>
  <c r="D683" i="113"/>
  <c r="D684" i="113"/>
  <c r="D685" i="113"/>
  <c r="D686" i="113"/>
  <c r="D687" i="113"/>
  <c r="D688" i="113"/>
  <c r="D689" i="113"/>
  <c r="D690" i="113"/>
  <c r="D691" i="113"/>
  <c r="D692" i="113"/>
  <c r="D693" i="113"/>
  <c r="D694" i="113"/>
  <c r="D695" i="113"/>
  <c r="D696" i="113"/>
  <c r="D697" i="113"/>
  <c r="D698" i="113"/>
  <c r="D699" i="113"/>
  <c r="D700" i="113"/>
  <c r="D701" i="113"/>
  <c r="D702" i="113"/>
  <c r="D703" i="113"/>
  <c r="D704" i="113"/>
  <c r="D705" i="113"/>
  <c r="D706" i="113"/>
  <c r="D707" i="113"/>
  <c r="D708" i="113"/>
  <c r="D709" i="113"/>
  <c r="D710" i="113"/>
  <c r="D711" i="113"/>
  <c r="D712" i="113"/>
  <c r="D713" i="113"/>
  <c r="D714" i="113"/>
  <c r="D715" i="113"/>
  <c r="D716" i="113"/>
  <c r="D717" i="113"/>
  <c r="D718" i="113"/>
  <c r="D719" i="113"/>
  <c r="D720" i="113"/>
  <c r="D721" i="113"/>
  <c r="D722" i="113"/>
  <c r="D723" i="113"/>
  <c r="D724" i="113"/>
  <c r="D725" i="113"/>
  <c r="D726" i="113"/>
  <c r="D727" i="113"/>
  <c r="D728" i="113"/>
  <c r="D729" i="113"/>
  <c r="D730" i="113"/>
  <c r="D731" i="113"/>
  <c r="D732" i="113"/>
  <c r="D733" i="113"/>
  <c r="D734" i="113"/>
  <c r="D735" i="113"/>
  <c r="D736" i="113"/>
  <c r="D737" i="113"/>
  <c r="D738" i="113"/>
  <c r="D739" i="113"/>
  <c r="D740" i="113"/>
  <c r="D741" i="113"/>
  <c r="D742" i="113"/>
  <c r="D743" i="113"/>
  <c r="D744" i="113"/>
  <c r="D745" i="113"/>
  <c r="D746" i="113"/>
  <c r="D747" i="113"/>
  <c r="D748" i="113"/>
  <c r="D749" i="113"/>
  <c r="D750" i="113"/>
  <c r="D754" i="113"/>
  <c r="D755" i="113"/>
  <c r="D756" i="113"/>
  <c r="D757" i="113"/>
  <c r="D758" i="113"/>
  <c r="D759" i="113"/>
  <c r="D760" i="113"/>
  <c r="D761" i="113"/>
  <c r="D764" i="113"/>
  <c r="D765" i="113"/>
  <c r="D766" i="113"/>
  <c r="D767" i="113"/>
  <c r="D768" i="113"/>
  <c r="D769" i="113"/>
  <c r="D771" i="113"/>
  <c r="D772" i="113"/>
  <c r="D773" i="113"/>
  <c r="D774" i="113"/>
  <c r="D775" i="113"/>
  <c r="D776" i="113"/>
  <c r="D777" i="113"/>
  <c r="D778" i="113"/>
  <c r="D780" i="113"/>
  <c r="D781" i="113"/>
  <c r="D784" i="113"/>
  <c r="D787" i="113"/>
  <c r="D788" i="113"/>
  <c r="D789" i="113"/>
  <c r="D790" i="113"/>
  <c r="D791" i="113"/>
  <c r="D792" i="113"/>
  <c r="D793" i="113"/>
  <c r="D794" i="113"/>
  <c r="D797" i="113"/>
  <c r="D798" i="113"/>
  <c r="D803" i="113"/>
  <c r="D804" i="113"/>
  <c r="D805" i="113"/>
  <c r="D806" i="113"/>
  <c r="D807" i="113"/>
  <c r="D808" i="113"/>
  <c r="D809" i="113"/>
  <c r="D810" i="113"/>
  <c r="D811" i="113"/>
  <c r="D812" i="113"/>
  <c r="D813" i="113"/>
  <c r="D814" i="113"/>
  <c r="D815" i="113"/>
  <c r="D816" i="113"/>
  <c r="D817" i="113"/>
  <c r="D818" i="113"/>
  <c r="D819" i="113"/>
  <c r="D820" i="113"/>
  <c r="D821" i="113"/>
  <c r="D822" i="113"/>
  <c r="D823" i="113"/>
  <c r="D824" i="113"/>
  <c r="D825" i="113"/>
  <c r="D827" i="113"/>
  <c r="D828" i="113"/>
  <c r="D829" i="113"/>
  <c r="D831" i="113"/>
  <c r="D832" i="113"/>
  <c r="D833" i="113"/>
  <c r="D834" i="113"/>
  <c r="D835" i="113"/>
  <c r="D836" i="113"/>
  <c r="D837" i="113"/>
  <c r="D838" i="113"/>
  <c r="D839" i="113"/>
  <c r="D840" i="113"/>
  <c r="D841" i="113"/>
  <c r="D843" i="113"/>
  <c r="D844" i="113"/>
  <c r="D845" i="113"/>
  <c r="D846" i="113"/>
  <c r="D849" i="113"/>
  <c r="D850" i="113"/>
  <c r="D851" i="113"/>
  <c r="D852" i="113"/>
  <c r="D853" i="113"/>
  <c r="D854" i="113"/>
  <c r="D855" i="113"/>
  <c r="D856" i="113"/>
  <c r="D857" i="113"/>
  <c r="D858" i="113"/>
  <c r="D859" i="113"/>
  <c r="D860" i="113"/>
  <c r="D861" i="113"/>
  <c r="D862" i="113"/>
  <c r="D863" i="113"/>
  <c r="D864" i="113"/>
  <c r="D865" i="113"/>
  <c r="D866" i="113"/>
  <c r="D867" i="113"/>
  <c r="D868" i="113"/>
  <c r="D869" i="113"/>
  <c r="D870" i="113"/>
  <c r="D871" i="113"/>
  <c r="D872" i="113"/>
  <c r="D873" i="113"/>
  <c r="D874" i="113"/>
  <c r="D875" i="113"/>
  <c r="D876" i="113"/>
  <c r="D877" i="113"/>
  <c r="D878" i="113"/>
  <c r="D879" i="113"/>
  <c r="D880" i="113"/>
  <c r="D881" i="113"/>
  <c r="D882" i="113"/>
  <c r="D883" i="113"/>
  <c r="D884" i="113"/>
  <c r="D885" i="113"/>
  <c r="D886" i="113"/>
  <c r="D888" i="113"/>
  <c r="D889" i="113"/>
  <c r="D892" i="113"/>
  <c r="D893" i="113"/>
  <c r="D894" i="113"/>
  <c r="D895" i="113"/>
  <c r="D896" i="113"/>
  <c r="D897" i="113"/>
  <c r="D898" i="113"/>
  <c r="D899" i="113"/>
  <c r="D900" i="113"/>
  <c r="D901" i="113"/>
  <c r="D902" i="113"/>
  <c r="D903" i="113"/>
  <c r="D904" i="113"/>
  <c r="D905" i="113"/>
  <c r="D906" i="113"/>
  <c r="D907" i="113"/>
  <c r="D908" i="113"/>
  <c r="D911" i="113"/>
  <c r="D912" i="113"/>
  <c r="D913" i="113"/>
  <c r="D914" i="113"/>
  <c r="D915" i="113"/>
  <c r="D916" i="113"/>
  <c r="D917" i="113"/>
  <c r="D918" i="113"/>
  <c r="D919" i="113"/>
  <c r="D920" i="113"/>
  <c r="D921" i="113"/>
  <c r="D922" i="113"/>
  <c r="D923" i="113"/>
  <c r="D924" i="113"/>
  <c r="D925" i="113"/>
  <c r="D926" i="113"/>
  <c r="D927" i="113"/>
  <c r="D928" i="113"/>
  <c r="D929" i="113"/>
  <c r="D930" i="113"/>
  <c r="D931" i="113"/>
  <c r="D932" i="113"/>
  <c r="D933" i="113"/>
  <c r="D934" i="113"/>
  <c r="D935" i="113"/>
  <c r="D936" i="113"/>
  <c r="D937" i="113"/>
  <c r="D938" i="113"/>
  <c r="D939" i="113"/>
  <c r="D940" i="113"/>
  <c r="D943" i="113"/>
  <c r="D944" i="113"/>
  <c r="D945" i="113"/>
  <c r="D947" i="113"/>
  <c r="D948" i="113"/>
  <c r="D949" i="113"/>
  <c r="D950" i="113"/>
  <c r="D951" i="113"/>
  <c r="D952" i="113"/>
  <c r="D953" i="113"/>
  <c r="D956" i="113"/>
  <c r="D957" i="113"/>
  <c r="D960" i="113"/>
  <c r="D961" i="113"/>
  <c r="D962" i="113"/>
  <c r="D963" i="113"/>
  <c r="D964" i="113"/>
  <c r="D965" i="113"/>
  <c r="D966" i="113"/>
  <c r="D967" i="113"/>
  <c r="D968" i="113"/>
  <c r="D969" i="113"/>
  <c r="D970" i="113"/>
  <c r="D971" i="113"/>
  <c r="D972" i="113"/>
  <c r="D973" i="113"/>
  <c r="D974" i="113"/>
  <c r="D975" i="113"/>
  <c r="D976" i="113"/>
  <c r="D977" i="113"/>
  <c r="D978" i="113"/>
  <c r="D979" i="113"/>
  <c r="D980" i="113"/>
  <c r="D981" i="113"/>
  <c r="D982" i="113"/>
  <c r="D983" i="113"/>
  <c r="D984" i="113"/>
  <c r="D985" i="113"/>
  <c r="D986" i="113"/>
  <c r="D987" i="113"/>
  <c r="D988" i="113"/>
  <c r="D989" i="113"/>
  <c r="D990" i="113"/>
  <c r="D991" i="113"/>
  <c r="D992" i="113"/>
  <c r="D993" i="113"/>
  <c r="D994" i="113"/>
  <c r="D995" i="113"/>
  <c r="D996" i="113"/>
  <c r="D997" i="113"/>
  <c r="D998" i="113"/>
  <c r="D999" i="113"/>
  <c r="D1000" i="113"/>
  <c r="D1001" i="113"/>
  <c r="D1002" i="113"/>
  <c r="D1003" i="113"/>
  <c r="D1004" i="113"/>
  <c r="D1005" i="113"/>
  <c r="D1006" i="113"/>
  <c r="D1007" i="113"/>
  <c r="D1008" i="113"/>
  <c r="D1009" i="113"/>
  <c r="D1010" i="113"/>
  <c r="D1011" i="113"/>
  <c r="D1012" i="113"/>
  <c r="D1013" i="113"/>
  <c r="D1014" i="113"/>
  <c r="D1016" i="113"/>
  <c r="D1017" i="113"/>
  <c r="D1018" i="113"/>
  <c r="D1019" i="113"/>
  <c r="D1020" i="113"/>
  <c r="D1021" i="113"/>
  <c r="D1022" i="113"/>
  <c r="D1023" i="113"/>
  <c r="D1025" i="113"/>
  <c r="D1026" i="113"/>
  <c r="D1027" i="113"/>
  <c r="D1028" i="113"/>
  <c r="D1029" i="113"/>
  <c r="D1030" i="113"/>
  <c r="D1031" i="113"/>
  <c r="D1032" i="113"/>
  <c r="D1033" i="113"/>
  <c r="D1034" i="113"/>
  <c r="D1035" i="113"/>
  <c r="D1036" i="113"/>
  <c r="D1037" i="113"/>
  <c r="D1038" i="113"/>
  <c r="D1039" i="113"/>
  <c r="D1040" i="113"/>
  <c r="D1041" i="113"/>
  <c r="D1042" i="113"/>
  <c r="D1044" i="113"/>
  <c r="D1045" i="113"/>
  <c r="D1049" i="113"/>
  <c r="D1050" i="113"/>
  <c r="D1051" i="113"/>
  <c r="D1052" i="113"/>
  <c r="D1053" i="113"/>
  <c r="D1054" i="113"/>
  <c r="D1055" i="113"/>
  <c r="D1056" i="113"/>
  <c r="D1057" i="113"/>
  <c r="D1058" i="113"/>
  <c r="D1059" i="113"/>
  <c r="D1060" i="113"/>
  <c r="D1061" i="113"/>
  <c r="D1062" i="113"/>
  <c r="D1063" i="113"/>
  <c r="D1064" i="113"/>
  <c r="D1065" i="113"/>
  <c r="D1066" i="113"/>
  <c r="D1067" i="113"/>
  <c r="D1068" i="113"/>
  <c r="D1069" i="113"/>
  <c r="D1070" i="113"/>
  <c r="D1071" i="113"/>
  <c r="D1072" i="113"/>
  <c r="D1073" i="113"/>
  <c r="D1074" i="113"/>
  <c r="D1075" i="113"/>
  <c r="D1076" i="113"/>
  <c r="D1077" i="113"/>
  <c r="D1078" i="113"/>
  <c r="D1079" i="113"/>
  <c r="D1080" i="113"/>
  <c r="D1081" i="113"/>
  <c r="D1083" i="113"/>
  <c r="D1084" i="113"/>
  <c r="D1085" i="113"/>
  <c r="D1086" i="113"/>
  <c r="D1089" i="113"/>
  <c r="D1090" i="113"/>
  <c r="D1091" i="113"/>
  <c r="D1092" i="113"/>
  <c r="D1093" i="113"/>
  <c r="D1094" i="113"/>
  <c r="D1095" i="113"/>
  <c r="D1096" i="113"/>
  <c r="D1097" i="113"/>
  <c r="D1098" i="113"/>
  <c r="D1100" i="113"/>
  <c r="D1101" i="113"/>
  <c r="D1103" i="113"/>
  <c r="D1104" i="113"/>
  <c r="D1105" i="113"/>
  <c r="D1106" i="113"/>
  <c r="D1107" i="113"/>
  <c r="D1108" i="113"/>
  <c r="D1109" i="113"/>
  <c r="D1110" i="113"/>
  <c r="D1111" i="113"/>
  <c r="D1112" i="113"/>
  <c r="D1113" i="113"/>
  <c r="D1114" i="113"/>
  <c r="D1115" i="113"/>
  <c r="D1117" i="113"/>
  <c r="D1118" i="113"/>
  <c r="D1119" i="113"/>
  <c r="D1120" i="113"/>
  <c r="D1121" i="113"/>
  <c r="D1122" i="113"/>
  <c r="D1123" i="113"/>
  <c r="D1124" i="113"/>
  <c r="D1125" i="113"/>
  <c r="D1126" i="113"/>
  <c r="D1127" i="113"/>
  <c r="D1131" i="113"/>
  <c r="D1132" i="113"/>
  <c r="D1133" i="113"/>
  <c r="D1134" i="113"/>
  <c r="D1135" i="113"/>
  <c r="D1136" i="113"/>
  <c r="D1137" i="113"/>
  <c r="D1138" i="113"/>
  <c r="D1139" i="113"/>
  <c r="D1140" i="113"/>
  <c r="D1141" i="113"/>
  <c r="D1142" i="113"/>
  <c r="D1143" i="113"/>
  <c r="D1144" i="113"/>
  <c r="D1145" i="113"/>
  <c r="D1146" i="113"/>
  <c r="D1147" i="113"/>
  <c r="D1148" i="113"/>
  <c r="D1149" i="113"/>
  <c r="D1150" i="113"/>
  <c r="D1151" i="113"/>
  <c r="D1152" i="113"/>
  <c r="D1153" i="113"/>
  <c r="D1154" i="113"/>
  <c r="D1155" i="113"/>
  <c r="D1156" i="113"/>
  <c r="D1157" i="113"/>
  <c r="D1158" i="113"/>
  <c r="D1159" i="113"/>
  <c r="D1160" i="113"/>
  <c r="D1161" i="113"/>
  <c r="D1162" i="113"/>
  <c r="D1163" i="113"/>
  <c r="D1164" i="113"/>
  <c r="D1165" i="113"/>
  <c r="D1166" i="113"/>
  <c r="D1167" i="113"/>
  <c r="D1168" i="113"/>
  <c r="D1169" i="113"/>
  <c r="D1170" i="113"/>
  <c r="D1171" i="113"/>
  <c r="D1172" i="113"/>
  <c r="D1173" i="113"/>
  <c r="D1174" i="113"/>
  <c r="D1175" i="113"/>
  <c r="D1176" i="113"/>
  <c r="D1177" i="113"/>
  <c r="D1178" i="113"/>
  <c r="D1179" i="113"/>
  <c r="D1180" i="113"/>
  <c r="D1181" i="113"/>
  <c r="D1182" i="113"/>
  <c r="D1183" i="113"/>
  <c r="D1184" i="113"/>
  <c r="D1185" i="113"/>
  <c r="D1186" i="113"/>
  <c r="D1187" i="113"/>
  <c r="D1188" i="113"/>
  <c r="D1189" i="113"/>
  <c r="D1190" i="113"/>
  <c r="D1191" i="113"/>
  <c r="D1192" i="113"/>
  <c r="D1193" i="113"/>
  <c r="D1195" i="113"/>
  <c r="D1196" i="113"/>
  <c r="D1197" i="113"/>
  <c r="D1198" i="113"/>
  <c r="D1199" i="113"/>
  <c r="D1200" i="113"/>
  <c r="D1201" i="113"/>
  <c r="D1202" i="113"/>
  <c r="D1204" i="113"/>
  <c r="D1205" i="113"/>
  <c r="D1206" i="113"/>
  <c r="D1207" i="113"/>
  <c r="D1208" i="113"/>
  <c r="D1209" i="113"/>
  <c r="D1210" i="113"/>
  <c r="D1211" i="113"/>
  <c r="D1212" i="113"/>
  <c r="D1213" i="113"/>
  <c r="D1214" i="113"/>
  <c r="D1215" i="113"/>
  <c r="D1216" i="113"/>
  <c r="D1217" i="113"/>
  <c r="D1218" i="113"/>
  <c r="D1219" i="113"/>
  <c r="D1220" i="113"/>
  <c r="G763" i="237"/>
  <c r="F763" i="237"/>
  <c r="E763" i="237"/>
  <c r="D763" i="237"/>
  <c r="G757" i="237"/>
  <c r="F757" i="237"/>
  <c r="E757" i="237"/>
  <c r="D757" i="237"/>
  <c r="D758" i="237" s="1"/>
  <c r="G749" i="237"/>
  <c r="F749" i="237"/>
  <c r="E749" i="237"/>
  <c r="D749" i="237"/>
  <c r="G747" i="237"/>
  <c r="D1203" i="113" s="1"/>
  <c r="F747" i="237"/>
  <c r="E747" i="237"/>
  <c r="D747" i="237"/>
  <c r="G745" i="237"/>
  <c r="F745" i="237"/>
  <c r="E745" i="237"/>
  <c r="D745" i="237"/>
  <c r="G742" i="237"/>
  <c r="D1194" i="113" s="1"/>
  <c r="F742" i="237"/>
  <c r="E742" i="237"/>
  <c r="D742" i="237"/>
  <c r="G737" i="237"/>
  <c r="F737" i="237"/>
  <c r="E737" i="237"/>
  <c r="D737" i="237"/>
  <c r="G721" i="237"/>
  <c r="F721" i="237"/>
  <c r="E721" i="237"/>
  <c r="D721" i="237"/>
  <c r="G694" i="237"/>
  <c r="G695" i="237" s="1"/>
  <c r="D1116" i="113" s="1"/>
  <c r="F694" i="237"/>
  <c r="F695" i="237" s="1"/>
  <c r="E694" i="237"/>
  <c r="E695" i="237" s="1"/>
  <c r="D694" i="237"/>
  <c r="D695" i="237" s="1"/>
  <c r="G692" i="237"/>
  <c r="D1099" i="113" s="1"/>
  <c r="G691" i="237"/>
  <c r="D1102" i="113" s="1"/>
  <c r="F691" i="237"/>
  <c r="F692" i="237" s="1"/>
  <c r="E691" i="237"/>
  <c r="E692" i="237" s="1"/>
  <c r="D691" i="237"/>
  <c r="D692" i="237" s="1"/>
  <c r="G688" i="237"/>
  <c r="G689" i="237" s="1"/>
  <c r="D1087" i="113" s="1"/>
  <c r="F688" i="237"/>
  <c r="F689" i="237" s="1"/>
  <c r="E688" i="237"/>
  <c r="E689" i="237" s="1"/>
  <c r="D688" i="237"/>
  <c r="D689" i="237" s="1"/>
  <c r="F684" i="237"/>
  <c r="G683" i="237"/>
  <c r="G684" i="237" s="1"/>
  <c r="F683" i="237"/>
  <c r="E683" i="237"/>
  <c r="E684" i="237" s="1"/>
  <c r="D683" i="237"/>
  <c r="D684" i="237" s="1"/>
  <c r="F678" i="237"/>
  <c r="E678" i="237"/>
  <c r="G677" i="237"/>
  <c r="D1048" i="113" s="1"/>
  <c r="F677" i="237"/>
  <c r="E677" i="237"/>
  <c r="D677" i="237"/>
  <c r="G674" i="237"/>
  <c r="D1043" i="113" s="1"/>
  <c r="G673" i="237"/>
  <c r="F673" i="237"/>
  <c r="F674" i="237" s="1"/>
  <c r="E673" i="237"/>
  <c r="E674" i="237" s="1"/>
  <c r="D673" i="237"/>
  <c r="D674" i="237" s="1"/>
  <c r="G670" i="237"/>
  <c r="G671" i="237" s="1"/>
  <c r="D1024" i="113" s="1"/>
  <c r="F670" i="237"/>
  <c r="F671" i="237" s="1"/>
  <c r="E670" i="237"/>
  <c r="E671" i="237" s="1"/>
  <c r="D670" i="237"/>
  <c r="D671" i="237" s="1"/>
  <c r="G667" i="237"/>
  <c r="D1015" i="113" s="1"/>
  <c r="F667" i="237"/>
  <c r="E667" i="237"/>
  <c r="D667" i="237"/>
  <c r="G665" i="237"/>
  <c r="F665" i="237"/>
  <c r="E665" i="237"/>
  <c r="D665" i="237"/>
  <c r="G662" i="237"/>
  <c r="D959" i="113" s="1"/>
  <c r="F662" i="237"/>
  <c r="E662" i="237"/>
  <c r="D662" i="237"/>
  <c r="G640" i="237"/>
  <c r="G641" i="237" s="1"/>
  <c r="D954" i="113" s="1"/>
  <c r="F640" i="237"/>
  <c r="F641" i="237" s="1"/>
  <c r="E640" i="237"/>
  <c r="E641" i="237" s="1"/>
  <c r="D640" i="237"/>
  <c r="D641" i="237" s="1"/>
  <c r="G636" i="237"/>
  <c r="G637" i="237" s="1"/>
  <c r="D946" i="113" s="1"/>
  <c r="F636" i="237"/>
  <c r="F637" i="237" s="1"/>
  <c r="E636" i="237"/>
  <c r="E637" i="237" s="1"/>
  <c r="D636" i="237"/>
  <c r="D637" i="237" s="1"/>
  <c r="G631" i="237"/>
  <c r="D941" i="113" s="1"/>
  <c r="G630" i="237"/>
  <c r="D942" i="113" s="1"/>
  <c r="F630" i="237"/>
  <c r="F631" i="237" s="1"/>
  <c r="E630" i="237"/>
  <c r="E631" i="237" s="1"/>
  <c r="D630" i="237"/>
  <c r="D631" i="237" s="1"/>
  <c r="G626" i="237"/>
  <c r="F626" i="237"/>
  <c r="E626" i="237"/>
  <c r="D626" i="237"/>
  <c r="G622" i="237"/>
  <c r="G627" i="237" s="1"/>
  <c r="D910" i="113" s="1"/>
  <c r="F622" i="237"/>
  <c r="F627" i="237" s="1"/>
  <c r="E622" i="237"/>
  <c r="D622" i="237"/>
  <c r="G611" i="237"/>
  <c r="D891" i="113" s="1"/>
  <c r="F611" i="237"/>
  <c r="F612" i="237" s="1"/>
  <c r="E611" i="237"/>
  <c r="E612" i="237" s="1"/>
  <c r="D611" i="237"/>
  <c r="D612" i="237" s="1"/>
  <c r="G608" i="237"/>
  <c r="D887" i="113" s="1"/>
  <c r="F608" i="237"/>
  <c r="E608" i="237"/>
  <c r="D608" i="237"/>
  <c r="G605" i="237"/>
  <c r="F605" i="237"/>
  <c r="F609" i="237" s="1"/>
  <c r="E605" i="237"/>
  <c r="E609" i="237" s="1"/>
  <c r="D605" i="237"/>
  <c r="D609" i="237" s="1"/>
  <c r="F585" i="237"/>
  <c r="G584" i="237"/>
  <c r="G585" i="237" s="1"/>
  <c r="D842" i="113" s="1"/>
  <c r="F584" i="237"/>
  <c r="E584" i="237"/>
  <c r="E585" i="237" s="1"/>
  <c r="D584" i="237"/>
  <c r="D585" i="237" s="1"/>
  <c r="F581" i="237"/>
  <c r="E581" i="237"/>
  <c r="G580" i="237"/>
  <c r="G581" i="237" s="1"/>
  <c r="F580" i="237"/>
  <c r="E580" i="237"/>
  <c r="D580" i="237"/>
  <c r="D581" i="237" s="1"/>
  <c r="F575" i="237"/>
  <c r="E575" i="237"/>
  <c r="D575" i="237"/>
  <c r="G574" i="237"/>
  <c r="G575" i="237" s="1"/>
  <c r="D830" i="113" s="1"/>
  <c r="F574" i="237"/>
  <c r="E574" i="237"/>
  <c r="D574" i="237"/>
  <c r="G570" i="237"/>
  <c r="D826" i="113" s="1"/>
  <c r="F570" i="237"/>
  <c r="E570" i="237"/>
  <c r="D570" i="237"/>
  <c r="G567" i="237"/>
  <c r="D802" i="113" s="1"/>
  <c r="F567" i="237"/>
  <c r="E567" i="237"/>
  <c r="D567" i="237"/>
  <c r="G553" i="237"/>
  <c r="F553" i="237"/>
  <c r="F554" i="237" s="1"/>
  <c r="E553" i="237"/>
  <c r="E554" i="237" s="1"/>
  <c r="D553" i="237"/>
  <c r="D554" i="237" s="1"/>
  <c r="G551" i="237"/>
  <c r="D785" i="113" s="1"/>
  <c r="G550" i="237"/>
  <c r="D786" i="113" s="1"/>
  <c r="F550" i="237"/>
  <c r="F551" i="237" s="1"/>
  <c r="E550" i="237"/>
  <c r="E551" i="237" s="1"/>
  <c r="D550" i="237"/>
  <c r="D551" i="237" s="1"/>
  <c r="G543" i="237"/>
  <c r="G544" i="237" s="1"/>
  <c r="D782" i="113" s="1"/>
  <c r="F543" i="237"/>
  <c r="F544" i="237" s="1"/>
  <c r="E543" i="237"/>
  <c r="E544" i="237" s="1"/>
  <c r="D543" i="237"/>
  <c r="D544" i="237" s="1"/>
  <c r="G540" i="237"/>
  <c r="D779" i="113" s="1"/>
  <c r="F540" i="237"/>
  <c r="E540" i="237"/>
  <c r="D540" i="237"/>
  <c r="G538" i="237"/>
  <c r="G541" i="237" s="1"/>
  <c r="F538" i="237"/>
  <c r="E538" i="237"/>
  <c r="D538" i="237"/>
  <c r="F532" i="237"/>
  <c r="D532" i="237"/>
  <c r="G531" i="237"/>
  <c r="F531" i="237"/>
  <c r="E531" i="237"/>
  <c r="E532" i="237" s="1"/>
  <c r="D531" i="237"/>
  <c r="G528" i="237"/>
  <c r="D753" i="113" s="1"/>
  <c r="F528" i="237"/>
  <c r="F529" i="237" s="1"/>
  <c r="E528" i="237"/>
  <c r="D528" i="237"/>
  <c r="D529" i="237" s="1"/>
  <c r="G522" i="237"/>
  <c r="D664" i="113" s="1"/>
  <c r="G521" i="237"/>
  <c r="D665" i="113" s="1"/>
  <c r="F521" i="237"/>
  <c r="E521" i="237"/>
  <c r="D521" i="237"/>
  <c r="G454" i="237"/>
  <c r="D657" i="113" s="1"/>
  <c r="F454" i="237"/>
  <c r="E454" i="237"/>
  <c r="D454" i="237"/>
  <c r="G452" i="237"/>
  <c r="F452" i="237"/>
  <c r="E452" i="237"/>
  <c r="D452" i="237"/>
  <c r="G448" i="237"/>
  <c r="D648" i="113" s="1"/>
  <c r="F448" i="237"/>
  <c r="F449" i="237" s="1"/>
  <c r="E448" i="237"/>
  <c r="E449" i="237" s="1"/>
  <c r="D448" i="237"/>
  <c r="D449" i="237" s="1"/>
  <c r="G443" i="237"/>
  <c r="D640" i="113" s="1"/>
  <c r="F443" i="237"/>
  <c r="F444" i="237" s="1"/>
  <c r="E443" i="237"/>
  <c r="E444" i="237" s="1"/>
  <c r="D443" i="237"/>
  <c r="D444" i="237" s="1"/>
  <c r="G440" i="237"/>
  <c r="F440" i="237"/>
  <c r="F441" i="237" s="1"/>
  <c r="E440" i="237"/>
  <c r="E441" i="237" s="1"/>
  <c r="D440" i="237"/>
  <c r="D441" i="237" s="1"/>
  <c r="F17" i="123" s="1"/>
  <c r="G437" i="237"/>
  <c r="D631" i="113" s="1"/>
  <c r="F437" i="237"/>
  <c r="F438" i="237" s="1"/>
  <c r="E437" i="237"/>
  <c r="E438" i="237" s="1"/>
  <c r="D437" i="237"/>
  <c r="D438" i="237" s="1"/>
  <c r="G432" i="237"/>
  <c r="G433" i="237" s="1"/>
  <c r="D626" i="113" s="1"/>
  <c r="F432" i="237"/>
  <c r="F433" i="237" s="1"/>
  <c r="E432" i="237"/>
  <c r="E433" i="237" s="1"/>
  <c r="D432" i="237"/>
  <c r="D433" i="237" s="1"/>
  <c r="G430" i="237"/>
  <c r="D623" i="113" s="1"/>
  <c r="G429" i="237"/>
  <c r="F429" i="237"/>
  <c r="E429" i="237"/>
  <c r="D429" i="237"/>
  <c r="G424" i="237"/>
  <c r="G425" i="237" s="1"/>
  <c r="D618" i="113" s="1"/>
  <c r="F424" i="237"/>
  <c r="F425" i="237" s="1"/>
  <c r="E424" i="237"/>
  <c r="E425" i="237" s="1"/>
  <c r="D424" i="237"/>
  <c r="D425" i="237" s="1"/>
  <c r="G421" i="237"/>
  <c r="F421" i="237"/>
  <c r="E421" i="237"/>
  <c r="E422" i="237" s="1"/>
  <c r="D421" i="237"/>
  <c r="D422" i="237" s="1"/>
  <c r="G416" i="237"/>
  <c r="G417" i="237" s="1"/>
  <c r="D598" i="113" s="1"/>
  <c r="F416" i="237"/>
  <c r="F417" i="237" s="1"/>
  <c r="E416" i="237"/>
  <c r="E417" i="237" s="1"/>
  <c r="D416" i="237"/>
  <c r="D417" i="237" s="1"/>
  <c r="F413" i="237"/>
  <c r="G412" i="237"/>
  <c r="F412" i="237"/>
  <c r="E412" i="237"/>
  <c r="D412" i="237"/>
  <c r="G408" i="237"/>
  <c r="D584" i="113" s="1"/>
  <c r="F408" i="237"/>
  <c r="E408" i="237"/>
  <c r="D408" i="237"/>
  <c r="G405" i="237"/>
  <c r="D582" i="113" s="1"/>
  <c r="F405" i="237"/>
  <c r="E405" i="237"/>
  <c r="D405" i="237"/>
  <c r="G403" i="237"/>
  <c r="D578" i="113" s="1"/>
  <c r="F403" i="237"/>
  <c r="E403" i="237"/>
  <c r="D403" i="237"/>
  <c r="G399" i="237"/>
  <c r="F399" i="237"/>
  <c r="E399" i="237"/>
  <c r="D399" i="237"/>
  <c r="G397" i="237"/>
  <c r="F397" i="237"/>
  <c r="F409" i="237" s="1"/>
  <c r="E397" i="237"/>
  <c r="D397" i="237"/>
  <c r="G393" i="237"/>
  <c r="F393" i="237"/>
  <c r="E393" i="237"/>
  <c r="E394" i="237" s="1"/>
  <c r="D393" i="237"/>
  <c r="D394" i="237" s="1"/>
  <c r="F379" i="237"/>
  <c r="G378" i="237"/>
  <c r="F378" i="237"/>
  <c r="E378" i="237"/>
  <c r="D378" i="237"/>
  <c r="G370" i="237"/>
  <c r="D480" i="113" s="1"/>
  <c r="F370" i="237"/>
  <c r="E370" i="237"/>
  <c r="D370" i="237"/>
  <c r="G334" i="237"/>
  <c r="F334" i="237"/>
  <c r="E334" i="237"/>
  <c r="E371" i="237" s="1"/>
  <c r="D334" i="237"/>
  <c r="D371" i="237" s="1"/>
  <c r="F330" i="237"/>
  <c r="E330" i="237"/>
  <c r="G329" i="237"/>
  <c r="G330" i="237" s="1"/>
  <c r="F329" i="237"/>
  <c r="E329" i="237"/>
  <c r="D329" i="237"/>
  <c r="D330" i="237" s="1"/>
  <c r="G326" i="237"/>
  <c r="D466" i="113" s="1"/>
  <c r="F326" i="237"/>
  <c r="E326" i="237"/>
  <c r="D326" i="237"/>
  <c r="G324" i="237"/>
  <c r="D464" i="113" s="1"/>
  <c r="F324" i="237"/>
  <c r="E324" i="237"/>
  <c r="D324" i="237"/>
  <c r="G322" i="237"/>
  <c r="D453" i="113" s="1"/>
  <c r="F322" i="237"/>
  <c r="E322" i="237"/>
  <c r="D322" i="237"/>
  <c r="G318" i="237"/>
  <c r="D450" i="113" s="1"/>
  <c r="F318" i="237"/>
  <c r="E318" i="237"/>
  <c r="D318" i="237"/>
  <c r="D327" i="237" s="1"/>
  <c r="G315" i="237"/>
  <c r="F315" i="237"/>
  <c r="E315" i="237"/>
  <c r="D315" i="237"/>
  <c r="G311" i="237"/>
  <c r="G312" i="237" s="1"/>
  <c r="D432" i="113" s="1"/>
  <c r="F311" i="237"/>
  <c r="F312" i="237" s="1"/>
  <c r="E311" i="237"/>
  <c r="E312" i="237" s="1"/>
  <c r="D311" i="237"/>
  <c r="D312" i="237" s="1"/>
  <c r="G308" i="237"/>
  <c r="D425" i="113" s="1"/>
  <c r="F308" i="237"/>
  <c r="E308" i="237"/>
  <c r="D308" i="237"/>
  <c r="G305" i="237"/>
  <c r="D423" i="113" s="1"/>
  <c r="F305" i="237"/>
  <c r="E305" i="237"/>
  <c r="D305" i="237"/>
  <c r="G303" i="237"/>
  <c r="F303" i="237"/>
  <c r="E303" i="237"/>
  <c r="D303" i="237"/>
  <c r="G301" i="237"/>
  <c r="D417" i="113" s="1"/>
  <c r="F301" i="237"/>
  <c r="E301" i="237"/>
  <c r="D301" i="237"/>
  <c r="G299" i="237"/>
  <c r="F299" i="237"/>
  <c r="E299" i="237"/>
  <c r="D299" i="237"/>
  <c r="G297" i="237"/>
  <c r="D411" i="113" s="1"/>
  <c r="F297" i="237"/>
  <c r="E297" i="237"/>
  <c r="D297" i="237"/>
  <c r="G295" i="237"/>
  <c r="D409" i="113" s="1"/>
  <c r="F295" i="237"/>
  <c r="E295" i="237"/>
  <c r="D295" i="237"/>
  <c r="G293" i="237"/>
  <c r="D407" i="113" s="1"/>
  <c r="F293" i="237"/>
  <c r="E293" i="237"/>
  <c r="D293" i="237"/>
  <c r="G291" i="237"/>
  <c r="F291" i="237"/>
  <c r="E291" i="237"/>
  <c r="D291" i="237"/>
  <c r="G288" i="237"/>
  <c r="G309" i="237" s="1"/>
  <c r="D401" i="113" s="1"/>
  <c r="F288" i="237"/>
  <c r="F309" i="237" s="1"/>
  <c r="E288" i="237"/>
  <c r="E309" i="237" s="1"/>
  <c r="D288" i="237"/>
  <c r="D309" i="237" s="1"/>
  <c r="G285" i="237"/>
  <c r="F285" i="237"/>
  <c r="E285" i="237"/>
  <c r="D285" i="237"/>
  <c r="G283" i="237"/>
  <c r="D395" i="113" s="1"/>
  <c r="F283" i="237"/>
  <c r="E283" i="237"/>
  <c r="D283" i="237"/>
  <c r="G279" i="237"/>
  <c r="F279" i="237"/>
  <c r="E279" i="237"/>
  <c r="D279" i="237"/>
  <c r="G275" i="237"/>
  <c r="G286" i="237" s="1"/>
  <c r="D372" i="113" s="1"/>
  <c r="F275" i="237"/>
  <c r="F286" i="237" s="1"/>
  <c r="E275" i="237"/>
  <c r="E286" i="237" s="1"/>
  <c r="D275" i="237"/>
  <c r="D286" i="237" s="1"/>
  <c r="G263" i="237"/>
  <c r="F263" i="237"/>
  <c r="E263" i="237"/>
  <c r="D263" i="237"/>
  <c r="G258" i="237"/>
  <c r="F258" i="237"/>
  <c r="E258" i="237"/>
  <c r="D258" i="237"/>
  <c r="D264" i="237" s="1"/>
  <c r="G254" i="237"/>
  <c r="D358" i="113" s="1"/>
  <c r="F254" i="237"/>
  <c r="E254" i="237"/>
  <c r="D254" i="237"/>
  <c r="G249" i="237"/>
  <c r="G255" i="237" s="1"/>
  <c r="D352" i="113" s="1"/>
  <c r="F249" i="237"/>
  <c r="F255" i="237" s="1"/>
  <c r="E249" i="237"/>
  <c r="E255" i="237" s="1"/>
  <c r="D249" i="237"/>
  <c r="D255" i="237" s="1"/>
  <c r="G243" i="237"/>
  <c r="F243" i="237"/>
  <c r="E243" i="237"/>
  <c r="D243" i="237"/>
  <c r="G240" i="237"/>
  <c r="G244" i="237" s="1"/>
  <c r="D319" i="113" s="1"/>
  <c r="F240" i="237"/>
  <c r="E240" i="237"/>
  <c r="D240" i="237"/>
  <c r="G238" i="237"/>
  <c r="D320" i="113" s="1"/>
  <c r="F238" i="237"/>
  <c r="E238" i="237"/>
  <c r="D238" i="237"/>
  <c r="G214" i="237"/>
  <c r="F214" i="237"/>
  <c r="F215" i="237" s="1"/>
  <c r="E214" i="237"/>
  <c r="E215" i="237" s="1"/>
  <c r="D214" i="237"/>
  <c r="D215" i="237" s="1"/>
  <c r="G211" i="237"/>
  <c r="D307" i="113" s="1"/>
  <c r="G210" i="237"/>
  <c r="F210" i="237"/>
  <c r="F211" i="237" s="1"/>
  <c r="E210" i="237"/>
  <c r="E211" i="237" s="1"/>
  <c r="D210" i="237"/>
  <c r="D211" i="237" s="1"/>
  <c r="G204" i="237"/>
  <c r="F204" i="237"/>
  <c r="F205" i="237" s="1"/>
  <c r="E204" i="237"/>
  <c r="E205" i="237" s="1"/>
  <c r="D204" i="237"/>
  <c r="D205" i="237" s="1"/>
  <c r="G201" i="237"/>
  <c r="D298" i="113" s="1"/>
  <c r="F201" i="237"/>
  <c r="E201" i="237"/>
  <c r="D201" i="237"/>
  <c r="G196" i="237"/>
  <c r="F196" i="237"/>
  <c r="E196" i="237"/>
  <c r="D196" i="237"/>
  <c r="E186" i="237"/>
  <c r="D186" i="237"/>
  <c r="G185" i="237"/>
  <c r="D266" i="113" s="1"/>
  <c r="F185" i="237"/>
  <c r="F186" i="237" s="1"/>
  <c r="E185" i="237"/>
  <c r="D185" i="237"/>
  <c r="D177" i="237"/>
  <c r="G176" i="237"/>
  <c r="G177" i="237" s="1"/>
  <c r="D252" i="113" s="1"/>
  <c r="F176" i="237"/>
  <c r="F177" i="237" s="1"/>
  <c r="E176" i="237"/>
  <c r="E177" i="237" s="1"/>
  <c r="D176" i="237"/>
  <c r="G171" i="237"/>
  <c r="G172" i="237" s="1"/>
  <c r="D248" i="113" s="1"/>
  <c r="F171" i="237"/>
  <c r="F172" i="237" s="1"/>
  <c r="E171" i="237"/>
  <c r="E172" i="237" s="1"/>
  <c r="D171" i="237"/>
  <c r="D172" i="237" s="1"/>
  <c r="G167" i="237"/>
  <c r="F167" i="237"/>
  <c r="E167" i="237"/>
  <c r="D167" i="237"/>
  <c r="D168" i="237" s="1"/>
  <c r="G164" i="237"/>
  <c r="D217" i="113" s="1"/>
  <c r="G163" i="237"/>
  <c r="D218" i="113" s="1"/>
  <c r="F163" i="237"/>
  <c r="F164" i="237" s="1"/>
  <c r="E163" i="237"/>
  <c r="E164" i="237" s="1"/>
  <c r="D163" i="237"/>
  <c r="D164" i="237" s="1"/>
  <c r="G160" i="237"/>
  <c r="F160" i="237"/>
  <c r="F161" i="237" s="1"/>
  <c r="E160" i="237"/>
  <c r="E161" i="237" s="1"/>
  <c r="D160" i="237"/>
  <c r="D161" i="237" s="1"/>
  <c r="G155" i="237"/>
  <c r="D206" i="113" s="1"/>
  <c r="G154" i="237"/>
  <c r="F154" i="237"/>
  <c r="F155" i="237" s="1"/>
  <c r="E154" i="237"/>
  <c r="E155" i="237" s="1"/>
  <c r="D154" i="237"/>
  <c r="D155" i="237" s="1"/>
  <c r="G150" i="237"/>
  <c r="F150" i="237"/>
  <c r="F151" i="237" s="1"/>
  <c r="E150" i="237"/>
  <c r="E151" i="237" s="1"/>
  <c r="D150" i="237"/>
  <c r="D151" i="237" s="1"/>
  <c r="G147" i="237"/>
  <c r="G148" i="237" s="1"/>
  <c r="D195" i="113" s="1"/>
  <c r="F147" i="237"/>
  <c r="F148" i="237" s="1"/>
  <c r="E147" i="237"/>
  <c r="E148" i="237" s="1"/>
  <c r="D147" i="237"/>
  <c r="D148" i="237" s="1"/>
  <c r="G144" i="237"/>
  <c r="D193" i="113" s="1"/>
  <c r="F144" i="237"/>
  <c r="F145" i="237" s="1"/>
  <c r="E144" i="237"/>
  <c r="E145" i="237" s="1"/>
  <c r="D144" i="237"/>
  <c r="D145" i="237" s="1"/>
  <c r="F141" i="237"/>
  <c r="E141" i="237"/>
  <c r="D141" i="237"/>
  <c r="G140" i="237"/>
  <c r="G141" i="237" s="1"/>
  <c r="F140" i="237"/>
  <c r="E140" i="237"/>
  <c r="D140" i="237"/>
  <c r="F138" i="237"/>
  <c r="E138" i="237"/>
  <c r="D138" i="237"/>
  <c r="G137" i="237"/>
  <c r="D177" i="113" s="1"/>
  <c r="F137" i="237"/>
  <c r="E137" i="237"/>
  <c r="D137" i="237"/>
  <c r="G133" i="237"/>
  <c r="D169" i="113" s="1"/>
  <c r="F133" i="237"/>
  <c r="F134" i="237" s="1"/>
  <c r="E133" i="237"/>
  <c r="E134" i="237" s="1"/>
  <c r="D133" i="237"/>
  <c r="D134" i="237" s="1"/>
  <c r="G130" i="237"/>
  <c r="D166" i="113" s="1"/>
  <c r="F130" i="237"/>
  <c r="F131" i="237" s="1"/>
  <c r="E130" i="237"/>
  <c r="E131" i="237" s="1"/>
  <c r="D130" i="237"/>
  <c r="D131" i="237" s="1"/>
  <c r="G127" i="237"/>
  <c r="D153" i="113" s="1"/>
  <c r="F127" i="237"/>
  <c r="E127" i="237"/>
  <c r="D127" i="237"/>
  <c r="G122" i="237"/>
  <c r="D151" i="113" s="1"/>
  <c r="F122" i="237"/>
  <c r="E122" i="237"/>
  <c r="D122" i="237"/>
  <c r="G120" i="237"/>
  <c r="D143" i="113" s="1"/>
  <c r="F120" i="237"/>
  <c r="E120" i="237"/>
  <c r="D120" i="237"/>
  <c r="G118" i="237"/>
  <c r="F118" i="237"/>
  <c r="E118" i="237"/>
  <c r="D118" i="237"/>
  <c r="D128" i="237" s="1"/>
  <c r="F115" i="237"/>
  <c r="E115" i="237"/>
  <c r="D115" i="237"/>
  <c r="G114" i="237"/>
  <c r="G115" i="237" s="1"/>
  <c r="F114" i="237"/>
  <c r="E114" i="237"/>
  <c r="D114" i="237"/>
  <c r="G110" i="237"/>
  <c r="D80" i="113" s="1"/>
  <c r="F110" i="237"/>
  <c r="E110" i="237"/>
  <c r="D110" i="237"/>
  <c r="G65" i="237"/>
  <c r="D78" i="113" s="1"/>
  <c r="F65" i="237"/>
  <c r="E65" i="237"/>
  <c r="D65" i="237"/>
  <c r="G63" i="237"/>
  <c r="D75" i="113" s="1"/>
  <c r="F63" i="237"/>
  <c r="E63" i="237"/>
  <c r="D63" i="237"/>
  <c r="G61" i="237"/>
  <c r="D71" i="113" s="1"/>
  <c r="F61" i="237"/>
  <c r="E61" i="237"/>
  <c r="D61" i="237"/>
  <c r="G57" i="237"/>
  <c r="G111" i="237" s="1"/>
  <c r="D68" i="113" s="1"/>
  <c r="F57" i="237"/>
  <c r="E57" i="237"/>
  <c r="D57" i="237"/>
  <c r="G54" i="237"/>
  <c r="G55" i="237" s="1"/>
  <c r="D63" i="113" s="1"/>
  <c r="F54" i="237"/>
  <c r="F55" i="237" s="1"/>
  <c r="E54" i="237"/>
  <c r="E55" i="237" s="1"/>
  <c r="D54" i="237"/>
  <c r="D55" i="237" s="1"/>
  <c r="F52" i="237"/>
  <c r="G51" i="237"/>
  <c r="D58" i="113" s="1"/>
  <c r="F51" i="237"/>
  <c r="E51" i="237"/>
  <c r="D51" i="237"/>
  <c r="D52" i="237" s="1"/>
  <c r="G45" i="237"/>
  <c r="F45" i="237"/>
  <c r="F46" i="237" s="1"/>
  <c r="E45" i="237"/>
  <c r="E46" i="237" s="1"/>
  <c r="D45" i="237"/>
  <c r="E41" i="237"/>
  <c r="D41" i="237"/>
  <c r="G40" i="237"/>
  <c r="G41" i="237" s="1"/>
  <c r="D41" i="113" s="1"/>
  <c r="F40" i="237"/>
  <c r="F41" i="237" s="1"/>
  <c r="E40" i="237"/>
  <c r="D40" i="237"/>
  <c r="D37" i="237"/>
  <c r="G36" i="237"/>
  <c r="F36" i="237"/>
  <c r="F37" i="237" s="1"/>
  <c r="E36" i="237"/>
  <c r="E37" i="237" s="1"/>
  <c r="D36" i="237"/>
  <c r="G30" i="237"/>
  <c r="D33" i="113" s="1"/>
  <c r="F30" i="237"/>
  <c r="E30" i="237"/>
  <c r="D30" i="237"/>
  <c r="G28" i="237"/>
  <c r="D27" i="113" s="1"/>
  <c r="F28" i="237"/>
  <c r="F31" i="237" s="1"/>
  <c r="E28" i="237"/>
  <c r="E31" i="237" s="1"/>
  <c r="D28" i="237"/>
  <c r="G22" i="237"/>
  <c r="F22" i="237"/>
  <c r="E22" i="237"/>
  <c r="D22" i="237"/>
  <c r="G19" i="237"/>
  <c r="D16" i="113" s="1"/>
  <c r="F19" i="237"/>
  <c r="E19" i="237"/>
  <c r="D19" i="237"/>
  <c r="G11" i="237"/>
  <c r="D11" i="113" s="1"/>
  <c r="F11" i="237"/>
  <c r="E11" i="237"/>
  <c r="D11" i="237"/>
  <c r="D20" i="237" s="1"/>
  <c r="D316" i="113" l="1"/>
  <c r="G215" i="237"/>
  <c r="D315" i="113" s="1"/>
  <c r="G151" i="237"/>
  <c r="D202" i="113" s="1"/>
  <c r="D203" i="113"/>
  <c r="E178" i="237"/>
  <c r="E168" i="237"/>
  <c r="G37" i="237"/>
  <c r="D35" i="113" s="1"/>
  <c r="D36" i="113"/>
  <c r="D212" i="113"/>
  <c r="G161" i="237"/>
  <c r="D211" i="113" s="1"/>
  <c r="D379" i="237"/>
  <c r="D380" i="237" s="1"/>
  <c r="G46" i="237"/>
  <c r="D46" i="113" s="1"/>
  <c r="D47" i="113"/>
  <c r="G327" i="237"/>
  <c r="D439" i="113" s="1"/>
  <c r="D442" i="113"/>
  <c r="D796" i="113"/>
  <c r="G554" i="237"/>
  <c r="D795" i="113" s="1"/>
  <c r="G532" i="237"/>
  <c r="D762" i="113" s="1"/>
  <c r="D763" i="113"/>
  <c r="G202" i="237"/>
  <c r="D272" i="113" s="1"/>
  <c r="D273" i="113"/>
  <c r="G205" i="237"/>
  <c r="D302" i="113" s="1"/>
  <c r="D303" i="113"/>
  <c r="D253" i="113"/>
  <c r="D418" i="237"/>
  <c r="D413" i="237"/>
  <c r="D675" i="237"/>
  <c r="F759" i="237"/>
  <c r="F758" i="237"/>
  <c r="G441" i="237"/>
  <c r="D635" i="113" s="1"/>
  <c r="D636" i="113"/>
  <c r="D685" i="237"/>
  <c r="D604" i="113"/>
  <c r="D196" i="113"/>
  <c r="D111" i="237"/>
  <c r="D135" i="237" s="1"/>
  <c r="E685" i="237"/>
  <c r="D955" i="113"/>
  <c r="D347" i="113"/>
  <c r="E111" i="237"/>
  <c r="F128" i="237"/>
  <c r="F135" i="237" s="1"/>
  <c r="D142" i="237"/>
  <c r="D202" i="237"/>
  <c r="E244" i="237"/>
  <c r="F327" i="237"/>
  <c r="G371" i="237"/>
  <c r="D474" i="113" s="1"/>
  <c r="G394" i="237"/>
  <c r="D558" i="113" s="1"/>
  <c r="G409" i="237"/>
  <c r="D572" i="113" s="1"/>
  <c r="E455" i="237"/>
  <c r="E456" i="237" s="1"/>
  <c r="D541" i="237"/>
  <c r="G612" i="237"/>
  <c r="D890" i="113" s="1"/>
  <c r="D668" i="237"/>
  <c r="F685" i="237"/>
  <c r="D770" i="113"/>
  <c r="D402" i="113"/>
  <c r="D42" i="113"/>
  <c r="E128" i="237"/>
  <c r="G134" i="237"/>
  <c r="D168" i="113" s="1"/>
  <c r="D244" i="237"/>
  <c r="F380" i="237"/>
  <c r="F418" i="237"/>
  <c r="G422" i="237"/>
  <c r="D603" i="113" s="1"/>
  <c r="D455" i="237"/>
  <c r="G609" i="237"/>
  <c r="D847" i="113" s="1"/>
  <c r="G668" i="237"/>
  <c r="D958" i="113" s="1"/>
  <c r="D619" i="113"/>
  <c r="G31" i="237"/>
  <c r="D24" i="113" s="1"/>
  <c r="E142" i="237"/>
  <c r="D433" i="113"/>
  <c r="D353" i="113"/>
  <c r="D249" i="113"/>
  <c r="D25" i="113"/>
  <c r="E380" i="237"/>
  <c r="E327" i="237"/>
  <c r="F371" i="237"/>
  <c r="G696" i="237"/>
  <c r="D1082" i="113" s="1"/>
  <c r="F111" i="237"/>
  <c r="G128" i="237"/>
  <c r="D139" i="113" s="1"/>
  <c r="G165" i="237"/>
  <c r="D186" i="113" s="1"/>
  <c r="E202" i="237"/>
  <c r="F244" i="237"/>
  <c r="D409" i="237"/>
  <c r="E541" i="237"/>
  <c r="D627" i="237"/>
  <c r="E668" i="237"/>
  <c r="D31" i="237"/>
  <c r="D42" i="237" s="1"/>
  <c r="E52" i="237"/>
  <c r="E135" i="237" s="1"/>
  <c r="G131" i="237"/>
  <c r="D165" i="113" s="1"/>
  <c r="F142" i="237"/>
  <c r="G145" i="237"/>
  <c r="D192" i="113" s="1"/>
  <c r="F168" i="237"/>
  <c r="F178" i="237" s="1"/>
  <c r="F202" i="237"/>
  <c r="E379" i="237"/>
  <c r="E409" i="237"/>
  <c r="E413" i="237"/>
  <c r="E418" i="237" s="1"/>
  <c r="G444" i="237"/>
  <c r="D639" i="113" s="1"/>
  <c r="G523" i="237"/>
  <c r="D663" i="113" s="1"/>
  <c r="F541" i="237"/>
  <c r="F555" i="237" s="1"/>
  <c r="E627" i="237"/>
  <c r="F668" i="237"/>
  <c r="D678" i="237"/>
  <c r="D1088" i="113"/>
  <c r="D848" i="113"/>
  <c r="D576" i="113"/>
  <c r="D136" i="113"/>
  <c r="D64" i="113"/>
  <c r="D759" i="237"/>
  <c r="D783" i="113"/>
  <c r="D599" i="113"/>
  <c r="D559" i="113"/>
  <c r="D178" i="237"/>
  <c r="D470" i="113"/>
  <c r="D69" i="113"/>
  <c r="G449" i="237"/>
  <c r="D647" i="113" s="1"/>
  <c r="D627" i="113"/>
  <c r="G438" i="237"/>
  <c r="D630" i="113" s="1"/>
  <c r="F455" i="237"/>
  <c r="F456" i="237" s="1"/>
  <c r="G455" i="237"/>
  <c r="D654" i="113" s="1"/>
  <c r="D456" i="237"/>
  <c r="D655" i="113"/>
  <c r="G450" i="237"/>
  <c r="D622" i="113" s="1"/>
  <c r="F696" i="237"/>
  <c r="F675" i="237"/>
  <c r="D760" i="237"/>
  <c r="D555" i="237"/>
  <c r="F760" i="237"/>
  <c r="E555" i="237"/>
  <c r="D372" i="237"/>
  <c r="D410" i="237"/>
  <c r="D426" i="237"/>
  <c r="D571" i="237"/>
  <c r="D696" i="237"/>
  <c r="D750" i="237"/>
  <c r="D751" i="237" s="1"/>
  <c r="E20" i="237"/>
  <c r="E42" i="237" s="1"/>
  <c r="E47" i="237"/>
  <c r="E165" i="237"/>
  <c r="E264" i="237"/>
  <c r="E372" i="237" s="1"/>
  <c r="E410" i="237"/>
  <c r="E426" i="237"/>
  <c r="E529" i="237"/>
  <c r="E571" i="237"/>
  <c r="E675" i="237"/>
  <c r="E696" i="237"/>
  <c r="E750" i="237"/>
  <c r="E758" i="237"/>
  <c r="E759" i="237" s="1"/>
  <c r="F47" i="237"/>
  <c r="F750" i="237"/>
  <c r="G20" i="237"/>
  <c r="D10" i="113" s="1"/>
  <c r="G52" i="237"/>
  <c r="D57" i="113" s="1"/>
  <c r="G138" i="237"/>
  <c r="G168" i="237"/>
  <c r="G186" i="237"/>
  <c r="D265" i="113" s="1"/>
  <c r="G264" i="237"/>
  <c r="G379" i="237"/>
  <c r="G413" i="237"/>
  <c r="D588" i="113" s="1"/>
  <c r="G456" i="237"/>
  <c r="G529" i="237"/>
  <c r="G571" i="237"/>
  <c r="G675" i="237"/>
  <c r="D909" i="113" s="1"/>
  <c r="G678" i="237"/>
  <c r="G750" i="237"/>
  <c r="G758" i="237"/>
  <c r="D165" i="237"/>
  <c r="F20" i="237"/>
  <c r="F42" i="237" s="1"/>
  <c r="F571" i="237"/>
  <c r="D46" i="237"/>
  <c r="D47" i="237" s="1"/>
  <c r="D256" i="237"/>
  <c r="D430" i="237"/>
  <c r="D522" i="237"/>
  <c r="F165" i="237"/>
  <c r="F264" i="237"/>
  <c r="F372" i="237" s="1"/>
  <c r="E256" i="237"/>
  <c r="E430" i="237"/>
  <c r="E522" i="237"/>
  <c r="F256" i="237"/>
  <c r="F394" i="237"/>
  <c r="F410" i="237" s="1"/>
  <c r="F422" i="237"/>
  <c r="F426" i="237" s="1"/>
  <c r="F430" i="237"/>
  <c r="F522" i="237"/>
  <c r="D26" i="15"/>
  <c r="F697" i="237" l="1"/>
  <c r="G47" i="237"/>
  <c r="D45" i="113" s="1"/>
  <c r="G178" i="237"/>
  <c r="D234" i="113" s="1"/>
  <c r="D235" i="113"/>
  <c r="E427" i="237"/>
  <c r="F427" i="237"/>
  <c r="E179" i="237"/>
  <c r="G418" i="237"/>
  <c r="D587" i="113" s="1"/>
  <c r="D427" i="237"/>
  <c r="G613" i="237"/>
  <c r="D800" i="113" s="1"/>
  <c r="D801" i="113"/>
  <c r="G142" i="237"/>
  <c r="D171" i="113" s="1"/>
  <c r="D176" i="113"/>
  <c r="G555" i="237"/>
  <c r="D751" i="113" s="1"/>
  <c r="D752" i="113"/>
  <c r="G380" i="237"/>
  <c r="D549" i="113" s="1"/>
  <c r="D550" i="113"/>
  <c r="F613" i="237"/>
  <c r="G751" i="237"/>
  <c r="D1129" i="113" s="1"/>
  <c r="D1130" i="113"/>
  <c r="G372" i="237"/>
  <c r="D363" i="113" s="1"/>
  <c r="D364" i="113"/>
  <c r="F523" i="237"/>
  <c r="F556" i="237" s="1"/>
  <c r="G410" i="237"/>
  <c r="D557" i="113" s="1"/>
  <c r="G426" i="237"/>
  <c r="D602" i="113" s="1"/>
  <c r="D752" i="237"/>
  <c r="G135" i="237"/>
  <c r="D53" i="113" s="1"/>
  <c r="G685" i="237"/>
  <c r="D1046" i="113" s="1"/>
  <c r="D1047" i="113"/>
  <c r="E760" i="237"/>
  <c r="E457" i="237"/>
  <c r="G457" i="237"/>
  <c r="D621" i="113" s="1"/>
  <c r="D653" i="113"/>
  <c r="E450" i="237"/>
  <c r="E697" i="237"/>
  <c r="F457" i="237"/>
  <c r="G256" i="237"/>
  <c r="D264" i="113" s="1"/>
  <c r="F179" i="237"/>
  <c r="E613" i="237"/>
  <c r="D613" i="237"/>
  <c r="D697" i="237" s="1"/>
  <c r="E751" i="237"/>
  <c r="E752" i="237" s="1"/>
  <c r="G556" i="237"/>
  <c r="D659" i="113" s="1"/>
  <c r="G42" i="237"/>
  <c r="F450" i="237"/>
  <c r="F751" i="237"/>
  <c r="F752" i="237" s="1"/>
  <c r="D179" i="237"/>
  <c r="D523" i="237"/>
  <c r="D556" i="237" s="1"/>
  <c r="G759" i="237"/>
  <c r="G760" i="237" s="1"/>
  <c r="E523" i="237"/>
  <c r="E556" i="237" s="1"/>
  <c r="D450" i="237"/>
  <c r="D457" i="237" s="1"/>
  <c r="G697" i="237"/>
  <c r="D799" i="113" s="1"/>
  <c r="F19" i="12"/>
  <c r="G427" i="237" l="1"/>
  <c r="D263" i="113" s="1"/>
  <c r="G752" i="237"/>
  <c r="D1128" i="113" s="1"/>
  <c r="G179" i="237"/>
  <c r="D8" i="113" s="1"/>
  <c r="D9" i="113"/>
  <c r="D50" i="15"/>
  <c r="D51" i="15"/>
  <c r="H13" i="123"/>
  <c r="J13" i="123" s="1"/>
  <c r="H16" i="123"/>
  <c r="J16" i="123" s="1"/>
  <c r="H12" i="123"/>
  <c r="J12" i="123" s="1"/>
  <c r="G798" i="234"/>
  <c r="F798" i="234"/>
  <c r="E798" i="234"/>
  <c r="D798" i="234"/>
  <c r="F793" i="234"/>
  <c r="D793" i="234"/>
  <c r="G792" i="234"/>
  <c r="F792" i="234"/>
  <c r="F794" i="234" s="1"/>
  <c r="E792" i="234"/>
  <c r="D792" i="234"/>
  <c r="D794" i="234" s="1"/>
  <c r="G784" i="234"/>
  <c r="F784" i="234"/>
  <c r="E784" i="234"/>
  <c r="D784" i="234"/>
  <c r="G781" i="234"/>
  <c r="F781" i="234"/>
  <c r="E781" i="234"/>
  <c r="D781" i="234"/>
  <c r="G779" i="234"/>
  <c r="F779" i="234"/>
  <c r="E779" i="234"/>
  <c r="D779" i="234"/>
  <c r="G776" i="234"/>
  <c r="F776" i="234"/>
  <c r="E776" i="234"/>
  <c r="D776" i="234"/>
  <c r="G771" i="234"/>
  <c r="F771" i="234"/>
  <c r="E771" i="234"/>
  <c r="D771" i="234"/>
  <c r="G755" i="234"/>
  <c r="F755" i="234"/>
  <c r="E755" i="234"/>
  <c r="D755" i="234"/>
  <c r="G728" i="234"/>
  <c r="G729" i="234" s="1"/>
  <c r="F728" i="234"/>
  <c r="F729" i="234" s="1"/>
  <c r="E728" i="234"/>
  <c r="E729" i="234" s="1"/>
  <c r="D728" i="234"/>
  <c r="D729" i="234" s="1"/>
  <c r="G724" i="234"/>
  <c r="G725" i="234" s="1"/>
  <c r="F724" i="234"/>
  <c r="F725" i="234" s="1"/>
  <c r="E724" i="234"/>
  <c r="E725" i="234" s="1"/>
  <c r="D724" i="234"/>
  <c r="D725" i="234" s="1"/>
  <c r="G718" i="234"/>
  <c r="G719" i="234" s="1"/>
  <c r="F718" i="234"/>
  <c r="F719" i="234" s="1"/>
  <c r="E718" i="234"/>
  <c r="E719" i="234" s="1"/>
  <c r="D718" i="234"/>
  <c r="D719" i="234" s="1"/>
  <c r="F714" i="234"/>
  <c r="D714" i="234"/>
  <c r="G713" i="234"/>
  <c r="G714" i="234" s="1"/>
  <c r="F713" i="234"/>
  <c r="E713" i="234"/>
  <c r="E714" i="234" s="1"/>
  <c r="D713" i="234"/>
  <c r="F708" i="234"/>
  <c r="D708" i="234"/>
  <c r="G707" i="234"/>
  <c r="G708" i="234" s="1"/>
  <c r="F707" i="234"/>
  <c r="E707" i="234"/>
  <c r="E708" i="234" s="1"/>
  <c r="D707" i="234"/>
  <c r="F705" i="234"/>
  <c r="D705" i="234"/>
  <c r="G704" i="234"/>
  <c r="F704" i="234"/>
  <c r="F715" i="234" s="1"/>
  <c r="E704" i="234"/>
  <c r="D704" i="234"/>
  <c r="D715" i="234" s="1"/>
  <c r="G700" i="234"/>
  <c r="G701" i="234" s="1"/>
  <c r="F700" i="234"/>
  <c r="F701" i="234" s="1"/>
  <c r="E700" i="234"/>
  <c r="E701" i="234" s="1"/>
  <c r="D700" i="234"/>
  <c r="D701" i="234" s="1"/>
  <c r="G697" i="234"/>
  <c r="G698" i="234" s="1"/>
  <c r="F697" i="234"/>
  <c r="F698" i="234" s="1"/>
  <c r="E697" i="234"/>
  <c r="E698" i="234" s="1"/>
  <c r="D697" i="234"/>
  <c r="D698" i="234" s="1"/>
  <c r="G694" i="234"/>
  <c r="F694" i="234"/>
  <c r="E694" i="234"/>
  <c r="D694" i="234"/>
  <c r="G692" i="234"/>
  <c r="F692" i="234"/>
  <c r="E692" i="234"/>
  <c r="D692" i="234"/>
  <c r="G689" i="234"/>
  <c r="F689" i="234"/>
  <c r="E689" i="234"/>
  <c r="D689" i="234"/>
  <c r="G687" i="234"/>
  <c r="G695" i="234" s="1"/>
  <c r="F687" i="234"/>
  <c r="F695" i="234" s="1"/>
  <c r="E687" i="234"/>
  <c r="E695" i="234" s="1"/>
  <c r="D687" i="234"/>
  <c r="D695" i="234" s="1"/>
  <c r="F663" i="234"/>
  <c r="D663" i="234"/>
  <c r="G662" i="234"/>
  <c r="G663" i="234" s="1"/>
  <c r="F662" i="234"/>
  <c r="E662" i="234"/>
  <c r="E663" i="234" s="1"/>
  <c r="D662" i="234"/>
  <c r="F659" i="234"/>
  <c r="D659" i="234"/>
  <c r="G658" i="234"/>
  <c r="G659" i="234" s="1"/>
  <c r="F658" i="234"/>
  <c r="E658" i="234"/>
  <c r="E659" i="234" s="1"/>
  <c r="D658" i="234"/>
  <c r="F653" i="234"/>
  <c r="D653" i="234"/>
  <c r="G652" i="234"/>
  <c r="G653" i="234" s="1"/>
  <c r="F652" i="234"/>
  <c r="E652" i="234"/>
  <c r="E653" i="234" s="1"/>
  <c r="D652" i="234"/>
  <c r="G647" i="234"/>
  <c r="F647" i="234"/>
  <c r="E647" i="234"/>
  <c r="D647" i="234"/>
  <c r="G643" i="234"/>
  <c r="F643" i="234"/>
  <c r="F648" i="234" s="1"/>
  <c r="E643" i="234"/>
  <c r="D643" i="234"/>
  <c r="F632" i="234"/>
  <c r="D632" i="234"/>
  <c r="G631" i="234"/>
  <c r="G632" i="234" s="1"/>
  <c r="F631" i="234"/>
  <c r="E631" i="234"/>
  <c r="E632" i="234" s="1"/>
  <c r="D631" i="234"/>
  <c r="G626" i="234"/>
  <c r="F626" i="234"/>
  <c r="E626" i="234"/>
  <c r="D626" i="234"/>
  <c r="G623" i="234"/>
  <c r="G627" i="234" s="1"/>
  <c r="F623" i="234"/>
  <c r="F627" i="234" s="1"/>
  <c r="E623" i="234"/>
  <c r="E627" i="234" s="1"/>
  <c r="D623" i="234"/>
  <c r="D627" i="234" s="1"/>
  <c r="G602" i="234"/>
  <c r="G603" i="234" s="1"/>
  <c r="F602" i="234"/>
  <c r="F603" i="234" s="1"/>
  <c r="E602" i="234"/>
  <c r="E603" i="234" s="1"/>
  <c r="D602" i="234"/>
  <c r="D603" i="234" s="1"/>
  <c r="G598" i="234"/>
  <c r="G599" i="234" s="1"/>
  <c r="F598" i="234"/>
  <c r="F599" i="234" s="1"/>
  <c r="E598" i="234"/>
  <c r="E599" i="234" s="1"/>
  <c r="D598" i="234"/>
  <c r="D599" i="234" s="1"/>
  <c r="G592" i="234"/>
  <c r="G593" i="234" s="1"/>
  <c r="F592" i="234"/>
  <c r="F593" i="234" s="1"/>
  <c r="E592" i="234"/>
  <c r="E593" i="234" s="1"/>
  <c r="D592" i="234"/>
  <c r="D593" i="234" s="1"/>
  <c r="G588" i="234"/>
  <c r="F588" i="234"/>
  <c r="E588" i="234"/>
  <c r="D588" i="234"/>
  <c r="G584" i="234"/>
  <c r="F584" i="234"/>
  <c r="E584" i="234"/>
  <c r="D584" i="234"/>
  <c r="G571" i="234"/>
  <c r="F571" i="234"/>
  <c r="E571" i="234"/>
  <c r="D571" i="234"/>
  <c r="G570" i="234"/>
  <c r="F570" i="234"/>
  <c r="E570" i="234"/>
  <c r="D570" i="234"/>
  <c r="G567" i="234"/>
  <c r="F567" i="234"/>
  <c r="E567" i="234"/>
  <c r="D567" i="234"/>
  <c r="G566" i="234"/>
  <c r="F566" i="234"/>
  <c r="E566" i="234"/>
  <c r="D566" i="234"/>
  <c r="G559" i="234"/>
  <c r="F559" i="234"/>
  <c r="E559" i="234"/>
  <c r="D559" i="234"/>
  <c r="G558" i="234"/>
  <c r="F558" i="234"/>
  <c r="E558" i="234"/>
  <c r="D558" i="234"/>
  <c r="G555" i="234"/>
  <c r="F555" i="234"/>
  <c r="E555" i="234"/>
  <c r="D555" i="234"/>
  <c r="G553" i="234"/>
  <c r="G556" i="234" s="1"/>
  <c r="F553" i="234"/>
  <c r="F556" i="234" s="1"/>
  <c r="E553" i="234"/>
  <c r="E556" i="234" s="1"/>
  <c r="D553" i="234"/>
  <c r="D556" i="234" s="1"/>
  <c r="G551" i="234"/>
  <c r="F551" i="234"/>
  <c r="E551" i="234"/>
  <c r="D551" i="234"/>
  <c r="G546" i="234"/>
  <c r="F546" i="234"/>
  <c r="E546" i="234"/>
  <c r="D546" i="234"/>
  <c r="G545" i="234"/>
  <c r="F545" i="234"/>
  <c r="E545" i="234"/>
  <c r="D545" i="234"/>
  <c r="G543" i="234"/>
  <c r="F543" i="234"/>
  <c r="E543" i="234"/>
  <c r="D543" i="234"/>
  <c r="G542" i="234"/>
  <c r="F542" i="234"/>
  <c r="E542" i="234"/>
  <c r="E572" i="234" s="1"/>
  <c r="D542" i="234"/>
  <c r="D572" i="234" s="1"/>
  <c r="G535" i="234"/>
  <c r="G536" i="234" s="1"/>
  <c r="F535" i="234"/>
  <c r="F536" i="234" s="1"/>
  <c r="E535" i="234"/>
  <c r="E536" i="234" s="1"/>
  <c r="D535" i="234"/>
  <c r="D536" i="234" s="1"/>
  <c r="G464" i="234"/>
  <c r="F464" i="234"/>
  <c r="E464" i="234"/>
  <c r="E466" i="234" s="1"/>
  <c r="D464" i="234"/>
  <c r="D466" i="234" s="1"/>
  <c r="G462" i="234"/>
  <c r="G465" i="234" s="1"/>
  <c r="F462" i="234"/>
  <c r="F465" i="234" s="1"/>
  <c r="E462" i="234"/>
  <c r="E465" i="234" s="1"/>
  <c r="D462" i="234"/>
  <c r="D465" i="234" s="1"/>
  <c r="G458" i="234"/>
  <c r="G459" i="234" s="1"/>
  <c r="F458" i="234"/>
  <c r="F459" i="234" s="1"/>
  <c r="E458" i="234"/>
  <c r="E459" i="234" s="1"/>
  <c r="D458" i="234"/>
  <c r="D459" i="234" s="1"/>
  <c r="G453" i="234"/>
  <c r="G454" i="234" s="1"/>
  <c r="F453" i="234"/>
  <c r="F454" i="234" s="1"/>
  <c r="E453" i="234"/>
  <c r="E454" i="234" s="1"/>
  <c r="D453" i="234"/>
  <c r="D454" i="234" s="1"/>
  <c r="G450" i="234"/>
  <c r="G451" i="234" s="1"/>
  <c r="F450" i="234"/>
  <c r="F451" i="234" s="1"/>
  <c r="E450" i="234"/>
  <c r="E451" i="234" s="1"/>
  <c r="D450" i="234"/>
  <c r="D451" i="234" s="1"/>
  <c r="G446" i="234"/>
  <c r="G447" i="234" s="1"/>
  <c r="F446" i="234"/>
  <c r="F447" i="234" s="1"/>
  <c r="E446" i="234"/>
  <c r="E447" i="234" s="1"/>
  <c r="D446" i="234"/>
  <c r="D447" i="234" s="1"/>
  <c r="G443" i="234"/>
  <c r="G444" i="234" s="1"/>
  <c r="F443" i="234"/>
  <c r="F444" i="234" s="1"/>
  <c r="E443" i="234"/>
  <c r="E444" i="234" s="1"/>
  <c r="D443" i="234"/>
  <c r="D444" i="234" s="1"/>
  <c r="G438" i="234"/>
  <c r="G439" i="234" s="1"/>
  <c r="F438" i="234"/>
  <c r="F439" i="234" s="1"/>
  <c r="E438" i="234"/>
  <c r="E439" i="234" s="1"/>
  <c r="D438" i="234"/>
  <c r="D439" i="234" s="1"/>
  <c r="G435" i="234"/>
  <c r="F435" i="234"/>
  <c r="E435" i="234"/>
  <c r="D435" i="234"/>
  <c r="G430" i="234"/>
  <c r="G431" i="234" s="1"/>
  <c r="F430" i="234"/>
  <c r="F431" i="234" s="1"/>
  <c r="E430" i="234"/>
  <c r="E431" i="234" s="1"/>
  <c r="D430" i="234"/>
  <c r="D431" i="234" s="1"/>
  <c r="G427" i="234"/>
  <c r="G428" i="234" s="1"/>
  <c r="F427" i="234"/>
  <c r="F428" i="234" s="1"/>
  <c r="E427" i="234"/>
  <c r="E428" i="234" s="1"/>
  <c r="D427" i="234"/>
  <c r="D428" i="234" s="1"/>
  <c r="G423" i="234"/>
  <c r="G424" i="234" s="1"/>
  <c r="F423" i="234"/>
  <c r="E423" i="234"/>
  <c r="E424" i="234" s="1"/>
  <c r="D423" i="234"/>
  <c r="D424" i="234" s="1"/>
  <c r="G417" i="234"/>
  <c r="F417" i="234"/>
  <c r="E417" i="234"/>
  <c r="D417" i="234"/>
  <c r="G416" i="234"/>
  <c r="F416" i="234"/>
  <c r="E416" i="234"/>
  <c r="D416" i="234"/>
  <c r="G413" i="234"/>
  <c r="F413" i="234"/>
  <c r="E413" i="234"/>
  <c r="D413" i="234"/>
  <c r="G412" i="234"/>
  <c r="G418" i="234" s="1"/>
  <c r="F412" i="234"/>
  <c r="F418" i="234" s="1"/>
  <c r="E412" i="234"/>
  <c r="E418" i="234" s="1"/>
  <c r="D412" i="234"/>
  <c r="D418" i="234" s="1"/>
  <c r="G408" i="234"/>
  <c r="F408" i="234"/>
  <c r="E408" i="234"/>
  <c r="D408" i="234"/>
  <c r="G405" i="234"/>
  <c r="F405" i="234"/>
  <c r="E405" i="234"/>
  <c r="D405" i="234"/>
  <c r="G403" i="234"/>
  <c r="F403" i="234"/>
  <c r="E403" i="234"/>
  <c r="D403" i="234"/>
  <c r="G399" i="234"/>
  <c r="F399" i="234"/>
  <c r="E399" i="234"/>
  <c r="D399" i="234"/>
  <c r="G397" i="234"/>
  <c r="G409" i="234" s="1"/>
  <c r="F397" i="234"/>
  <c r="F409" i="234" s="1"/>
  <c r="E397" i="234"/>
  <c r="E409" i="234" s="1"/>
  <c r="D397" i="234"/>
  <c r="D409" i="234" s="1"/>
  <c r="G393" i="234"/>
  <c r="G394" i="234" s="1"/>
  <c r="F393" i="234"/>
  <c r="F394" i="234" s="1"/>
  <c r="E393" i="234"/>
  <c r="E394" i="234" s="1"/>
  <c r="D393" i="234"/>
  <c r="D394" i="234" s="1"/>
  <c r="G381" i="234"/>
  <c r="F381" i="234"/>
  <c r="E381" i="234"/>
  <c r="D381" i="234"/>
  <c r="G380" i="234"/>
  <c r="G382" i="234" s="1"/>
  <c r="F380" i="234"/>
  <c r="F382" i="234" s="1"/>
  <c r="E380" i="234"/>
  <c r="E382" i="234" s="1"/>
  <c r="D380" i="234"/>
  <c r="D382" i="234" s="1"/>
  <c r="G372" i="234"/>
  <c r="F372" i="234"/>
  <c r="E372" i="234"/>
  <c r="D372" i="234"/>
  <c r="G336" i="234"/>
  <c r="G373" i="234" s="1"/>
  <c r="F336" i="234"/>
  <c r="F373" i="234" s="1"/>
  <c r="E336" i="234"/>
  <c r="E373" i="234" s="1"/>
  <c r="D336" i="234"/>
  <c r="D373" i="234" s="1"/>
  <c r="G332" i="234"/>
  <c r="F332" i="234"/>
  <c r="E332" i="234"/>
  <c r="D332" i="234"/>
  <c r="G331" i="234"/>
  <c r="F331" i="234"/>
  <c r="E331" i="234"/>
  <c r="D331" i="234"/>
  <c r="G328" i="234"/>
  <c r="F328" i="234"/>
  <c r="E328" i="234"/>
  <c r="D328" i="234"/>
  <c r="G326" i="234"/>
  <c r="F326" i="234"/>
  <c r="E326" i="234"/>
  <c r="D326" i="234"/>
  <c r="G324" i="234"/>
  <c r="F324" i="234"/>
  <c r="E324" i="234"/>
  <c r="D324" i="234"/>
  <c r="G322" i="234"/>
  <c r="F322" i="234"/>
  <c r="E322" i="234"/>
  <c r="D322" i="234"/>
  <c r="G318" i="234"/>
  <c r="F318" i="234"/>
  <c r="E318" i="234"/>
  <c r="D318" i="234"/>
  <c r="G315" i="234"/>
  <c r="F315" i="234"/>
  <c r="E315" i="234"/>
  <c r="D315" i="234"/>
  <c r="G313" i="234"/>
  <c r="F313" i="234"/>
  <c r="E313" i="234"/>
  <c r="D313" i="234"/>
  <c r="G310" i="234"/>
  <c r="G329" i="234" s="1"/>
  <c r="F310" i="234"/>
  <c r="F329" i="234" s="1"/>
  <c r="E310" i="234"/>
  <c r="E329" i="234" s="1"/>
  <c r="D310" i="234"/>
  <c r="D329" i="234" s="1"/>
  <c r="G307" i="234"/>
  <c r="G308" i="234" s="1"/>
  <c r="F307" i="234"/>
  <c r="F308" i="234" s="1"/>
  <c r="E307" i="234"/>
  <c r="E308" i="234" s="1"/>
  <c r="D307" i="234"/>
  <c r="D308" i="234" s="1"/>
  <c r="G304" i="234"/>
  <c r="F304" i="234"/>
  <c r="E304" i="234"/>
  <c r="D304" i="234"/>
  <c r="G301" i="234"/>
  <c r="F301" i="234"/>
  <c r="E301" i="234"/>
  <c r="D301" i="234"/>
  <c r="G299" i="234"/>
  <c r="F299" i="234"/>
  <c r="E299" i="234"/>
  <c r="D299" i="234"/>
  <c r="G297" i="234"/>
  <c r="F297" i="234"/>
  <c r="E297" i="234"/>
  <c r="D297" i="234"/>
  <c r="G295" i="234"/>
  <c r="F295" i="234"/>
  <c r="E295" i="234"/>
  <c r="D295" i="234"/>
  <c r="G293" i="234"/>
  <c r="F293" i="234"/>
  <c r="E293" i="234"/>
  <c r="D293" i="234"/>
  <c r="G291" i="234"/>
  <c r="F291" i="234"/>
  <c r="E291" i="234"/>
  <c r="D291" i="234"/>
  <c r="G289" i="234"/>
  <c r="F289" i="234"/>
  <c r="E289" i="234"/>
  <c r="D289" i="234"/>
  <c r="G287" i="234"/>
  <c r="F287" i="234"/>
  <c r="E287" i="234"/>
  <c r="D287" i="234"/>
  <c r="G284" i="234"/>
  <c r="G305" i="234" s="1"/>
  <c r="F284" i="234"/>
  <c r="F305" i="234" s="1"/>
  <c r="E284" i="234"/>
  <c r="E305" i="234" s="1"/>
  <c r="D284" i="234"/>
  <c r="D305" i="234" s="1"/>
  <c r="G281" i="234"/>
  <c r="F281" i="234"/>
  <c r="E281" i="234"/>
  <c r="D281" i="234"/>
  <c r="G279" i="234"/>
  <c r="F279" i="234"/>
  <c r="E279" i="234"/>
  <c r="D279" i="234"/>
  <c r="G275" i="234"/>
  <c r="F275" i="234"/>
  <c r="E275" i="234"/>
  <c r="D275" i="234"/>
  <c r="G271" i="234"/>
  <c r="G282" i="234" s="1"/>
  <c r="F271" i="234"/>
  <c r="F282" i="234" s="1"/>
  <c r="E271" i="234"/>
  <c r="E282" i="234" s="1"/>
  <c r="D271" i="234"/>
  <c r="D282" i="234" s="1"/>
  <c r="G254" i="234"/>
  <c r="F254" i="234"/>
  <c r="F374" i="234" s="1"/>
  <c r="E254" i="234"/>
  <c r="D254" i="234"/>
  <c r="G249" i="234"/>
  <c r="G255" i="234" s="1"/>
  <c r="F249" i="234"/>
  <c r="F255" i="234" s="1"/>
  <c r="E249" i="234"/>
  <c r="E255" i="234" s="1"/>
  <c r="D249" i="234"/>
  <c r="D255" i="234" s="1"/>
  <c r="G245" i="234"/>
  <c r="F245" i="234"/>
  <c r="E245" i="234"/>
  <c r="D245" i="234"/>
  <c r="G240" i="234"/>
  <c r="G246" i="234" s="1"/>
  <c r="F240" i="234"/>
  <c r="F246" i="234" s="1"/>
  <c r="E240" i="234"/>
  <c r="E246" i="234" s="1"/>
  <c r="D240" i="234"/>
  <c r="D246" i="234" s="1"/>
  <c r="F235" i="234"/>
  <c r="G234" i="234"/>
  <c r="F234" i="234"/>
  <c r="E234" i="234"/>
  <c r="D234" i="234"/>
  <c r="G231" i="234"/>
  <c r="F231" i="234"/>
  <c r="E231" i="234"/>
  <c r="D231" i="234"/>
  <c r="D235" i="234" s="1"/>
  <c r="G229" i="234"/>
  <c r="G235" i="234" s="1"/>
  <c r="F229" i="234"/>
  <c r="E229" i="234"/>
  <c r="E235" i="234" s="1"/>
  <c r="D229" i="234"/>
  <c r="G207" i="234"/>
  <c r="F207" i="234"/>
  <c r="E207" i="234"/>
  <c r="D207" i="234"/>
  <c r="G206" i="234"/>
  <c r="F206" i="234"/>
  <c r="E206" i="234"/>
  <c r="D206" i="234"/>
  <c r="G203" i="234"/>
  <c r="F203" i="234"/>
  <c r="E203" i="234"/>
  <c r="D203" i="234"/>
  <c r="G202" i="234"/>
  <c r="F202" i="234"/>
  <c r="E202" i="234"/>
  <c r="D202" i="234"/>
  <c r="G197" i="234"/>
  <c r="F197" i="234"/>
  <c r="E197" i="234"/>
  <c r="D197" i="234"/>
  <c r="G196" i="234"/>
  <c r="F196" i="234"/>
  <c r="E196" i="234"/>
  <c r="D196" i="234"/>
  <c r="G193" i="234"/>
  <c r="F193" i="234"/>
  <c r="E193" i="234"/>
  <c r="D193" i="234"/>
  <c r="G188" i="234"/>
  <c r="G194" i="234" s="1"/>
  <c r="F188" i="234"/>
  <c r="F194" i="234" s="1"/>
  <c r="E188" i="234"/>
  <c r="E194" i="234" s="1"/>
  <c r="D188" i="234"/>
  <c r="D194" i="234" s="1"/>
  <c r="G177" i="234"/>
  <c r="F177" i="234"/>
  <c r="E177" i="234"/>
  <c r="D177" i="234"/>
  <c r="G168" i="234"/>
  <c r="G169" i="234" s="1"/>
  <c r="F168" i="234"/>
  <c r="F169" i="234" s="1"/>
  <c r="E168" i="234"/>
  <c r="E169" i="234" s="1"/>
  <c r="D168" i="234"/>
  <c r="D169" i="234" s="1"/>
  <c r="G163" i="234"/>
  <c r="G164" i="234" s="1"/>
  <c r="F163" i="234"/>
  <c r="F164" i="234" s="1"/>
  <c r="E163" i="234"/>
  <c r="E164" i="234" s="1"/>
  <c r="D163" i="234"/>
  <c r="D164" i="234" s="1"/>
  <c r="G159" i="234"/>
  <c r="G160" i="234" s="1"/>
  <c r="F159" i="234"/>
  <c r="F160" i="234" s="1"/>
  <c r="E159" i="234"/>
  <c r="E160" i="234" s="1"/>
  <c r="D159" i="234"/>
  <c r="D160" i="234" s="1"/>
  <c r="G156" i="234"/>
  <c r="F156" i="234"/>
  <c r="E156" i="234"/>
  <c r="D156" i="234"/>
  <c r="G155" i="234"/>
  <c r="F155" i="234"/>
  <c r="E155" i="234"/>
  <c r="D155" i="234"/>
  <c r="G153" i="234"/>
  <c r="F153" i="234"/>
  <c r="E153" i="234"/>
  <c r="D153" i="234"/>
  <c r="G152" i="234"/>
  <c r="F152" i="234"/>
  <c r="E152" i="234"/>
  <c r="D152" i="234"/>
  <c r="G147" i="234"/>
  <c r="F147" i="234"/>
  <c r="E147" i="234"/>
  <c r="D147" i="234"/>
  <c r="G146" i="234"/>
  <c r="F146" i="234"/>
  <c r="E146" i="234"/>
  <c r="D146" i="234"/>
  <c r="G142" i="234"/>
  <c r="F142" i="234"/>
  <c r="E142" i="234"/>
  <c r="D142" i="234"/>
  <c r="G141" i="234"/>
  <c r="F141" i="234"/>
  <c r="E141" i="234"/>
  <c r="D141" i="234"/>
  <c r="G138" i="234"/>
  <c r="F138" i="234"/>
  <c r="D138" i="234"/>
  <c r="G137" i="234"/>
  <c r="F137" i="234"/>
  <c r="E137" i="234"/>
  <c r="E138" i="234" s="1"/>
  <c r="D137" i="234"/>
  <c r="G131" i="234"/>
  <c r="F131" i="234"/>
  <c r="E131" i="234"/>
  <c r="D131" i="234"/>
  <c r="G130" i="234"/>
  <c r="G157" i="234" s="1"/>
  <c r="F130" i="234"/>
  <c r="F157" i="234" s="1"/>
  <c r="E130" i="234"/>
  <c r="E157" i="234" s="1"/>
  <c r="D130" i="234"/>
  <c r="D157" i="234" s="1"/>
  <c r="G126" i="234"/>
  <c r="G127" i="234" s="1"/>
  <c r="F126" i="234"/>
  <c r="F127" i="234" s="1"/>
  <c r="E126" i="234"/>
  <c r="E127" i="234" s="1"/>
  <c r="D126" i="234"/>
  <c r="D127" i="234" s="1"/>
  <c r="G123" i="234"/>
  <c r="G124" i="234" s="1"/>
  <c r="F123" i="234"/>
  <c r="F124" i="234" s="1"/>
  <c r="E123" i="234"/>
  <c r="E124" i="234" s="1"/>
  <c r="D123" i="234"/>
  <c r="D124" i="234" s="1"/>
  <c r="G120" i="234"/>
  <c r="F120" i="234"/>
  <c r="E120" i="234"/>
  <c r="D120" i="234"/>
  <c r="G119" i="234"/>
  <c r="F119" i="234"/>
  <c r="E119" i="234"/>
  <c r="D119" i="234"/>
  <c r="G117" i="234"/>
  <c r="F117" i="234"/>
  <c r="E117" i="234"/>
  <c r="D117" i="234"/>
  <c r="G116" i="234"/>
  <c r="F116" i="234"/>
  <c r="E116" i="234"/>
  <c r="D116" i="234"/>
  <c r="G113" i="234"/>
  <c r="F113" i="234"/>
  <c r="E113" i="234"/>
  <c r="D113" i="234"/>
  <c r="G106" i="234"/>
  <c r="F106" i="234"/>
  <c r="E106" i="234"/>
  <c r="D106" i="234"/>
  <c r="G104" i="234"/>
  <c r="F104" i="234"/>
  <c r="E104" i="234"/>
  <c r="D104" i="234"/>
  <c r="G102" i="234"/>
  <c r="G114" i="234" s="1"/>
  <c r="F102" i="234"/>
  <c r="F114" i="234" s="1"/>
  <c r="E102" i="234"/>
  <c r="E114" i="234" s="1"/>
  <c r="D102" i="234"/>
  <c r="D114" i="234" s="1"/>
  <c r="G98" i="234"/>
  <c r="G99" i="234" s="1"/>
  <c r="F98" i="234"/>
  <c r="F99" i="234" s="1"/>
  <c r="E98" i="234"/>
  <c r="E99" i="234" s="1"/>
  <c r="D98" i="234"/>
  <c r="D99" i="234" s="1"/>
  <c r="G94" i="234"/>
  <c r="F94" i="234"/>
  <c r="E94" i="234"/>
  <c r="D94" i="234"/>
  <c r="G63" i="234"/>
  <c r="F63" i="234"/>
  <c r="E63" i="234"/>
  <c r="D63" i="234"/>
  <c r="G61" i="234"/>
  <c r="F61" i="234"/>
  <c r="E61" i="234"/>
  <c r="D61" i="234"/>
  <c r="G58" i="234"/>
  <c r="F58" i="234"/>
  <c r="E58" i="234"/>
  <c r="D58" i="234"/>
  <c r="G54" i="234"/>
  <c r="G95" i="234" s="1"/>
  <c r="F54" i="234"/>
  <c r="F95" i="234" s="1"/>
  <c r="E54" i="234"/>
  <c r="E95" i="234" s="1"/>
  <c r="D54" i="234"/>
  <c r="D95" i="234" s="1"/>
  <c r="G51" i="234"/>
  <c r="G52" i="234" s="1"/>
  <c r="F51" i="234"/>
  <c r="F52" i="234" s="1"/>
  <c r="E51" i="234"/>
  <c r="E52" i="234" s="1"/>
  <c r="D51" i="234"/>
  <c r="D52" i="234" s="1"/>
  <c r="G48" i="234"/>
  <c r="F48" i="234"/>
  <c r="E48" i="234"/>
  <c r="D48" i="234"/>
  <c r="F42" i="234"/>
  <c r="D42" i="234"/>
  <c r="G41" i="234"/>
  <c r="F41" i="234"/>
  <c r="F43" i="234" s="1"/>
  <c r="E41" i="234"/>
  <c r="D41" i="234"/>
  <c r="D43" i="234" s="1"/>
  <c r="G36" i="234"/>
  <c r="G37" i="234" s="1"/>
  <c r="F36" i="234"/>
  <c r="F37" i="234" s="1"/>
  <c r="E36" i="234"/>
  <c r="E37" i="234" s="1"/>
  <c r="D36" i="234"/>
  <c r="D37" i="234" s="1"/>
  <c r="G32" i="234"/>
  <c r="G33" i="234" s="1"/>
  <c r="F32" i="234"/>
  <c r="F33" i="234" s="1"/>
  <c r="E32" i="234"/>
  <c r="E33" i="234" s="1"/>
  <c r="D32" i="234"/>
  <c r="D33" i="234" s="1"/>
  <c r="G26" i="234"/>
  <c r="F26" i="234"/>
  <c r="E26" i="234"/>
  <c r="D26" i="234"/>
  <c r="G24" i="234"/>
  <c r="F24" i="234"/>
  <c r="E24" i="234"/>
  <c r="D24" i="234"/>
  <c r="G22" i="234"/>
  <c r="G27" i="234" s="1"/>
  <c r="F22" i="234"/>
  <c r="F27" i="234" s="1"/>
  <c r="E22" i="234"/>
  <c r="E27" i="234" s="1"/>
  <c r="D22" i="234"/>
  <c r="D27" i="234" s="1"/>
  <c r="G19" i="234"/>
  <c r="F19" i="234"/>
  <c r="E19" i="234"/>
  <c r="D19" i="234"/>
  <c r="G11" i="234"/>
  <c r="F11" i="234"/>
  <c r="E11" i="234"/>
  <c r="D11" i="234"/>
  <c r="H15" i="123"/>
  <c r="J15" i="123" s="1"/>
  <c r="H14" i="123"/>
  <c r="J14" i="123" s="1"/>
  <c r="F466" i="234" l="1"/>
  <c r="F572" i="234"/>
  <c r="D795" i="234"/>
  <c r="G466" i="234"/>
  <c r="G572" i="234"/>
  <c r="F795" i="234"/>
  <c r="D374" i="234"/>
  <c r="F121" i="234"/>
  <c r="E786" i="234"/>
  <c r="D410" i="234"/>
  <c r="D432" i="234"/>
  <c r="D537" i="234"/>
  <c r="D573" i="234" s="1"/>
  <c r="D648" i="234"/>
  <c r="D702" i="234" s="1"/>
  <c r="D730" i="234"/>
  <c r="D785" i="234"/>
  <c r="D786" i="234" s="1"/>
  <c r="D128" i="234"/>
  <c r="D170" i="234"/>
  <c r="E38" i="234"/>
  <c r="E42" i="234"/>
  <c r="E43" i="234" s="1"/>
  <c r="E128" i="234"/>
  <c r="E170" i="234"/>
  <c r="E247" i="234"/>
  <c r="E433" i="234" s="1"/>
  <c r="E374" i="234"/>
  <c r="E410" i="234"/>
  <c r="E432" i="234"/>
  <c r="E460" i="234"/>
  <c r="E537" i="234"/>
  <c r="E573" i="234"/>
  <c r="E648" i="234"/>
  <c r="E702" i="234" s="1"/>
  <c r="E705" i="234"/>
  <c r="E715" i="234" s="1"/>
  <c r="E730" i="234"/>
  <c r="E785" i="234"/>
  <c r="E787" i="234" s="1"/>
  <c r="E793" i="234"/>
  <c r="F170" i="234"/>
  <c r="F537" i="234"/>
  <c r="F573" i="234" s="1"/>
  <c r="G42" i="234"/>
  <c r="G43" i="234" s="1"/>
  <c r="G128" i="234"/>
  <c r="G170" i="234"/>
  <c r="G374" i="234"/>
  <c r="G410" i="234"/>
  <c r="G432" i="234"/>
  <c r="G537" i="234"/>
  <c r="G573" i="234" s="1"/>
  <c r="G648" i="234"/>
  <c r="G702" i="234" s="1"/>
  <c r="G705" i="234"/>
  <c r="G715" i="234" s="1"/>
  <c r="G730" i="234"/>
  <c r="G785" i="234"/>
  <c r="G786" i="234" s="1"/>
  <c r="G787" i="234" s="1"/>
  <c r="G793" i="234"/>
  <c r="F128" i="234"/>
  <c r="F410" i="234"/>
  <c r="D20" i="234"/>
  <c r="D49" i="234"/>
  <c r="D121" i="234" s="1"/>
  <c r="D178" i="234"/>
  <c r="D247" i="234" s="1"/>
  <c r="D436" i="234"/>
  <c r="D589" i="234"/>
  <c r="F702" i="234"/>
  <c r="F730" i="234"/>
  <c r="E20" i="234"/>
  <c r="E49" i="234"/>
  <c r="E121" i="234" s="1"/>
  <c r="E178" i="234"/>
  <c r="E436" i="234"/>
  <c r="E467" i="234" s="1"/>
  <c r="E589" i="234"/>
  <c r="E633" i="234"/>
  <c r="F785" i="234"/>
  <c r="F786" i="234" s="1"/>
  <c r="F787" i="234" s="1"/>
  <c r="F20" i="234"/>
  <c r="F49" i="234"/>
  <c r="F178" i="234"/>
  <c r="F424" i="234"/>
  <c r="F432" i="234" s="1"/>
  <c r="F436" i="234"/>
  <c r="F460" i="234" s="1"/>
  <c r="F467" i="234" s="1"/>
  <c r="F589" i="234"/>
  <c r="F633" i="234" s="1"/>
  <c r="G20" i="234"/>
  <c r="G49" i="234"/>
  <c r="G121" i="234" s="1"/>
  <c r="G178" i="234"/>
  <c r="G247" i="234" s="1"/>
  <c r="G436" i="234"/>
  <c r="G589" i="234"/>
  <c r="G633" i="234"/>
  <c r="G3" i="123"/>
  <c r="F3" i="123"/>
  <c r="G467" i="234" l="1"/>
  <c r="E171" i="234"/>
  <c r="E795" i="234"/>
  <c r="E731" i="234"/>
  <c r="D467" i="234"/>
  <c r="G171" i="234"/>
  <c r="D731" i="234"/>
  <c r="D633" i="234"/>
  <c r="D460" i="234"/>
  <c r="D433" i="234"/>
  <c r="D38" i="234"/>
  <c r="D171" i="234" s="1"/>
  <c r="G794" i="234"/>
  <c r="G795" i="234" s="1"/>
  <c r="F38" i="234"/>
  <c r="F171" i="234" s="1"/>
  <c r="G731" i="234"/>
  <c r="G460" i="234"/>
  <c r="G38" i="234"/>
  <c r="D787" i="234"/>
  <c r="F247" i="234"/>
  <c r="F433" i="234" s="1"/>
  <c r="E794" i="234"/>
  <c r="G433" i="234"/>
  <c r="F731" i="234"/>
  <c r="H3" i="123"/>
  <c r="F9" i="113"/>
  <c r="F10" i="113"/>
  <c r="F11" i="113"/>
  <c r="F12" i="113"/>
  <c r="F13" i="113"/>
  <c r="F14" i="113"/>
  <c r="F15" i="113"/>
  <c r="F16" i="113"/>
  <c r="F17" i="113"/>
  <c r="F18" i="113"/>
  <c r="F19" i="113"/>
  <c r="F20" i="113"/>
  <c r="F21" i="113"/>
  <c r="F22" i="113"/>
  <c r="F23" i="113"/>
  <c r="F24" i="113"/>
  <c r="F25" i="113"/>
  <c r="F26" i="113"/>
  <c r="F27" i="113"/>
  <c r="F28" i="113"/>
  <c r="F29" i="113"/>
  <c r="F30" i="113"/>
  <c r="F31" i="113"/>
  <c r="F32" i="113"/>
  <c r="F33" i="113"/>
  <c r="F34" i="113"/>
  <c r="F35" i="113"/>
  <c r="F36" i="113"/>
  <c r="F37" i="113"/>
  <c r="F38" i="113"/>
  <c r="F39" i="113"/>
  <c r="F40" i="113"/>
  <c r="F41" i="113"/>
  <c r="F42" i="113"/>
  <c r="F43" i="113"/>
  <c r="F44" i="113"/>
  <c r="F45" i="113"/>
  <c r="F46" i="113"/>
  <c r="F47" i="113"/>
  <c r="F48" i="113"/>
  <c r="F49" i="113"/>
  <c r="F50" i="113"/>
  <c r="F51" i="113"/>
  <c r="F52" i="113"/>
  <c r="F53" i="113"/>
  <c r="F54" i="113"/>
  <c r="F55" i="113"/>
  <c r="F56" i="113"/>
  <c r="F57" i="113"/>
  <c r="F58" i="113"/>
  <c r="F59" i="113"/>
  <c r="F60" i="113"/>
  <c r="F61" i="113"/>
  <c r="F62" i="113"/>
  <c r="F63" i="113"/>
  <c r="F64" i="113"/>
  <c r="F65" i="113"/>
  <c r="F66" i="113"/>
  <c r="F67" i="113"/>
  <c r="F68" i="113"/>
  <c r="F69" i="113"/>
  <c r="F70" i="113"/>
  <c r="F71" i="113"/>
  <c r="F72" i="113"/>
  <c r="F73" i="113"/>
  <c r="F74" i="113"/>
  <c r="F75" i="113"/>
  <c r="F76" i="113"/>
  <c r="F77" i="113"/>
  <c r="F78" i="113"/>
  <c r="F79" i="113"/>
  <c r="F80" i="113"/>
  <c r="F81" i="113"/>
  <c r="F82" i="113"/>
  <c r="F83" i="113"/>
  <c r="F84" i="113"/>
  <c r="F85" i="113"/>
  <c r="F86" i="113"/>
  <c r="F87" i="113"/>
  <c r="F88" i="113"/>
  <c r="F89" i="113"/>
  <c r="F90" i="113"/>
  <c r="F91" i="113"/>
  <c r="F92" i="113"/>
  <c r="F93" i="113"/>
  <c r="F94" i="113"/>
  <c r="F95" i="113"/>
  <c r="F96" i="113"/>
  <c r="F97" i="113"/>
  <c r="F98" i="113"/>
  <c r="F99" i="113"/>
  <c r="F100" i="113"/>
  <c r="F101" i="113"/>
  <c r="F102" i="113"/>
  <c r="F103" i="113"/>
  <c r="F104" i="113"/>
  <c r="F105" i="113"/>
  <c r="F106" i="113"/>
  <c r="F107" i="113"/>
  <c r="F108" i="113"/>
  <c r="F109" i="113"/>
  <c r="F110" i="113"/>
  <c r="F111" i="113"/>
  <c r="F112" i="113"/>
  <c r="F113" i="113"/>
  <c r="F114" i="113"/>
  <c r="F115" i="113"/>
  <c r="F116" i="113"/>
  <c r="F117" i="113"/>
  <c r="F118" i="113"/>
  <c r="F119" i="113"/>
  <c r="F120" i="113"/>
  <c r="F121" i="113"/>
  <c r="F122" i="113"/>
  <c r="F123" i="113"/>
  <c r="F124" i="113"/>
  <c r="F125" i="113"/>
  <c r="F126" i="113"/>
  <c r="F127" i="113"/>
  <c r="F128" i="113"/>
  <c r="F129" i="113"/>
  <c r="F130" i="113"/>
  <c r="F131" i="113"/>
  <c r="F132" i="113"/>
  <c r="F133" i="113"/>
  <c r="F134" i="113"/>
  <c r="F135" i="113"/>
  <c r="F136" i="113"/>
  <c r="F137" i="113"/>
  <c r="F138" i="113"/>
  <c r="F139" i="113"/>
  <c r="F140" i="113"/>
  <c r="F141" i="113"/>
  <c r="F142" i="113"/>
  <c r="F143" i="113"/>
  <c r="F144" i="113"/>
  <c r="F145" i="113"/>
  <c r="F146" i="113"/>
  <c r="F147" i="113"/>
  <c r="F148" i="113"/>
  <c r="F149" i="113"/>
  <c r="F150" i="113"/>
  <c r="F151" i="113"/>
  <c r="F152" i="113"/>
  <c r="F153" i="113"/>
  <c r="F154" i="113"/>
  <c r="F155" i="113"/>
  <c r="F156" i="113"/>
  <c r="F157" i="113"/>
  <c r="F158" i="113"/>
  <c r="F159" i="113"/>
  <c r="F160" i="113"/>
  <c r="F161" i="113"/>
  <c r="F162" i="113"/>
  <c r="F163" i="113"/>
  <c r="F164" i="113"/>
  <c r="F165" i="113"/>
  <c r="F166" i="113"/>
  <c r="F167" i="113"/>
  <c r="F168" i="113"/>
  <c r="F169" i="113"/>
  <c r="F170" i="113"/>
  <c r="F171" i="113"/>
  <c r="F172" i="113"/>
  <c r="F173" i="113"/>
  <c r="F174" i="113"/>
  <c r="F175" i="113"/>
  <c r="F176" i="113"/>
  <c r="F177" i="113"/>
  <c r="F178" i="113"/>
  <c r="F179" i="113"/>
  <c r="F180" i="113"/>
  <c r="F181" i="113"/>
  <c r="F182" i="113"/>
  <c r="F183" i="113"/>
  <c r="F184" i="113"/>
  <c r="F185" i="113"/>
  <c r="F186" i="113"/>
  <c r="F187" i="113"/>
  <c r="F188" i="113"/>
  <c r="F189" i="113"/>
  <c r="F190" i="113"/>
  <c r="F191" i="113"/>
  <c r="F192" i="113"/>
  <c r="F193" i="113"/>
  <c r="F194" i="113"/>
  <c r="F195" i="113"/>
  <c r="F196" i="113"/>
  <c r="F197" i="113"/>
  <c r="F198" i="113"/>
  <c r="F199" i="113"/>
  <c r="F200" i="113"/>
  <c r="F201" i="113"/>
  <c r="F202" i="113"/>
  <c r="F203" i="113"/>
  <c r="F204" i="113"/>
  <c r="F205" i="113"/>
  <c r="F206" i="113"/>
  <c r="F207" i="113"/>
  <c r="F208" i="113"/>
  <c r="F209" i="113"/>
  <c r="F210" i="113"/>
  <c r="F211" i="113"/>
  <c r="F212" i="113"/>
  <c r="F213" i="113"/>
  <c r="F214" i="113"/>
  <c r="F215" i="113"/>
  <c r="F216" i="113"/>
  <c r="F217" i="113"/>
  <c r="F218" i="113"/>
  <c r="F219" i="113"/>
  <c r="F220" i="113"/>
  <c r="F221" i="113"/>
  <c r="F222" i="113"/>
  <c r="F223" i="113"/>
  <c r="F224" i="113"/>
  <c r="F225" i="113"/>
  <c r="F226" i="113"/>
  <c r="F227" i="113"/>
  <c r="F228" i="113"/>
  <c r="F229" i="113"/>
  <c r="F230" i="113"/>
  <c r="F231" i="113"/>
  <c r="F232" i="113"/>
  <c r="F233" i="113"/>
  <c r="F234" i="113"/>
  <c r="F235" i="113"/>
  <c r="F236" i="113"/>
  <c r="F237" i="113"/>
  <c r="F238" i="113"/>
  <c r="F239" i="113"/>
  <c r="F240" i="113"/>
  <c r="F241" i="113"/>
  <c r="F242" i="113"/>
  <c r="F243" i="113"/>
  <c r="F244" i="113"/>
  <c r="F245" i="113"/>
  <c r="F246" i="113"/>
  <c r="F247" i="113"/>
  <c r="F248" i="113"/>
  <c r="F249" i="113"/>
  <c r="F250" i="113"/>
  <c r="F251" i="113"/>
  <c r="F252" i="113"/>
  <c r="F253" i="113"/>
  <c r="F254" i="113"/>
  <c r="F255" i="113"/>
  <c r="F256" i="113"/>
  <c r="F257" i="113"/>
  <c r="F258" i="113"/>
  <c r="F259" i="113"/>
  <c r="F260" i="113"/>
  <c r="F261" i="113"/>
  <c r="F262" i="113"/>
  <c r="F263" i="113"/>
  <c r="F264" i="113"/>
  <c r="F265" i="113"/>
  <c r="F266" i="113"/>
  <c r="F267" i="113"/>
  <c r="F268" i="113"/>
  <c r="F269" i="113"/>
  <c r="F270" i="113"/>
  <c r="F271" i="113"/>
  <c r="F272" i="113"/>
  <c r="F273" i="113"/>
  <c r="F274" i="113"/>
  <c r="F275" i="113"/>
  <c r="F276" i="113"/>
  <c r="F277" i="113"/>
  <c r="F278" i="113"/>
  <c r="F279" i="113"/>
  <c r="F280" i="113"/>
  <c r="F281" i="113"/>
  <c r="F282" i="113"/>
  <c r="F283" i="113"/>
  <c r="F284" i="113"/>
  <c r="F285" i="113"/>
  <c r="F286" i="113"/>
  <c r="F287" i="113"/>
  <c r="F288" i="113"/>
  <c r="F289" i="113"/>
  <c r="F290" i="113"/>
  <c r="F291" i="113"/>
  <c r="F292" i="113"/>
  <c r="F293" i="113"/>
  <c r="F294" i="113"/>
  <c r="F295" i="113"/>
  <c r="F296" i="113"/>
  <c r="F297" i="113"/>
  <c r="F298" i="113"/>
  <c r="F299" i="113"/>
  <c r="F300" i="113"/>
  <c r="F301" i="113"/>
  <c r="F302" i="113"/>
  <c r="F303" i="113"/>
  <c r="F304" i="113"/>
  <c r="F305" i="113"/>
  <c r="F306" i="113"/>
  <c r="F307" i="113"/>
  <c r="F308" i="113"/>
  <c r="F309" i="113"/>
  <c r="F310" i="113"/>
  <c r="F311" i="113"/>
  <c r="F312" i="113"/>
  <c r="F313" i="113"/>
  <c r="F314" i="113"/>
  <c r="F315" i="113"/>
  <c r="F316" i="113"/>
  <c r="F317" i="113"/>
  <c r="F318" i="113"/>
  <c r="F319" i="113"/>
  <c r="F320" i="113"/>
  <c r="F321" i="113"/>
  <c r="F322" i="113"/>
  <c r="F323" i="113"/>
  <c r="F324" i="113"/>
  <c r="F325" i="113"/>
  <c r="F326" i="113"/>
  <c r="F327" i="113"/>
  <c r="F328" i="113"/>
  <c r="F329" i="113"/>
  <c r="F330" i="113"/>
  <c r="F331" i="113"/>
  <c r="F332" i="113"/>
  <c r="F333" i="113"/>
  <c r="F334" i="113"/>
  <c r="F335" i="113"/>
  <c r="F336" i="113"/>
  <c r="F337" i="113"/>
  <c r="F338" i="113"/>
  <c r="F339" i="113"/>
  <c r="F340" i="113"/>
  <c r="F341" i="113"/>
  <c r="F342" i="113"/>
  <c r="F343" i="113"/>
  <c r="F344" i="113"/>
  <c r="F345" i="113"/>
  <c r="F346" i="113"/>
  <c r="F347" i="113"/>
  <c r="F348" i="113"/>
  <c r="F349" i="113"/>
  <c r="F350" i="113"/>
  <c r="F351" i="113"/>
  <c r="F352" i="113"/>
  <c r="F353" i="113"/>
  <c r="F354" i="113"/>
  <c r="F355" i="113"/>
  <c r="F356" i="113"/>
  <c r="F357" i="113"/>
  <c r="F358" i="113"/>
  <c r="F359" i="113"/>
  <c r="F360" i="113"/>
  <c r="F361" i="113"/>
  <c r="F362" i="113"/>
  <c r="F363" i="113"/>
  <c r="F364" i="113"/>
  <c r="F365" i="113"/>
  <c r="F366" i="113"/>
  <c r="F367" i="113"/>
  <c r="F368" i="113"/>
  <c r="F369" i="113"/>
  <c r="F370" i="113"/>
  <c r="F371" i="113"/>
  <c r="F372" i="113"/>
  <c r="F373" i="113"/>
  <c r="F374" i="113"/>
  <c r="F375" i="113"/>
  <c r="F376" i="113"/>
  <c r="F377" i="113"/>
  <c r="F378" i="113"/>
  <c r="F379" i="113"/>
  <c r="F380" i="113"/>
  <c r="F381" i="113"/>
  <c r="F382" i="113"/>
  <c r="F383" i="113"/>
  <c r="F384" i="113"/>
  <c r="F385" i="113"/>
  <c r="F386" i="113"/>
  <c r="F387" i="113"/>
  <c r="F388" i="113"/>
  <c r="F389" i="113"/>
  <c r="F390" i="113"/>
  <c r="F391" i="113"/>
  <c r="F392" i="113"/>
  <c r="F393" i="113"/>
  <c r="F394" i="113"/>
  <c r="F395" i="113"/>
  <c r="F396" i="113"/>
  <c r="F397" i="113"/>
  <c r="F398" i="113"/>
  <c r="F399" i="113"/>
  <c r="F400" i="113"/>
  <c r="F401" i="113"/>
  <c r="F402" i="113"/>
  <c r="F403" i="113"/>
  <c r="F404" i="113"/>
  <c r="F405" i="113"/>
  <c r="F406" i="113"/>
  <c r="F407" i="113"/>
  <c r="F408" i="113"/>
  <c r="F409" i="113"/>
  <c r="F410" i="113"/>
  <c r="F411" i="113"/>
  <c r="F412" i="113"/>
  <c r="F413" i="113"/>
  <c r="F414" i="113"/>
  <c r="F415" i="113"/>
  <c r="F416" i="113"/>
  <c r="F417" i="113"/>
  <c r="F418" i="113"/>
  <c r="F419" i="113"/>
  <c r="F420" i="113"/>
  <c r="F421" i="113"/>
  <c r="F422" i="113"/>
  <c r="F423" i="113"/>
  <c r="F424" i="113"/>
  <c r="F425" i="113"/>
  <c r="F426" i="113"/>
  <c r="F427" i="113"/>
  <c r="F428" i="113"/>
  <c r="F429" i="113"/>
  <c r="F430" i="113"/>
  <c r="F431" i="113"/>
  <c r="F432" i="113"/>
  <c r="F433" i="113"/>
  <c r="F434" i="113"/>
  <c r="F435" i="113"/>
  <c r="F436" i="113"/>
  <c r="F437" i="113"/>
  <c r="F438" i="113"/>
  <c r="F439" i="113"/>
  <c r="F440" i="113"/>
  <c r="F441" i="113"/>
  <c r="F442" i="113"/>
  <c r="F443" i="113"/>
  <c r="F444" i="113"/>
  <c r="F445" i="113"/>
  <c r="F446" i="113"/>
  <c r="F447" i="113"/>
  <c r="F448" i="113"/>
  <c r="F449" i="113"/>
  <c r="F450" i="113"/>
  <c r="F451" i="113"/>
  <c r="F452" i="113"/>
  <c r="F453" i="113"/>
  <c r="F454" i="113"/>
  <c r="F455" i="113"/>
  <c r="F456" i="113"/>
  <c r="F457" i="113"/>
  <c r="F458" i="113"/>
  <c r="F459" i="113"/>
  <c r="F460" i="113"/>
  <c r="F461" i="113"/>
  <c r="F462" i="113"/>
  <c r="F463" i="113"/>
  <c r="F464" i="113"/>
  <c r="F465" i="113"/>
  <c r="F466" i="113"/>
  <c r="F467" i="113"/>
  <c r="F468" i="113"/>
  <c r="F469" i="113"/>
  <c r="F470" i="113"/>
  <c r="F471" i="113"/>
  <c r="F472" i="113"/>
  <c r="F473" i="113"/>
  <c r="F474" i="113"/>
  <c r="F475" i="113"/>
  <c r="F476" i="113"/>
  <c r="F477" i="113"/>
  <c r="F478" i="113"/>
  <c r="F479" i="113"/>
  <c r="F480" i="113"/>
  <c r="F481" i="113"/>
  <c r="F482" i="113"/>
  <c r="F483" i="113"/>
  <c r="F484" i="113"/>
  <c r="F485" i="113"/>
  <c r="F486" i="113"/>
  <c r="F487" i="113"/>
  <c r="F488" i="113"/>
  <c r="F489" i="113"/>
  <c r="F490" i="113"/>
  <c r="F491" i="113"/>
  <c r="F492" i="113"/>
  <c r="F493" i="113"/>
  <c r="F494" i="113"/>
  <c r="F495" i="113"/>
  <c r="F496" i="113"/>
  <c r="F497" i="113"/>
  <c r="F498" i="113"/>
  <c r="F499" i="113"/>
  <c r="F500" i="113"/>
  <c r="F501" i="113"/>
  <c r="F502" i="113"/>
  <c r="F503" i="113"/>
  <c r="F504" i="113"/>
  <c r="F505" i="113"/>
  <c r="F506" i="113"/>
  <c r="F507" i="113"/>
  <c r="F508" i="113"/>
  <c r="F509" i="113"/>
  <c r="F510" i="113"/>
  <c r="F511" i="113"/>
  <c r="F512" i="113"/>
  <c r="F513" i="113"/>
  <c r="F514" i="113"/>
  <c r="F515" i="113"/>
  <c r="F516" i="113"/>
  <c r="F517" i="113"/>
  <c r="F518" i="113"/>
  <c r="F519" i="113"/>
  <c r="F520" i="113"/>
  <c r="F521" i="113"/>
  <c r="F522" i="113"/>
  <c r="F523" i="113"/>
  <c r="F524" i="113"/>
  <c r="F525" i="113"/>
  <c r="F526" i="113"/>
  <c r="F527" i="113"/>
  <c r="F528" i="113"/>
  <c r="F529" i="113"/>
  <c r="F530" i="113"/>
  <c r="F531" i="113"/>
  <c r="F532" i="113"/>
  <c r="F533" i="113"/>
  <c r="F534" i="113"/>
  <c r="F535" i="113"/>
  <c r="F536" i="113"/>
  <c r="F537" i="113"/>
  <c r="F538" i="113"/>
  <c r="F539" i="113"/>
  <c r="F540" i="113"/>
  <c r="F541" i="113"/>
  <c r="F542" i="113"/>
  <c r="F543" i="113"/>
  <c r="F544" i="113"/>
  <c r="F545" i="113"/>
  <c r="F546" i="113"/>
  <c r="F547" i="113"/>
  <c r="F548" i="113"/>
  <c r="F549" i="113"/>
  <c r="F550" i="113"/>
  <c r="F551" i="113"/>
  <c r="F552" i="113"/>
  <c r="F553" i="113"/>
  <c r="F554" i="113"/>
  <c r="F555" i="113"/>
  <c r="F556" i="113"/>
  <c r="F557" i="113"/>
  <c r="F558" i="113"/>
  <c r="F559" i="113"/>
  <c r="F560" i="113"/>
  <c r="F561" i="113"/>
  <c r="F562" i="113"/>
  <c r="F563" i="113"/>
  <c r="F564" i="113"/>
  <c r="F565" i="113"/>
  <c r="F566" i="113"/>
  <c r="F567" i="113"/>
  <c r="F568" i="113"/>
  <c r="F569" i="113"/>
  <c r="F570" i="113"/>
  <c r="F571" i="113"/>
  <c r="F572" i="113"/>
  <c r="F573" i="113"/>
  <c r="F574" i="113"/>
  <c r="F575" i="113"/>
  <c r="F576" i="113"/>
  <c r="F577" i="113"/>
  <c r="F578" i="113"/>
  <c r="F579" i="113"/>
  <c r="F580" i="113"/>
  <c r="F581" i="113"/>
  <c r="F582" i="113"/>
  <c r="F583" i="113"/>
  <c r="F584" i="113"/>
  <c r="F585" i="113"/>
  <c r="F586" i="113"/>
  <c r="F587" i="113"/>
  <c r="F588" i="113"/>
  <c r="F589" i="113"/>
  <c r="F590" i="113"/>
  <c r="F591" i="113"/>
  <c r="F592" i="113"/>
  <c r="F593" i="113"/>
  <c r="F594" i="113"/>
  <c r="F595" i="113"/>
  <c r="F596" i="113"/>
  <c r="F597" i="113"/>
  <c r="F598" i="113"/>
  <c r="F599" i="113"/>
  <c r="F600" i="113"/>
  <c r="F601" i="113"/>
  <c r="F602" i="113"/>
  <c r="F603" i="113"/>
  <c r="F604" i="113"/>
  <c r="F605" i="113"/>
  <c r="F606" i="113"/>
  <c r="F607" i="113"/>
  <c r="F608" i="113"/>
  <c r="F609" i="113"/>
  <c r="F610" i="113"/>
  <c r="F611" i="113"/>
  <c r="F612" i="113"/>
  <c r="F613" i="113"/>
  <c r="F614" i="113"/>
  <c r="F615" i="113"/>
  <c r="F616" i="113"/>
  <c r="F617" i="113"/>
  <c r="F618" i="113"/>
  <c r="F619" i="113"/>
  <c r="F620" i="113"/>
  <c r="F621" i="113"/>
  <c r="F622" i="113"/>
  <c r="F623" i="113"/>
  <c r="F624" i="113"/>
  <c r="F625" i="113"/>
  <c r="F626" i="113"/>
  <c r="F627" i="113"/>
  <c r="F628" i="113"/>
  <c r="F629" i="113"/>
  <c r="F630" i="113"/>
  <c r="E2" i="123" s="1"/>
  <c r="F631" i="113"/>
  <c r="F632" i="113"/>
  <c r="F633" i="113"/>
  <c r="F634" i="113"/>
  <c r="F635" i="113"/>
  <c r="F636" i="113"/>
  <c r="F637" i="113"/>
  <c r="F638" i="113"/>
  <c r="F639" i="113"/>
  <c r="F640" i="113"/>
  <c r="F641" i="113"/>
  <c r="F642" i="113"/>
  <c r="F643" i="113"/>
  <c r="F644" i="113"/>
  <c r="F645" i="113"/>
  <c r="F646" i="113"/>
  <c r="F647" i="113"/>
  <c r="F648" i="113"/>
  <c r="F649" i="113"/>
  <c r="F650" i="113"/>
  <c r="F651" i="113"/>
  <c r="F652" i="113"/>
  <c r="F653" i="113"/>
  <c r="F654" i="113"/>
  <c r="F655" i="113"/>
  <c r="F656" i="113"/>
  <c r="F657" i="113"/>
  <c r="F658" i="113"/>
  <c r="F659" i="113"/>
  <c r="F660" i="113"/>
  <c r="F661" i="113"/>
  <c r="F662" i="113"/>
  <c r="F663" i="113"/>
  <c r="F664" i="113"/>
  <c r="F665" i="113"/>
  <c r="F666" i="113"/>
  <c r="F667" i="113"/>
  <c r="F668" i="113"/>
  <c r="F669" i="113"/>
  <c r="F670" i="113"/>
  <c r="F671" i="113"/>
  <c r="F672" i="113"/>
  <c r="F673" i="113"/>
  <c r="F674" i="113"/>
  <c r="F675" i="113"/>
  <c r="F676" i="113"/>
  <c r="F677" i="113"/>
  <c r="F678" i="113"/>
  <c r="F679" i="113"/>
  <c r="F680" i="113"/>
  <c r="F681" i="113"/>
  <c r="F682" i="113"/>
  <c r="F683" i="113"/>
  <c r="F684" i="113"/>
  <c r="F685" i="113"/>
  <c r="F686" i="113"/>
  <c r="F687" i="113"/>
  <c r="F688" i="113"/>
  <c r="F689" i="113"/>
  <c r="F690" i="113"/>
  <c r="F691" i="113"/>
  <c r="F692" i="113"/>
  <c r="F693" i="113"/>
  <c r="F694" i="113"/>
  <c r="F695" i="113"/>
  <c r="F696" i="113"/>
  <c r="F697" i="113"/>
  <c r="F698" i="113"/>
  <c r="F699" i="113"/>
  <c r="F700" i="113"/>
  <c r="F701" i="113"/>
  <c r="F702" i="113"/>
  <c r="F703" i="113"/>
  <c r="F704" i="113"/>
  <c r="F705" i="113"/>
  <c r="F706" i="113"/>
  <c r="F707" i="113"/>
  <c r="F708" i="113"/>
  <c r="F709" i="113"/>
  <c r="F710" i="113"/>
  <c r="F711" i="113"/>
  <c r="F712" i="113"/>
  <c r="F713" i="113"/>
  <c r="F714" i="113"/>
  <c r="F715" i="113"/>
  <c r="F716" i="113"/>
  <c r="F717" i="113"/>
  <c r="F718" i="113"/>
  <c r="F719" i="113"/>
  <c r="F720" i="113"/>
  <c r="F721" i="113"/>
  <c r="F722" i="113"/>
  <c r="F723" i="113"/>
  <c r="F724" i="113"/>
  <c r="F725" i="113"/>
  <c r="F726" i="113"/>
  <c r="F727" i="113"/>
  <c r="F728" i="113"/>
  <c r="F729" i="113"/>
  <c r="F730" i="113"/>
  <c r="F731" i="113"/>
  <c r="F732" i="113"/>
  <c r="F733" i="113"/>
  <c r="F734" i="113"/>
  <c r="F735" i="113"/>
  <c r="F736" i="113"/>
  <c r="F737" i="113"/>
  <c r="F738" i="113"/>
  <c r="F739" i="113"/>
  <c r="F740" i="113"/>
  <c r="F741" i="113"/>
  <c r="F742" i="113"/>
  <c r="F743" i="113"/>
  <c r="F744" i="113"/>
  <c r="F745" i="113"/>
  <c r="F746" i="113"/>
  <c r="F747" i="113"/>
  <c r="F748" i="113"/>
  <c r="F749" i="113"/>
  <c r="F750" i="113"/>
  <c r="F751" i="113"/>
  <c r="F752" i="113"/>
  <c r="F753" i="113"/>
  <c r="F754" i="113"/>
  <c r="F755" i="113"/>
  <c r="F756" i="113"/>
  <c r="F757" i="113"/>
  <c r="F758" i="113"/>
  <c r="F759" i="113"/>
  <c r="F760" i="113"/>
  <c r="F761" i="113"/>
  <c r="F762" i="113"/>
  <c r="F763" i="113"/>
  <c r="F764" i="113"/>
  <c r="F765" i="113"/>
  <c r="F766" i="113"/>
  <c r="F767" i="113"/>
  <c r="F768" i="113"/>
  <c r="F769" i="113"/>
  <c r="F770" i="113"/>
  <c r="F771" i="113"/>
  <c r="F772" i="113"/>
  <c r="F773" i="113"/>
  <c r="F774" i="113"/>
  <c r="F775" i="113"/>
  <c r="F776" i="113"/>
  <c r="F777" i="113"/>
  <c r="F778" i="113"/>
  <c r="F779" i="113"/>
  <c r="F780" i="113"/>
  <c r="F781" i="113"/>
  <c r="F782" i="113"/>
  <c r="F783" i="113"/>
  <c r="F784" i="113"/>
  <c r="F785" i="113"/>
  <c r="F786" i="113"/>
  <c r="F787" i="113"/>
  <c r="F788" i="113"/>
  <c r="F789" i="113"/>
  <c r="F790" i="113"/>
  <c r="F791" i="113"/>
  <c r="F792" i="113"/>
  <c r="F793" i="113"/>
  <c r="F794" i="113"/>
  <c r="F795" i="113"/>
  <c r="F796" i="113"/>
  <c r="F797" i="113"/>
  <c r="F798" i="113"/>
  <c r="F799" i="113"/>
  <c r="F800" i="113"/>
  <c r="F801" i="113"/>
  <c r="F802" i="113"/>
  <c r="F803" i="113"/>
  <c r="F804" i="113"/>
  <c r="F805" i="113"/>
  <c r="F806" i="113"/>
  <c r="F807" i="113"/>
  <c r="F808" i="113"/>
  <c r="F809" i="113"/>
  <c r="F810" i="113"/>
  <c r="F811" i="113"/>
  <c r="F812" i="113"/>
  <c r="F813" i="113"/>
  <c r="F814" i="113"/>
  <c r="F815" i="113"/>
  <c r="F816" i="113"/>
  <c r="F817" i="113"/>
  <c r="F818" i="113"/>
  <c r="F819" i="113"/>
  <c r="F820" i="113"/>
  <c r="F821" i="113"/>
  <c r="F822" i="113"/>
  <c r="F823" i="113"/>
  <c r="F824" i="113"/>
  <c r="F825" i="113"/>
  <c r="F826" i="113"/>
  <c r="F827" i="113"/>
  <c r="F828" i="113"/>
  <c r="F829" i="113"/>
  <c r="F830" i="113"/>
  <c r="F831" i="113"/>
  <c r="F832" i="113"/>
  <c r="F833" i="113"/>
  <c r="F834" i="113"/>
  <c r="F835" i="113"/>
  <c r="F836" i="113"/>
  <c r="F837" i="113"/>
  <c r="F838" i="113"/>
  <c r="F839" i="113"/>
  <c r="F840" i="113"/>
  <c r="F841" i="113"/>
  <c r="F842" i="113"/>
  <c r="F843" i="113"/>
  <c r="F844" i="113"/>
  <c r="F845" i="113"/>
  <c r="F846" i="113"/>
  <c r="F847" i="113"/>
  <c r="F848" i="113"/>
  <c r="F849" i="113"/>
  <c r="F850" i="113"/>
  <c r="F851" i="113"/>
  <c r="F852" i="113"/>
  <c r="F853" i="113"/>
  <c r="F854" i="113"/>
  <c r="F855" i="113"/>
  <c r="F856" i="113"/>
  <c r="F857" i="113"/>
  <c r="F858" i="113"/>
  <c r="F859" i="113"/>
  <c r="F860" i="113"/>
  <c r="F861" i="113"/>
  <c r="F862" i="113"/>
  <c r="F863" i="113"/>
  <c r="F864" i="113"/>
  <c r="F865" i="113"/>
  <c r="F866" i="113"/>
  <c r="F867" i="113"/>
  <c r="F868" i="113"/>
  <c r="F869" i="113"/>
  <c r="F870" i="113"/>
  <c r="F871" i="113"/>
  <c r="F872" i="113"/>
  <c r="F873" i="113"/>
  <c r="F874" i="113"/>
  <c r="F875" i="113"/>
  <c r="F876" i="113"/>
  <c r="F877" i="113"/>
  <c r="F878" i="113"/>
  <c r="F879" i="113"/>
  <c r="F880" i="113"/>
  <c r="F881" i="113"/>
  <c r="F882" i="113"/>
  <c r="F883" i="113"/>
  <c r="F884" i="113"/>
  <c r="F885" i="113"/>
  <c r="F886" i="113"/>
  <c r="F887" i="113"/>
  <c r="F888" i="113"/>
  <c r="F889" i="113"/>
  <c r="F890" i="113"/>
  <c r="F891" i="113"/>
  <c r="F892" i="113"/>
  <c r="F893" i="113"/>
  <c r="F894" i="113"/>
  <c r="F895" i="113"/>
  <c r="F896" i="113"/>
  <c r="F897" i="113"/>
  <c r="F898" i="113"/>
  <c r="F899" i="113"/>
  <c r="F900" i="113"/>
  <c r="F901" i="113"/>
  <c r="F902" i="113"/>
  <c r="F903" i="113"/>
  <c r="F904" i="113"/>
  <c r="F905" i="113"/>
  <c r="F906" i="113"/>
  <c r="F907" i="113"/>
  <c r="F908" i="113"/>
  <c r="F909" i="113"/>
  <c r="F910" i="113"/>
  <c r="F911" i="113"/>
  <c r="F912" i="113"/>
  <c r="F913" i="113"/>
  <c r="F914" i="113"/>
  <c r="F915" i="113"/>
  <c r="F916" i="113"/>
  <c r="F917" i="113"/>
  <c r="F918" i="113"/>
  <c r="F919" i="113"/>
  <c r="F920" i="113"/>
  <c r="F921" i="113"/>
  <c r="F922" i="113"/>
  <c r="F923" i="113"/>
  <c r="F924" i="113"/>
  <c r="F925" i="113"/>
  <c r="F926" i="113"/>
  <c r="F927" i="113"/>
  <c r="F928" i="113"/>
  <c r="F929" i="113"/>
  <c r="F930" i="113"/>
  <c r="F931" i="113"/>
  <c r="F932" i="113"/>
  <c r="F933" i="113"/>
  <c r="F934" i="113"/>
  <c r="F935" i="113"/>
  <c r="F936" i="113"/>
  <c r="F937" i="113"/>
  <c r="F938" i="113"/>
  <c r="F939" i="113"/>
  <c r="F940" i="113"/>
  <c r="F941" i="113"/>
  <c r="F942" i="113"/>
  <c r="F943" i="113"/>
  <c r="F944" i="113"/>
  <c r="F945" i="113"/>
  <c r="F946" i="113"/>
  <c r="F947" i="113"/>
  <c r="F948" i="113"/>
  <c r="F949" i="113"/>
  <c r="F950" i="113"/>
  <c r="F951" i="113"/>
  <c r="F952" i="113"/>
  <c r="F953" i="113"/>
  <c r="F954" i="113"/>
  <c r="F955" i="113"/>
  <c r="F956" i="113"/>
  <c r="F957" i="113"/>
  <c r="F958" i="113"/>
  <c r="F959" i="113"/>
  <c r="F960" i="113"/>
  <c r="F961" i="113"/>
  <c r="F962" i="113"/>
  <c r="F963" i="113"/>
  <c r="F964" i="113"/>
  <c r="F965" i="113"/>
  <c r="F966" i="113"/>
  <c r="F967" i="113"/>
  <c r="F968" i="113"/>
  <c r="F969" i="113"/>
  <c r="F970" i="113"/>
  <c r="F971" i="113"/>
  <c r="F972" i="113"/>
  <c r="F973" i="113"/>
  <c r="F974" i="113"/>
  <c r="F975" i="113"/>
  <c r="F976" i="113"/>
  <c r="F977" i="113"/>
  <c r="F978" i="113"/>
  <c r="F979" i="113"/>
  <c r="F980" i="113"/>
  <c r="F981" i="113"/>
  <c r="F982" i="113"/>
  <c r="F983" i="113"/>
  <c r="F984" i="113"/>
  <c r="F985" i="113"/>
  <c r="F986" i="113"/>
  <c r="F987" i="113"/>
  <c r="F988" i="113"/>
  <c r="F989" i="113"/>
  <c r="F990" i="113"/>
  <c r="F991" i="113"/>
  <c r="F992" i="113"/>
  <c r="F993" i="113"/>
  <c r="F994" i="113"/>
  <c r="F995" i="113"/>
  <c r="F996" i="113"/>
  <c r="F997" i="113"/>
  <c r="F998" i="113"/>
  <c r="F999" i="113"/>
  <c r="F1000" i="113"/>
  <c r="F1001" i="113"/>
  <c r="F1002" i="113"/>
  <c r="F1003" i="113"/>
  <c r="F1004" i="113"/>
  <c r="F1005" i="113"/>
  <c r="F1006" i="113"/>
  <c r="F1007" i="113"/>
  <c r="F1008" i="113"/>
  <c r="F1009" i="113"/>
  <c r="F1010" i="113"/>
  <c r="F1011" i="113"/>
  <c r="F1012" i="113"/>
  <c r="F1013" i="113"/>
  <c r="F1014" i="113"/>
  <c r="F1015" i="113"/>
  <c r="F1016" i="113"/>
  <c r="F1017" i="113"/>
  <c r="F1018" i="113"/>
  <c r="F1019" i="113"/>
  <c r="F1020" i="113"/>
  <c r="F1021" i="113"/>
  <c r="F1022" i="113"/>
  <c r="F1023" i="113"/>
  <c r="F1024" i="113"/>
  <c r="F1025" i="113"/>
  <c r="F1026" i="113"/>
  <c r="F1027" i="113"/>
  <c r="F1028" i="113"/>
  <c r="F1029" i="113"/>
  <c r="F1030" i="113"/>
  <c r="F1031" i="113"/>
  <c r="F1032" i="113"/>
  <c r="F1033" i="113"/>
  <c r="F1034" i="113"/>
  <c r="F1035" i="113"/>
  <c r="F1036" i="113"/>
  <c r="F1037" i="113"/>
  <c r="F1038" i="113"/>
  <c r="F1039" i="113"/>
  <c r="F1040" i="113"/>
  <c r="F1041" i="113"/>
  <c r="F1042" i="113"/>
  <c r="F1043" i="113"/>
  <c r="F1044" i="113"/>
  <c r="F1045" i="113"/>
  <c r="F1046" i="113"/>
  <c r="F1047" i="113"/>
  <c r="F1048" i="113"/>
  <c r="F1049" i="113"/>
  <c r="F1050" i="113"/>
  <c r="F1051" i="113"/>
  <c r="F1052" i="113"/>
  <c r="F1053" i="113"/>
  <c r="F1054" i="113"/>
  <c r="F1055" i="113"/>
  <c r="F1056" i="113"/>
  <c r="F1057" i="113"/>
  <c r="F1058" i="113"/>
  <c r="F1059" i="113"/>
  <c r="F1060" i="113"/>
  <c r="F1061" i="113"/>
  <c r="F1062" i="113"/>
  <c r="F1063" i="113"/>
  <c r="F1064" i="113"/>
  <c r="F1065" i="113"/>
  <c r="F1066" i="113"/>
  <c r="F1067" i="113"/>
  <c r="F1068" i="113"/>
  <c r="F1069" i="113"/>
  <c r="F1070" i="113"/>
  <c r="F1071" i="113"/>
  <c r="F1072" i="113"/>
  <c r="F1073" i="113"/>
  <c r="F1074" i="113"/>
  <c r="F1075" i="113"/>
  <c r="F1076" i="113"/>
  <c r="F1077" i="113"/>
  <c r="F1078" i="113"/>
  <c r="F1079" i="113"/>
  <c r="F1080" i="113"/>
  <c r="F1081" i="113"/>
  <c r="F1082" i="113"/>
  <c r="F1083" i="113"/>
  <c r="F1084" i="113"/>
  <c r="F1085" i="113"/>
  <c r="F1086" i="113"/>
  <c r="F1087" i="113"/>
  <c r="F1088" i="113"/>
  <c r="F1089" i="113"/>
  <c r="F1090" i="113"/>
  <c r="F1091" i="113"/>
  <c r="F1092" i="113"/>
  <c r="F1093" i="113"/>
  <c r="F1094" i="113"/>
  <c r="F1095" i="113"/>
  <c r="F1096" i="113"/>
  <c r="F1097" i="113"/>
  <c r="F1098" i="113"/>
  <c r="F1099" i="113"/>
  <c r="F1100" i="113"/>
  <c r="F1101" i="113"/>
  <c r="F1102" i="113"/>
  <c r="F1103" i="113"/>
  <c r="F1104" i="113"/>
  <c r="F1105" i="113"/>
  <c r="F1106" i="113"/>
  <c r="F1107" i="113"/>
  <c r="F1108" i="113"/>
  <c r="F1109" i="113"/>
  <c r="F1110" i="113"/>
  <c r="F1111" i="113"/>
  <c r="F1112" i="113"/>
  <c r="F1113" i="113"/>
  <c r="F1114" i="113"/>
  <c r="F1115" i="113"/>
  <c r="F1116" i="113"/>
  <c r="F1117" i="113"/>
  <c r="F1118" i="113"/>
  <c r="F1119" i="113"/>
  <c r="F1120" i="113"/>
  <c r="F1121" i="113"/>
  <c r="F1122" i="113"/>
  <c r="F1123" i="113"/>
  <c r="F1124" i="113"/>
  <c r="F1125" i="113"/>
  <c r="F1126" i="113"/>
  <c r="F1127" i="113"/>
  <c r="F1128" i="113"/>
  <c r="F1129" i="113"/>
  <c r="F1130" i="113"/>
  <c r="F1131" i="113"/>
  <c r="F1132" i="113"/>
  <c r="F1133" i="113"/>
  <c r="F1134" i="113"/>
  <c r="F1135" i="113"/>
  <c r="F1136" i="113"/>
  <c r="F1137" i="113"/>
  <c r="F1138" i="113"/>
  <c r="F1139" i="113"/>
  <c r="F1140" i="113"/>
  <c r="F1141" i="113"/>
  <c r="F1142" i="113"/>
  <c r="F1143" i="113"/>
  <c r="F1144" i="113"/>
  <c r="F1145" i="113"/>
  <c r="F1146" i="113"/>
  <c r="F1147" i="113"/>
  <c r="F1148" i="113"/>
  <c r="F1149" i="113"/>
  <c r="F1150" i="113"/>
  <c r="F1151" i="113"/>
  <c r="F1152" i="113"/>
  <c r="F1153" i="113"/>
  <c r="F1154" i="113"/>
  <c r="F1155" i="113"/>
  <c r="F1156" i="113"/>
  <c r="F1157" i="113"/>
  <c r="F1158" i="113"/>
  <c r="F1159" i="113"/>
  <c r="F1160" i="113"/>
  <c r="F1161" i="113"/>
  <c r="F1162" i="113"/>
  <c r="F1163" i="113"/>
  <c r="F1164" i="113"/>
  <c r="F1165" i="113"/>
  <c r="F1166" i="113"/>
  <c r="F1167" i="113"/>
  <c r="F1168" i="113"/>
  <c r="F1169" i="113"/>
  <c r="F1170" i="113"/>
  <c r="F1171" i="113"/>
  <c r="F1172" i="113"/>
  <c r="F1173" i="113"/>
  <c r="F1174" i="113"/>
  <c r="F1175" i="113"/>
  <c r="F1176" i="113"/>
  <c r="F1177" i="113"/>
  <c r="F1178" i="113"/>
  <c r="F1179" i="113"/>
  <c r="F1180" i="113"/>
  <c r="F1181" i="113"/>
  <c r="F1182" i="113"/>
  <c r="F1183" i="113"/>
  <c r="F1184" i="113"/>
  <c r="F1185" i="113"/>
  <c r="F1186" i="113"/>
  <c r="F1187" i="113"/>
  <c r="F1188" i="113"/>
  <c r="F1189" i="113"/>
  <c r="F1190" i="113"/>
  <c r="F1191" i="113"/>
  <c r="F1192" i="113"/>
  <c r="F1193" i="113"/>
  <c r="F1194" i="113"/>
  <c r="F1195" i="113"/>
  <c r="F1196" i="113"/>
  <c r="F1197" i="113"/>
  <c r="F1198" i="113"/>
  <c r="F1199" i="113"/>
  <c r="F1200" i="113"/>
  <c r="F1201" i="113"/>
  <c r="F1202" i="113"/>
  <c r="F1203" i="113"/>
  <c r="F1204" i="113"/>
  <c r="F1205" i="113"/>
  <c r="F1206" i="113"/>
  <c r="F1207" i="113"/>
  <c r="F1208" i="113"/>
  <c r="F1209" i="113"/>
  <c r="F1210" i="113"/>
  <c r="F1211" i="113"/>
  <c r="F1212" i="113"/>
  <c r="F1213" i="113"/>
  <c r="F1214" i="113"/>
  <c r="F1215" i="113"/>
  <c r="F1216" i="113"/>
  <c r="F1217" i="113"/>
  <c r="F1218" i="113"/>
  <c r="F1219" i="113"/>
  <c r="F1220" i="113"/>
  <c r="F8" i="113"/>
  <c r="G680" i="232"/>
  <c r="F680" i="232"/>
  <c r="E680" i="232"/>
  <c r="D680" i="232"/>
  <c r="G674" i="232"/>
  <c r="F674" i="232"/>
  <c r="E674" i="232"/>
  <c r="D674" i="232"/>
  <c r="G666" i="232"/>
  <c r="F666" i="232"/>
  <c r="E666" i="232"/>
  <c r="D666" i="232"/>
  <c r="G664" i="232"/>
  <c r="F664" i="232"/>
  <c r="E664" i="232"/>
  <c r="D664" i="232"/>
  <c r="G662" i="232"/>
  <c r="F662" i="232"/>
  <c r="E662" i="232"/>
  <c r="D662" i="232"/>
  <c r="G659" i="232"/>
  <c r="F659" i="232"/>
  <c r="E659" i="232"/>
  <c r="D659" i="232"/>
  <c r="G654" i="232"/>
  <c r="F654" i="232"/>
  <c r="E654" i="232"/>
  <c r="D654" i="232"/>
  <c r="G639" i="232"/>
  <c r="F639" i="232"/>
  <c r="E639" i="232"/>
  <c r="D639" i="232"/>
  <c r="G617" i="232"/>
  <c r="G618" i="232" s="1"/>
  <c r="F617" i="232"/>
  <c r="F618" i="232" s="1"/>
  <c r="E617" i="232"/>
  <c r="E618" i="232" s="1"/>
  <c r="D617" i="232"/>
  <c r="D618" i="232" s="1"/>
  <c r="G615" i="232"/>
  <c r="G614" i="232"/>
  <c r="F614" i="232"/>
  <c r="F615" i="232" s="1"/>
  <c r="E614" i="232"/>
  <c r="E615" i="232" s="1"/>
  <c r="D614" i="232"/>
  <c r="D615" i="232" s="1"/>
  <c r="G611" i="232"/>
  <c r="G612" i="232" s="1"/>
  <c r="F611" i="232"/>
  <c r="F612" i="232" s="1"/>
  <c r="E611" i="232"/>
  <c r="E612" i="232" s="1"/>
  <c r="D611" i="232"/>
  <c r="D612" i="232" s="1"/>
  <c r="G605" i="232"/>
  <c r="G606" i="232" s="1"/>
  <c r="F605" i="232"/>
  <c r="F606" i="232" s="1"/>
  <c r="E605" i="232"/>
  <c r="E606" i="232" s="1"/>
  <c r="D605" i="232"/>
  <c r="D606" i="232" s="1"/>
  <c r="G599" i="232"/>
  <c r="G600" i="232" s="1"/>
  <c r="F599" i="232"/>
  <c r="F600" i="232" s="1"/>
  <c r="E599" i="232"/>
  <c r="E600" i="232" s="1"/>
  <c r="D599" i="232"/>
  <c r="D600" i="232" s="1"/>
  <c r="G593" i="232"/>
  <c r="G594" i="232" s="1"/>
  <c r="F593" i="232"/>
  <c r="E593" i="232"/>
  <c r="D593" i="232"/>
  <c r="G589" i="232"/>
  <c r="G590" i="232" s="1"/>
  <c r="F589" i="232"/>
  <c r="F590" i="232" s="1"/>
  <c r="E589" i="232"/>
  <c r="E590" i="232" s="1"/>
  <c r="D589" i="232"/>
  <c r="D590" i="232" s="1"/>
  <c r="G586" i="232"/>
  <c r="G587" i="232" s="1"/>
  <c r="F586" i="232"/>
  <c r="F587" i="232" s="1"/>
  <c r="E586" i="232"/>
  <c r="E587" i="232" s="1"/>
  <c r="D586" i="232"/>
  <c r="D587" i="232" s="1"/>
  <c r="G583" i="232"/>
  <c r="F583" i="232"/>
  <c r="E583" i="232"/>
  <c r="D583" i="232"/>
  <c r="G580" i="232"/>
  <c r="F580" i="232"/>
  <c r="E580" i="232"/>
  <c r="D580" i="232"/>
  <c r="D584" i="232" s="1"/>
  <c r="G577" i="232"/>
  <c r="G584" i="232" s="1"/>
  <c r="F577" i="232"/>
  <c r="E577" i="232"/>
  <c r="D577" i="232"/>
  <c r="D556" i="232"/>
  <c r="G555" i="232"/>
  <c r="G556" i="232" s="1"/>
  <c r="F555" i="232"/>
  <c r="F556" i="232" s="1"/>
  <c r="E555" i="232"/>
  <c r="E556" i="232" s="1"/>
  <c r="D555" i="232"/>
  <c r="G551" i="232"/>
  <c r="G552" i="232" s="1"/>
  <c r="F551" i="232"/>
  <c r="F552" i="232" s="1"/>
  <c r="E551" i="232"/>
  <c r="E552" i="232" s="1"/>
  <c r="D551" i="232"/>
  <c r="D552" i="232" s="1"/>
  <c r="G545" i="232"/>
  <c r="G546" i="232" s="1"/>
  <c r="F545" i="232"/>
  <c r="F546" i="232" s="1"/>
  <c r="E545" i="232"/>
  <c r="E546" i="232" s="1"/>
  <c r="D545" i="232"/>
  <c r="D546" i="232" s="1"/>
  <c r="G541" i="232"/>
  <c r="F541" i="232"/>
  <c r="E541" i="232"/>
  <c r="D541" i="232"/>
  <c r="G537" i="232"/>
  <c r="F537" i="232"/>
  <c r="E537" i="232"/>
  <c r="D537" i="232"/>
  <c r="F527" i="232"/>
  <c r="G526" i="232"/>
  <c r="G527" i="232" s="1"/>
  <c r="F526" i="232"/>
  <c r="E526" i="232"/>
  <c r="E527" i="232" s="1"/>
  <c r="D526" i="232"/>
  <c r="D527" i="232" s="1"/>
  <c r="G522" i="232"/>
  <c r="F522" i="232"/>
  <c r="E522" i="232"/>
  <c r="D522" i="232"/>
  <c r="G519" i="232"/>
  <c r="G523" i="232" s="1"/>
  <c r="F519" i="232"/>
  <c r="E519" i="232"/>
  <c r="D519" i="232"/>
  <c r="D523" i="232" s="1"/>
  <c r="G501" i="232"/>
  <c r="G502" i="232" s="1"/>
  <c r="F501" i="232"/>
  <c r="F502" i="232" s="1"/>
  <c r="E501" i="232"/>
  <c r="E502" i="232" s="1"/>
  <c r="D501" i="232"/>
  <c r="D502" i="232" s="1"/>
  <c r="G497" i="232"/>
  <c r="G498" i="232" s="1"/>
  <c r="F497" i="232"/>
  <c r="F498" i="232" s="1"/>
  <c r="E497" i="232"/>
  <c r="E498" i="232" s="1"/>
  <c r="D497" i="232"/>
  <c r="D498" i="232" s="1"/>
  <c r="G491" i="232"/>
  <c r="G492" i="232" s="1"/>
  <c r="F491" i="232"/>
  <c r="F492" i="232" s="1"/>
  <c r="E491" i="232"/>
  <c r="E492" i="232" s="1"/>
  <c r="D491" i="232"/>
  <c r="D492" i="232" s="1"/>
  <c r="G487" i="232"/>
  <c r="F487" i="232"/>
  <c r="E487" i="232"/>
  <c r="D487" i="232"/>
  <c r="G483" i="232"/>
  <c r="F483" i="232"/>
  <c r="E483" i="232"/>
  <c r="D483" i="232"/>
  <c r="G468" i="232"/>
  <c r="G469" i="232" s="1"/>
  <c r="F468" i="232"/>
  <c r="F469" i="232" s="1"/>
  <c r="E468" i="232"/>
  <c r="E469" i="232" s="1"/>
  <c r="D468" i="232"/>
  <c r="D469" i="232" s="1"/>
  <c r="G465" i="232"/>
  <c r="G466" i="232" s="1"/>
  <c r="F465" i="232"/>
  <c r="F466" i="232" s="1"/>
  <c r="E465" i="232"/>
  <c r="E466" i="232" s="1"/>
  <c r="D465" i="232"/>
  <c r="D466" i="232" s="1"/>
  <c r="G459" i="232"/>
  <c r="G458" i="232"/>
  <c r="F458" i="232"/>
  <c r="F459" i="232" s="1"/>
  <c r="E458" i="232"/>
  <c r="E459" i="232" s="1"/>
  <c r="D458" i="232"/>
  <c r="D459" i="232" s="1"/>
  <c r="G455" i="232"/>
  <c r="F455" i="232"/>
  <c r="E455" i="232"/>
  <c r="D455" i="232"/>
  <c r="G453" i="232"/>
  <c r="F453" i="232"/>
  <c r="F456" i="232" s="1"/>
  <c r="E453" i="232"/>
  <c r="E456" i="232" s="1"/>
  <c r="D453" i="232"/>
  <c r="G446" i="232"/>
  <c r="F446" i="232"/>
  <c r="E446" i="232"/>
  <c r="D446" i="232"/>
  <c r="G440" i="232"/>
  <c r="G441" i="232" s="1"/>
  <c r="F440" i="232"/>
  <c r="F441" i="232" s="1"/>
  <c r="E440" i="232"/>
  <c r="E441" i="232" s="1"/>
  <c r="D440" i="232"/>
  <c r="G427" i="232"/>
  <c r="F427" i="232"/>
  <c r="E427" i="232"/>
  <c r="D427" i="232"/>
  <c r="G425" i="232"/>
  <c r="G428" i="232" s="1"/>
  <c r="F425" i="232"/>
  <c r="E425" i="232"/>
  <c r="D425" i="232"/>
  <c r="E422" i="232"/>
  <c r="G421" i="232"/>
  <c r="G422" i="232" s="1"/>
  <c r="F421" i="232"/>
  <c r="F422" i="232" s="1"/>
  <c r="E421" i="232"/>
  <c r="D421" i="232"/>
  <c r="D422" i="232" s="1"/>
  <c r="F417" i="232"/>
  <c r="G416" i="232"/>
  <c r="G417" i="232" s="1"/>
  <c r="F416" i="232"/>
  <c r="E416" i="232"/>
  <c r="E417" i="232" s="1"/>
  <c r="D416" i="232"/>
  <c r="D417" i="232" s="1"/>
  <c r="F414" i="232"/>
  <c r="E414" i="232"/>
  <c r="G413" i="232"/>
  <c r="G414" i="232" s="1"/>
  <c r="F413" i="232"/>
  <c r="E413" i="232"/>
  <c r="D413" i="232"/>
  <c r="D414" i="232" s="1"/>
  <c r="G409" i="232"/>
  <c r="G410" i="232" s="1"/>
  <c r="F409" i="232"/>
  <c r="F410" i="232" s="1"/>
  <c r="E409" i="232"/>
  <c r="E410" i="232" s="1"/>
  <c r="D409" i="232"/>
  <c r="D410" i="232" s="1"/>
  <c r="E407" i="232"/>
  <c r="G406" i="232"/>
  <c r="G407" i="232" s="1"/>
  <c r="F406" i="232"/>
  <c r="F407" i="232" s="1"/>
  <c r="E406" i="232"/>
  <c r="D406" i="232"/>
  <c r="D407" i="232" s="1"/>
  <c r="F403" i="232"/>
  <c r="G402" i="232"/>
  <c r="G403" i="232" s="1"/>
  <c r="F402" i="232"/>
  <c r="E402" i="232"/>
  <c r="E403" i="232" s="1"/>
  <c r="D402" i="232"/>
  <c r="D403" i="232" s="1"/>
  <c r="F400" i="232"/>
  <c r="G399" i="232"/>
  <c r="G400" i="232" s="1"/>
  <c r="F399" i="232"/>
  <c r="E399" i="232"/>
  <c r="E400" i="232" s="1"/>
  <c r="D399" i="232"/>
  <c r="G394" i="232"/>
  <c r="G395" i="232" s="1"/>
  <c r="F394" i="232"/>
  <c r="F395" i="232" s="1"/>
  <c r="E394" i="232"/>
  <c r="E395" i="232" s="1"/>
  <c r="D394" i="232"/>
  <c r="D395" i="232" s="1"/>
  <c r="E392" i="232"/>
  <c r="G391" i="232"/>
  <c r="G392" i="232" s="1"/>
  <c r="F391" i="232"/>
  <c r="F392" i="232" s="1"/>
  <c r="E391" i="232"/>
  <c r="D391" i="232"/>
  <c r="D392" i="232" s="1"/>
  <c r="F388" i="232"/>
  <c r="G387" i="232"/>
  <c r="G388" i="232" s="1"/>
  <c r="F387" i="232"/>
  <c r="E387" i="232"/>
  <c r="E388" i="232" s="1"/>
  <c r="D387" i="232"/>
  <c r="G380" i="232"/>
  <c r="G381" i="232" s="1"/>
  <c r="F380" i="232"/>
  <c r="F381" i="232" s="1"/>
  <c r="E380" i="232"/>
  <c r="E381" i="232" s="1"/>
  <c r="D380" i="232"/>
  <c r="D381" i="232" s="1"/>
  <c r="G376" i="232"/>
  <c r="G377" i="232" s="1"/>
  <c r="F376" i="232"/>
  <c r="E376" i="232"/>
  <c r="D376" i="232"/>
  <c r="G372" i="232"/>
  <c r="F372" i="232"/>
  <c r="E372" i="232"/>
  <c r="D372" i="232"/>
  <c r="G368" i="232"/>
  <c r="F368" i="232"/>
  <c r="E368" i="232"/>
  <c r="D368" i="232"/>
  <c r="G366" i="232"/>
  <c r="G373" i="232" s="1"/>
  <c r="F366" i="232"/>
  <c r="E366" i="232"/>
  <c r="D366" i="232"/>
  <c r="G363" i="232"/>
  <c r="G364" i="232" s="1"/>
  <c r="F363" i="232"/>
  <c r="F364" i="232" s="1"/>
  <c r="E363" i="232"/>
  <c r="E364" i="232" s="1"/>
  <c r="D363" i="232"/>
  <c r="D364" i="232" s="1"/>
  <c r="G352" i="232"/>
  <c r="F352" i="232"/>
  <c r="E352" i="232"/>
  <c r="D352" i="232"/>
  <c r="G344" i="232"/>
  <c r="F344" i="232"/>
  <c r="E344" i="232"/>
  <c r="D344" i="232"/>
  <c r="G308" i="232"/>
  <c r="F308" i="232"/>
  <c r="E308" i="232"/>
  <c r="E345" i="232" s="1"/>
  <c r="D308" i="232"/>
  <c r="G303" i="232"/>
  <c r="G304" i="232" s="1"/>
  <c r="F303" i="232"/>
  <c r="F304" i="232" s="1"/>
  <c r="E303" i="232"/>
  <c r="E304" i="232" s="1"/>
  <c r="D303" i="232"/>
  <c r="D304" i="232" s="1"/>
  <c r="G300" i="232"/>
  <c r="F300" i="232"/>
  <c r="E300" i="232"/>
  <c r="D300" i="232"/>
  <c r="G298" i="232"/>
  <c r="F298" i="232"/>
  <c r="E298" i="232"/>
  <c r="D298" i="232"/>
  <c r="G296" i="232"/>
  <c r="F296" i="232"/>
  <c r="E296" i="232"/>
  <c r="D296" i="232"/>
  <c r="G294" i="232"/>
  <c r="F294" i="232"/>
  <c r="E294" i="232"/>
  <c r="D294" i="232"/>
  <c r="G290" i="232"/>
  <c r="F290" i="232"/>
  <c r="E290" i="232"/>
  <c r="D290" i="232"/>
  <c r="G287" i="232"/>
  <c r="F287" i="232"/>
  <c r="E287" i="232"/>
  <c r="D287" i="232"/>
  <c r="G285" i="232"/>
  <c r="F285" i="232"/>
  <c r="E285" i="232"/>
  <c r="D285" i="232"/>
  <c r="G282" i="232"/>
  <c r="G301" i="232" s="1"/>
  <c r="F282" i="232"/>
  <c r="E282" i="232"/>
  <c r="E301" i="232" s="1"/>
  <c r="D282" i="232"/>
  <c r="D301" i="232" s="1"/>
  <c r="G279" i="232"/>
  <c r="G280" i="232" s="1"/>
  <c r="F279" i="232"/>
  <c r="F280" i="232" s="1"/>
  <c r="E279" i="232"/>
  <c r="E280" i="232" s="1"/>
  <c r="D279" i="232"/>
  <c r="D280" i="232" s="1"/>
  <c r="G276" i="232"/>
  <c r="F276" i="232"/>
  <c r="E276" i="232"/>
  <c r="D276" i="232"/>
  <c r="G273" i="232"/>
  <c r="F273" i="232"/>
  <c r="E273" i="232"/>
  <c r="D273" i="232"/>
  <c r="G271" i="232"/>
  <c r="F271" i="232"/>
  <c r="E271" i="232"/>
  <c r="D271" i="232"/>
  <c r="G269" i="232"/>
  <c r="F269" i="232"/>
  <c r="E269" i="232"/>
  <c r="D269" i="232"/>
  <c r="G267" i="232"/>
  <c r="F267" i="232"/>
  <c r="E267" i="232"/>
  <c r="D267" i="232"/>
  <c r="G265" i="232"/>
  <c r="F265" i="232"/>
  <c r="E265" i="232"/>
  <c r="D265" i="232"/>
  <c r="G263" i="232"/>
  <c r="F263" i="232"/>
  <c r="E263" i="232"/>
  <c r="D263" i="232"/>
  <c r="G261" i="232"/>
  <c r="F261" i="232"/>
  <c r="E261" i="232"/>
  <c r="D261" i="232"/>
  <c r="G259" i="232"/>
  <c r="F259" i="232"/>
  <c r="E259" i="232"/>
  <c r="D259" i="232"/>
  <c r="G256" i="232"/>
  <c r="F256" i="232"/>
  <c r="F277" i="232" s="1"/>
  <c r="E256" i="232"/>
  <c r="D256" i="232"/>
  <c r="D277" i="232" s="1"/>
  <c r="G253" i="232"/>
  <c r="F253" i="232"/>
  <c r="E253" i="232"/>
  <c r="D253" i="232"/>
  <c r="G251" i="232"/>
  <c r="F251" i="232"/>
  <c r="E251" i="232"/>
  <c r="D251" i="232"/>
  <c r="G247" i="232"/>
  <c r="F247" i="232"/>
  <c r="E247" i="232"/>
  <c r="D247" i="232"/>
  <c r="G243" i="232"/>
  <c r="F243" i="232"/>
  <c r="F254" i="232" s="1"/>
  <c r="E243" i="232"/>
  <c r="E254" i="232" s="1"/>
  <c r="D243" i="232"/>
  <c r="D254" i="232" s="1"/>
  <c r="G226" i="232"/>
  <c r="F226" i="232"/>
  <c r="E226" i="232"/>
  <c r="D226" i="232"/>
  <c r="G221" i="232"/>
  <c r="F221" i="232"/>
  <c r="F227" i="232" s="1"/>
  <c r="E221" i="232"/>
  <c r="E227" i="232" s="1"/>
  <c r="D221" i="232"/>
  <c r="D227" i="232" s="1"/>
  <c r="G217" i="232"/>
  <c r="F217" i="232"/>
  <c r="E217" i="232"/>
  <c r="D217" i="232"/>
  <c r="G212" i="232"/>
  <c r="G218" i="232" s="1"/>
  <c r="F212" i="232"/>
  <c r="F218" i="232" s="1"/>
  <c r="E212" i="232"/>
  <c r="E218" i="232" s="1"/>
  <c r="D212" i="232"/>
  <c r="D218" i="232" s="1"/>
  <c r="G206" i="232"/>
  <c r="F206" i="232"/>
  <c r="E206" i="232"/>
  <c r="D206" i="232"/>
  <c r="G203" i="232"/>
  <c r="F203" i="232"/>
  <c r="E203" i="232"/>
  <c r="D203" i="232"/>
  <c r="G201" i="232"/>
  <c r="F201" i="232"/>
  <c r="E201" i="232"/>
  <c r="D201" i="232"/>
  <c r="G178" i="232"/>
  <c r="G179" i="232" s="1"/>
  <c r="F178" i="232"/>
  <c r="F179" i="232" s="1"/>
  <c r="E178" i="232"/>
  <c r="E179" i="232" s="1"/>
  <c r="D178" i="232"/>
  <c r="D179" i="232" s="1"/>
  <c r="G174" i="232"/>
  <c r="G175" i="232" s="1"/>
  <c r="F174" i="232"/>
  <c r="F175" i="232" s="1"/>
  <c r="E174" i="232"/>
  <c r="E175" i="232" s="1"/>
  <c r="D174" i="232"/>
  <c r="D175" i="232" s="1"/>
  <c r="G168" i="232"/>
  <c r="G169" i="232" s="1"/>
  <c r="F168" i="232"/>
  <c r="F169" i="232" s="1"/>
  <c r="E168" i="232"/>
  <c r="E169" i="232" s="1"/>
  <c r="D168" i="232"/>
  <c r="D169" i="232" s="1"/>
  <c r="G165" i="232"/>
  <c r="F165" i="232"/>
  <c r="E165" i="232"/>
  <c r="D165" i="232"/>
  <c r="G160" i="232"/>
  <c r="G166" i="232" s="1"/>
  <c r="F160" i="232"/>
  <c r="F166" i="232" s="1"/>
  <c r="E160" i="232"/>
  <c r="E166" i="232" s="1"/>
  <c r="D160" i="232"/>
  <c r="D166" i="232" s="1"/>
  <c r="G149" i="232"/>
  <c r="G150" i="232" s="1"/>
  <c r="F149" i="232"/>
  <c r="F150" i="232" s="1"/>
  <c r="E149" i="232"/>
  <c r="E150" i="232" s="1"/>
  <c r="D149" i="232"/>
  <c r="D150" i="232" s="1"/>
  <c r="G140" i="232"/>
  <c r="G141" i="232" s="1"/>
  <c r="F140" i="232"/>
  <c r="F141" i="232" s="1"/>
  <c r="E140" i="232"/>
  <c r="E141" i="232" s="1"/>
  <c r="D140" i="232"/>
  <c r="D141" i="232" s="1"/>
  <c r="G135" i="232"/>
  <c r="G136" i="232" s="1"/>
  <c r="F135" i="232"/>
  <c r="F136" i="232" s="1"/>
  <c r="E135" i="232"/>
  <c r="E136" i="232" s="1"/>
  <c r="D135" i="232"/>
  <c r="D136" i="232" s="1"/>
  <c r="G131" i="232"/>
  <c r="F131" i="232"/>
  <c r="F132" i="232" s="1"/>
  <c r="E131" i="232"/>
  <c r="E132" i="232" s="1"/>
  <c r="D131" i="232"/>
  <c r="D132" i="232" s="1"/>
  <c r="G127" i="232"/>
  <c r="G128" i="232" s="1"/>
  <c r="F127" i="232"/>
  <c r="F128" i="232" s="1"/>
  <c r="E127" i="232"/>
  <c r="E128" i="232" s="1"/>
  <c r="D127" i="232"/>
  <c r="D128" i="232" s="1"/>
  <c r="G124" i="232"/>
  <c r="G125" i="232" s="1"/>
  <c r="F124" i="232"/>
  <c r="F125" i="232" s="1"/>
  <c r="E124" i="232"/>
  <c r="E125" i="232" s="1"/>
  <c r="D124" i="232"/>
  <c r="D125" i="232" s="1"/>
  <c r="G118" i="232"/>
  <c r="G119" i="232" s="1"/>
  <c r="F118" i="232"/>
  <c r="F119" i="232" s="1"/>
  <c r="E118" i="232"/>
  <c r="E119" i="232" s="1"/>
  <c r="D118" i="232"/>
  <c r="D119" i="232" s="1"/>
  <c r="G113" i="232"/>
  <c r="G114" i="232" s="1"/>
  <c r="F113" i="232"/>
  <c r="F114" i="232" s="1"/>
  <c r="E113" i="232"/>
  <c r="E114" i="232" s="1"/>
  <c r="D113" i="232"/>
  <c r="D114" i="232" s="1"/>
  <c r="G109" i="232"/>
  <c r="G110" i="232" s="1"/>
  <c r="F109" i="232"/>
  <c r="F110" i="232" s="1"/>
  <c r="E109" i="232"/>
  <c r="E110" i="232" s="1"/>
  <c r="D109" i="232"/>
  <c r="D110" i="232" s="1"/>
  <c r="G102" i="232"/>
  <c r="G103" i="232" s="1"/>
  <c r="F102" i="232"/>
  <c r="E102" i="232"/>
  <c r="D102" i="232"/>
  <c r="G98" i="232"/>
  <c r="G99" i="232" s="1"/>
  <c r="F98" i="232"/>
  <c r="F99" i="232" s="1"/>
  <c r="E98" i="232"/>
  <c r="E99" i="232" s="1"/>
  <c r="D98" i="232"/>
  <c r="D99" i="232" s="1"/>
  <c r="G95" i="232"/>
  <c r="G96" i="232" s="1"/>
  <c r="F95" i="232"/>
  <c r="F96" i="232" s="1"/>
  <c r="E95" i="232"/>
  <c r="E96" i="232" s="1"/>
  <c r="D95" i="232"/>
  <c r="D96" i="232" s="1"/>
  <c r="G91" i="232"/>
  <c r="G92" i="232" s="1"/>
  <c r="F91" i="232"/>
  <c r="F92" i="232" s="1"/>
  <c r="E91" i="232"/>
  <c r="E92" i="232" s="1"/>
  <c r="D91" i="232"/>
  <c r="D92" i="232" s="1"/>
  <c r="G88" i="232"/>
  <c r="G89" i="232" s="1"/>
  <c r="F88" i="232"/>
  <c r="F89" i="232" s="1"/>
  <c r="E88" i="232"/>
  <c r="E89" i="232" s="1"/>
  <c r="D88" i="232"/>
  <c r="D89" i="232" s="1"/>
  <c r="G85" i="232"/>
  <c r="F85" i="232"/>
  <c r="E85" i="232"/>
  <c r="D85" i="232"/>
  <c r="G78" i="232"/>
  <c r="F78" i="232"/>
  <c r="E78" i="232"/>
  <c r="D78" i="232"/>
  <c r="G76" i="232"/>
  <c r="F76" i="232"/>
  <c r="E76" i="232"/>
  <c r="D76" i="232"/>
  <c r="G74" i="232"/>
  <c r="G86" i="232" s="1"/>
  <c r="F74" i="232"/>
  <c r="F86" i="232" s="1"/>
  <c r="E74" i="232"/>
  <c r="E86" i="232" s="1"/>
  <c r="D74" i="232"/>
  <c r="D86" i="232" s="1"/>
  <c r="G70" i="232"/>
  <c r="G71" i="232" s="1"/>
  <c r="F70" i="232"/>
  <c r="F71" i="232" s="1"/>
  <c r="E70" i="232"/>
  <c r="E71" i="232" s="1"/>
  <c r="D70" i="232"/>
  <c r="D71" i="232" s="1"/>
  <c r="G67" i="232"/>
  <c r="F67" i="232"/>
  <c r="E67" i="232"/>
  <c r="D67" i="232"/>
  <c r="G59" i="232"/>
  <c r="F59" i="232"/>
  <c r="E59" i="232"/>
  <c r="D59" i="232"/>
  <c r="G57" i="232"/>
  <c r="F57" i="232"/>
  <c r="E57" i="232"/>
  <c r="D57" i="232"/>
  <c r="G54" i="232"/>
  <c r="F54" i="232"/>
  <c r="E54" i="232"/>
  <c r="D54" i="232"/>
  <c r="G50" i="232"/>
  <c r="G68" i="232" s="1"/>
  <c r="F50" i="232"/>
  <c r="E50" i="232"/>
  <c r="D50" i="232"/>
  <c r="G47" i="232"/>
  <c r="G48" i="232" s="1"/>
  <c r="F47" i="232"/>
  <c r="F48" i="232" s="1"/>
  <c r="E47" i="232"/>
  <c r="E48" i="232" s="1"/>
  <c r="D47" i="232"/>
  <c r="D48" i="232" s="1"/>
  <c r="G45" i="232"/>
  <c r="G44" i="232"/>
  <c r="F44" i="232"/>
  <c r="F45" i="232" s="1"/>
  <c r="E44" i="232"/>
  <c r="E45" i="232" s="1"/>
  <c r="D44" i="232"/>
  <c r="D45" i="232" s="1"/>
  <c r="G38" i="232"/>
  <c r="G39" i="232" s="1"/>
  <c r="F38" i="232"/>
  <c r="E38" i="232"/>
  <c r="D38" i="232"/>
  <c r="G33" i="232"/>
  <c r="G34" i="232" s="1"/>
  <c r="F33" i="232"/>
  <c r="F34" i="232" s="1"/>
  <c r="E33" i="232"/>
  <c r="E34" i="232" s="1"/>
  <c r="D33" i="232"/>
  <c r="D34" i="232" s="1"/>
  <c r="D31" i="232"/>
  <c r="G30" i="232"/>
  <c r="G31" i="232" s="1"/>
  <c r="F30" i="232"/>
  <c r="F31" i="232" s="1"/>
  <c r="E30" i="232"/>
  <c r="E31" i="232" s="1"/>
  <c r="D30" i="232"/>
  <c r="G26" i="232"/>
  <c r="F26" i="232"/>
  <c r="E26" i="232"/>
  <c r="D26" i="232"/>
  <c r="G24" i="232"/>
  <c r="F24" i="232"/>
  <c r="E24" i="232"/>
  <c r="D24" i="232"/>
  <c r="G22" i="232"/>
  <c r="F22" i="232"/>
  <c r="E22" i="232"/>
  <c r="D22" i="232"/>
  <c r="G19" i="232"/>
  <c r="F19" i="232"/>
  <c r="E19" i="232"/>
  <c r="D19" i="232"/>
  <c r="G11" i="232"/>
  <c r="G20" i="232" s="1"/>
  <c r="F11" i="232"/>
  <c r="E11" i="232"/>
  <c r="D11" i="232"/>
  <c r="G254" i="232" l="1"/>
  <c r="G277" i="232"/>
  <c r="D456" i="232"/>
  <c r="E27" i="232"/>
  <c r="E68" i="232"/>
  <c r="E584" i="232"/>
  <c r="F27" i="232"/>
  <c r="F68" i="232"/>
  <c r="F93" i="232" s="1"/>
  <c r="F301" i="232"/>
  <c r="E373" i="232"/>
  <c r="G456" i="232"/>
  <c r="F584" i="232"/>
  <c r="G27" i="232"/>
  <c r="D345" i="232"/>
  <c r="E277" i="232"/>
  <c r="E346" i="232" s="1"/>
  <c r="D428" i="232"/>
  <c r="D207" i="232"/>
  <c r="D373" i="232"/>
  <c r="F619" i="232"/>
  <c r="E207" i="232"/>
  <c r="D542" i="232"/>
  <c r="D591" i="232" s="1"/>
  <c r="G619" i="232"/>
  <c r="F207" i="232"/>
  <c r="F345" i="232"/>
  <c r="F373" i="232"/>
  <c r="E396" i="232"/>
  <c r="E423" i="232"/>
  <c r="E428" i="232"/>
  <c r="E429" i="232" s="1"/>
  <c r="E430" i="232" s="1"/>
  <c r="E442" i="232"/>
  <c r="E523" i="232"/>
  <c r="E542" i="232"/>
  <c r="D27" i="232"/>
  <c r="D68" i="232"/>
  <c r="G132" i="232"/>
  <c r="G142" i="232" s="1"/>
  <c r="G207" i="232"/>
  <c r="G219" i="232" s="1"/>
  <c r="G345" i="232"/>
  <c r="F396" i="232"/>
  <c r="F423" i="232"/>
  <c r="F428" i="232"/>
  <c r="F442" i="232"/>
  <c r="F523" i="232"/>
  <c r="F542" i="232"/>
  <c r="D100" i="232"/>
  <c r="D142" i="232"/>
  <c r="D219" i="232"/>
  <c r="D374" i="232"/>
  <c r="G396" i="232"/>
  <c r="G423" i="232"/>
  <c r="G442" i="232"/>
  <c r="G100" i="232"/>
  <c r="G374" i="232"/>
  <c r="E100" i="232"/>
  <c r="E142" i="232"/>
  <c r="E219" i="232"/>
  <c r="D388" i="232"/>
  <c r="D396" i="232" s="1"/>
  <c r="D400" i="232"/>
  <c r="D423" i="232" s="1"/>
  <c r="D441" i="232"/>
  <c r="D442" i="232" s="1"/>
  <c r="D471" i="232" s="1"/>
  <c r="E619" i="232"/>
  <c r="G93" i="232"/>
  <c r="F100" i="232"/>
  <c r="F142" i="232"/>
  <c r="F219" i="232"/>
  <c r="F374" i="232"/>
  <c r="D619" i="232"/>
  <c r="D470" i="232"/>
  <c r="D93" i="232"/>
  <c r="E93" i="232"/>
  <c r="E129" i="232"/>
  <c r="E374" i="232"/>
  <c r="G129" i="232"/>
  <c r="D39" i="232"/>
  <c r="D40" i="232" s="1"/>
  <c r="D103" i="232"/>
  <c r="D129" i="232" s="1"/>
  <c r="D346" i="232"/>
  <c r="D353" i="232"/>
  <c r="D354" i="232" s="1"/>
  <c r="D377" i="232"/>
  <c r="D382" i="232" s="1"/>
  <c r="D429" i="232"/>
  <c r="D447" i="232"/>
  <c r="D488" i="232"/>
  <c r="D594" i="232"/>
  <c r="D601" i="232" s="1"/>
  <c r="D667" i="232"/>
  <c r="D668" i="232" s="1"/>
  <c r="D669" i="232" s="1"/>
  <c r="D675" i="232"/>
  <c r="D676" i="232" s="1"/>
  <c r="G382" i="232"/>
  <c r="G601" i="232"/>
  <c r="E39" i="232"/>
  <c r="E40" i="232" s="1"/>
  <c r="E103" i="232"/>
  <c r="E353" i="232"/>
  <c r="E354" i="232" s="1"/>
  <c r="E377" i="232"/>
  <c r="E382" i="232" s="1"/>
  <c r="E447" i="232"/>
  <c r="E488" i="232"/>
  <c r="E591" i="232"/>
  <c r="E594" i="232"/>
  <c r="E601" i="232" s="1"/>
  <c r="E667" i="232"/>
  <c r="E675" i="232"/>
  <c r="E676" i="232" s="1"/>
  <c r="F39" i="232"/>
  <c r="F40" i="232" s="1"/>
  <c r="F103" i="232"/>
  <c r="F129" i="232" s="1"/>
  <c r="F346" i="232"/>
  <c r="F353" i="232"/>
  <c r="F354" i="232" s="1"/>
  <c r="F377" i="232"/>
  <c r="F382" i="232" s="1"/>
  <c r="F429" i="232"/>
  <c r="F447" i="232"/>
  <c r="F470" i="232" s="1"/>
  <c r="F488" i="232"/>
  <c r="F591" i="232"/>
  <c r="F594" i="232"/>
  <c r="F601" i="232" s="1"/>
  <c r="F667" i="232"/>
  <c r="F668" i="232" s="1"/>
  <c r="F675" i="232"/>
  <c r="G40" i="232"/>
  <c r="G227" i="232"/>
  <c r="G346" i="232" s="1"/>
  <c r="G542" i="232"/>
  <c r="G591" i="232" s="1"/>
  <c r="G35" i="232"/>
  <c r="G353" i="232"/>
  <c r="G354" i="232" s="1"/>
  <c r="G429" i="232"/>
  <c r="G430" i="232" s="1"/>
  <c r="G447" i="232"/>
  <c r="G470" i="232" s="1"/>
  <c r="G488" i="232"/>
  <c r="G528" i="232" s="1"/>
  <c r="G667" i="232"/>
  <c r="G675" i="232"/>
  <c r="G676" i="232" s="1"/>
  <c r="D20" i="232"/>
  <c r="E20" i="232"/>
  <c r="F20" i="232"/>
  <c r="E528" i="232" l="1"/>
  <c r="G397" i="232"/>
  <c r="F430" i="232"/>
  <c r="E397" i="232"/>
  <c r="G143" i="232"/>
  <c r="D35" i="232"/>
  <c r="D143" i="232" s="1"/>
  <c r="E35" i="232"/>
  <c r="E143" i="232" s="1"/>
  <c r="D397" i="232"/>
  <c r="F397" i="232"/>
  <c r="D430" i="232"/>
  <c r="E470" i="232"/>
  <c r="E471" i="232" s="1"/>
  <c r="G471" i="232"/>
  <c r="E668" i="232"/>
  <c r="E669" i="232" s="1"/>
  <c r="F528" i="232"/>
  <c r="F620" i="232" s="1"/>
  <c r="F35" i="232"/>
  <c r="F143" i="232" s="1"/>
  <c r="G668" i="232"/>
  <c r="G669" i="232" s="1"/>
  <c r="G620" i="232"/>
  <c r="F471" i="232"/>
  <c r="E677" i="232"/>
  <c r="D677" i="232"/>
  <c r="D528" i="232"/>
  <c r="D620" i="232" s="1"/>
  <c r="E620" i="232"/>
  <c r="G677" i="232"/>
  <c r="F676" i="232"/>
  <c r="F677" i="232" s="1"/>
  <c r="F669" i="232"/>
  <c r="E133" i="113" l="1"/>
  <c r="E134" i="113"/>
  <c r="A133" i="113"/>
  <c r="A134" i="113"/>
  <c r="J97" i="224"/>
  <c r="J96" i="224"/>
  <c r="G134" i="113" l="1"/>
  <c r="D56" i="182"/>
  <c r="G133" i="113"/>
  <c r="E12" i="113" l="1"/>
  <c r="E13" i="113"/>
  <c r="E14" i="113"/>
  <c r="E15" i="113"/>
  <c r="E17" i="113"/>
  <c r="E18" i="113"/>
  <c r="E19" i="113"/>
  <c r="E20" i="113"/>
  <c r="E21" i="113"/>
  <c r="E22" i="113"/>
  <c r="E23" i="113"/>
  <c r="E26" i="113"/>
  <c r="E28" i="113"/>
  <c r="E29" i="113"/>
  <c r="E30" i="113"/>
  <c r="E31" i="113"/>
  <c r="E32" i="113"/>
  <c r="E34" i="113"/>
  <c r="E37" i="113"/>
  <c r="E38" i="113"/>
  <c r="E39" i="113"/>
  <c r="E40" i="113"/>
  <c r="E43" i="113"/>
  <c r="E44" i="113"/>
  <c r="E48" i="113"/>
  <c r="E49" i="113"/>
  <c r="E50" i="113"/>
  <c r="E51" i="113"/>
  <c r="E52" i="113"/>
  <c r="E54" i="113"/>
  <c r="E55" i="113"/>
  <c r="E56" i="113"/>
  <c r="E59" i="113"/>
  <c r="E60" i="113"/>
  <c r="E61" i="113"/>
  <c r="E62" i="113"/>
  <c r="E65" i="113"/>
  <c r="E66" i="113"/>
  <c r="E67" i="113"/>
  <c r="E70" i="113"/>
  <c r="E72" i="113"/>
  <c r="E73" i="113"/>
  <c r="E74" i="113"/>
  <c r="E76" i="113"/>
  <c r="E77" i="113"/>
  <c r="E79" i="113"/>
  <c r="E81" i="113"/>
  <c r="E82" i="113"/>
  <c r="E83" i="113"/>
  <c r="E84" i="113"/>
  <c r="E85" i="113"/>
  <c r="E86" i="113"/>
  <c r="E87" i="113"/>
  <c r="E88" i="113"/>
  <c r="E89" i="113"/>
  <c r="E90" i="113"/>
  <c r="E91" i="113"/>
  <c r="E92" i="113"/>
  <c r="E93" i="113"/>
  <c r="E94" i="113"/>
  <c r="E95" i="113"/>
  <c r="E96" i="113"/>
  <c r="E97" i="113"/>
  <c r="E98" i="113"/>
  <c r="E99" i="113"/>
  <c r="E100" i="113"/>
  <c r="E101" i="113"/>
  <c r="E102" i="113"/>
  <c r="E103" i="113"/>
  <c r="E104" i="113"/>
  <c r="E105" i="113"/>
  <c r="E106" i="113"/>
  <c r="E107" i="113"/>
  <c r="E108" i="113"/>
  <c r="E109" i="113"/>
  <c r="E110" i="113"/>
  <c r="E111" i="113"/>
  <c r="E112" i="113"/>
  <c r="E113" i="113"/>
  <c r="E114" i="113"/>
  <c r="E115" i="113"/>
  <c r="E116" i="113"/>
  <c r="E117" i="113"/>
  <c r="E118" i="113"/>
  <c r="E119" i="113"/>
  <c r="E120" i="113"/>
  <c r="E121" i="113"/>
  <c r="E122" i="113"/>
  <c r="E123" i="113"/>
  <c r="E124" i="113"/>
  <c r="E125" i="113"/>
  <c r="E126" i="113"/>
  <c r="E127" i="113"/>
  <c r="E128" i="113"/>
  <c r="E129" i="113"/>
  <c r="E130" i="113"/>
  <c r="E131" i="113"/>
  <c r="E132" i="113"/>
  <c r="E137" i="113"/>
  <c r="E138" i="113"/>
  <c r="E141" i="113"/>
  <c r="E142" i="113"/>
  <c r="E144" i="113"/>
  <c r="E145" i="113"/>
  <c r="E146" i="113"/>
  <c r="E147" i="113"/>
  <c r="E148" i="113"/>
  <c r="E149" i="113"/>
  <c r="E150" i="113"/>
  <c r="E152" i="113"/>
  <c r="E154" i="113"/>
  <c r="E155" i="113"/>
  <c r="E156" i="113"/>
  <c r="E157" i="113"/>
  <c r="E158" i="113"/>
  <c r="E159" i="113"/>
  <c r="E160" i="113"/>
  <c r="E161" i="113"/>
  <c r="E162" i="113"/>
  <c r="E163" i="113"/>
  <c r="E164" i="113"/>
  <c r="E166" i="113"/>
  <c r="E167" i="113"/>
  <c r="E170" i="113"/>
  <c r="E172" i="113"/>
  <c r="E173" i="113"/>
  <c r="E174" i="113"/>
  <c r="E175" i="113"/>
  <c r="E178" i="113"/>
  <c r="E180" i="113"/>
  <c r="E181" i="113"/>
  <c r="E182" i="113"/>
  <c r="E183" i="113"/>
  <c r="E184" i="113"/>
  <c r="E185" i="113"/>
  <c r="E187" i="113"/>
  <c r="E188" i="113"/>
  <c r="E189" i="113"/>
  <c r="E190" i="113"/>
  <c r="E191" i="113"/>
  <c r="E194" i="113"/>
  <c r="E197" i="113"/>
  <c r="E198" i="113"/>
  <c r="E199" i="113"/>
  <c r="E200" i="113"/>
  <c r="E201" i="113"/>
  <c r="E204" i="113"/>
  <c r="E205" i="113"/>
  <c r="E208" i="113"/>
  <c r="E209" i="113"/>
  <c r="E210" i="113"/>
  <c r="E213" i="113"/>
  <c r="E214" i="113"/>
  <c r="E215" i="113"/>
  <c r="E216" i="113"/>
  <c r="E219" i="113"/>
  <c r="E220" i="113"/>
  <c r="E221" i="113"/>
  <c r="E222" i="113"/>
  <c r="E223" i="113"/>
  <c r="E224" i="113"/>
  <c r="E225" i="113"/>
  <c r="E226" i="113"/>
  <c r="E227" i="113"/>
  <c r="E228" i="113"/>
  <c r="E229" i="113"/>
  <c r="E230" i="113"/>
  <c r="E231" i="113"/>
  <c r="E232" i="113"/>
  <c r="E233" i="113"/>
  <c r="E237" i="113"/>
  <c r="E238" i="113"/>
  <c r="E239" i="113"/>
  <c r="E240" i="113"/>
  <c r="E241" i="113"/>
  <c r="E242" i="113"/>
  <c r="E243" i="113"/>
  <c r="E244" i="113"/>
  <c r="E245" i="113"/>
  <c r="E246" i="113"/>
  <c r="E247" i="113"/>
  <c r="E250" i="113"/>
  <c r="E251" i="113"/>
  <c r="E253" i="113"/>
  <c r="E254" i="113"/>
  <c r="E255" i="113"/>
  <c r="E256" i="113"/>
  <c r="E257" i="113"/>
  <c r="E258" i="113"/>
  <c r="E259" i="113"/>
  <c r="E260" i="113"/>
  <c r="E261" i="113"/>
  <c r="E262" i="113"/>
  <c r="E267" i="113"/>
  <c r="E268" i="113"/>
  <c r="E269" i="113"/>
  <c r="E270" i="113"/>
  <c r="E271" i="113"/>
  <c r="E274" i="113"/>
  <c r="E275" i="113"/>
  <c r="E276" i="113"/>
  <c r="E277" i="113"/>
  <c r="E278" i="113"/>
  <c r="E279" i="113"/>
  <c r="E280" i="113"/>
  <c r="E281" i="113"/>
  <c r="E282" i="113"/>
  <c r="E283" i="113"/>
  <c r="E284" i="113"/>
  <c r="E285" i="113"/>
  <c r="E286" i="113"/>
  <c r="E287" i="113"/>
  <c r="E288" i="113"/>
  <c r="E289" i="113"/>
  <c r="E290" i="113"/>
  <c r="E291" i="113"/>
  <c r="E292" i="113"/>
  <c r="E293" i="113"/>
  <c r="E294" i="113"/>
  <c r="E295" i="113"/>
  <c r="E296" i="113"/>
  <c r="E297" i="113"/>
  <c r="E299" i="113"/>
  <c r="E300" i="113"/>
  <c r="E301" i="113"/>
  <c r="E304" i="113"/>
  <c r="E305" i="113"/>
  <c r="E306" i="113"/>
  <c r="E309" i="113"/>
  <c r="E310" i="113"/>
  <c r="E311" i="113"/>
  <c r="E312" i="113"/>
  <c r="E313" i="113"/>
  <c r="E314" i="113"/>
  <c r="E317" i="113"/>
  <c r="E318" i="113"/>
  <c r="E321" i="113"/>
  <c r="E322" i="113"/>
  <c r="E323" i="113"/>
  <c r="E324" i="113"/>
  <c r="E325" i="113"/>
  <c r="E326" i="113"/>
  <c r="E327" i="113"/>
  <c r="E328" i="113"/>
  <c r="E329" i="113"/>
  <c r="E330" i="113"/>
  <c r="E331" i="113"/>
  <c r="E332" i="113"/>
  <c r="E333" i="113"/>
  <c r="E334" i="113"/>
  <c r="E335" i="113"/>
  <c r="E336" i="113"/>
  <c r="E337" i="113"/>
  <c r="E338" i="113"/>
  <c r="E339" i="113"/>
  <c r="E340" i="113"/>
  <c r="E341" i="113"/>
  <c r="E342" i="113"/>
  <c r="E343" i="113"/>
  <c r="E344" i="113"/>
  <c r="E345" i="113"/>
  <c r="E346" i="113"/>
  <c r="E348" i="113"/>
  <c r="E350" i="113"/>
  <c r="E351" i="113"/>
  <c r="E354" i="113"/>
  <c r="E355" i="113"/>
  <c r="E356" i="113"/>
  <c r="E357" i="113"/>
  <c r="E359" i="113"/>
  <c r="E360" i="113"/>
  <c r="E361" i="113"/>
  <c r="E362" i="113"/>
  <c r="E365" i="113"/>
  <c r="E366" i="113"/>
  <c r="E368" i="113"/>
  <c r="E369" i="113"/>
  <c r="E370" i="113"/>
  <c r="E371" i="113"/>
  <c r="E373" i="113"/>
  <c r="E374" i="113"/>
  <c r="E375" i="113"/>
  <c r="E376" i="113"/>
  <c r="E377" i="113"/>
  <c r="E378" i="113"/>
  <c r="E379" i="113"/>
  <c r="E380" i="113"/>
  <c r="E381" i="113"/>
  <c r="E382" i="113"/>
  <c r="E383" i="113"/>
  <c r="E384" i="113"/>
  <c r="E385" i="113"/>
  <c r="E386" i="113"/>
  <c r="E387" i="113"/>
  <c r="E388" i="113"/>
  <c r="E389" i="113"/>
  <c r="E390" i="113"/>
  <c r="E392" i="113"/>
  <c r="E393" i="113"/>
  <c r="E394" i="113"/>
  <c r="E396" i="113"/>
  <c r="E397" i="113"/>
  <c r="E398" i="113"/>
  <c r="E400" i="113"/>
  <c r="E403" i="113"/>
  <c r="E405" i="113"/>
  <c r="E406" i="113"/>
  <c r="E408" i="113"/>
  <c r="E410" i="113"/>
  <c r="E412" i="113"/>
  <c r="E413" i="113"/>
  <c r="E414" i="113"/>
  <c r="E416" i="113"/>
  <c r="E418" i="113"/>
  <c r="E419" i="113"/>
  <c r="E420" i="113"/>
  <c r="E422" i="113"/>
  <c r="E424" i="113"/>
  <c r="E426" i="113"/>
  <c r="E427" i="113"/>
  <c r="E428" i="113"/>
  <c r="E429" i="113"/>
  <c r="E430" i="113"/>
  <c r="E431" i="113"/>
  <c r="E434" i="113"/>
  <c r="E435" i="113"/>
  <c r="E436" i="113"/>
  <c r="E437" i="113"/>
  <c r="E438" i="113"/>
  <c r="E441" i="113"/>
  <c r="E443" i="113"/>
  <c r="E444" i="113"/>
  <c r="E445" i="113"/>
  <c r="E446" i="113"/>
  <c r="E448" i="113"/>
  <c r="E449" i="113"/>
  <c r="E451" i="113"/>
  <c r="E452" i="113"/>
  <c r="E454" i="113"/>
  <c r="E455" i="113"/>
  <c r="E456" i="113"/>
  <c r="E457" i="113"/>
  <c r="E458" i="113"/>
  <c r="E460" i="113"/>
  <c r="E461" i="113"/>
  <c r="E462" i="113"/>
  <c r="E463" i="113"/>
  <c r="E465" i="113"/>
  <c r="E467" i="113"/>
  <c r="E468" i="113"/>
  <c r="E471" i="113"/>
  <c r="E472" i="113"/>
  <c r="E473" i="113"/>
  <c r="E476" i="113"/>
  <c r="E477" i="113"/>
  <c r="E478" i="113"/>
  <c r="E479" i="113"/>
  <c r="E481" i="113"/>
  <c r="E482" i="113"/>
  <c r="E483" i="113"/>
  <c r="E484" i="113"/>
  <c r="E485" i="113"/>
  <c r="E486" i="113"/>
  <c r="E487" i="113"/>
  <c r="E488" i="113"/>
  <c r="E489" i="113"/>
  <c r="E490" i="113"/>
  <c r="E491" i="113"/>
  <c r="E492" i="113"/>
  <c r="E493" i="113"/>
  <c r="E494" i="113"/>
  <c r="E495" i="113"/>
  <c r="E496" i="113"/>
  <c r="E497" i="113"/>
  <c r="E498" i="113"/>
  <c r="E499" i="113"/>
  <c r="E500" i="113"/>
  <c r="E501" i="113"/>
  <c r="E502" i="113"/>
  <c r="E503" i="113"/>
  <c r="E504" i="113"/>
  <c r="E505" i="113"/>
  <c r="E506" i="113"/>
  <c r="E507" i="113"/>
  <c r="E508" i="113"/>
  <c r="E509" i="113"/>
  <c r="E510" i="113"/>
  <c r="E511" i="113"/>
  <c r="E512" i="113"/>
  <c r="E513" i="113"/>
  <c r="E514" i="113"/>
  <c r="E515" i="113"/>
  <c r="E516" i="113"/>
  <c r="E517" i="113"/>
  <c r="E518" i="113"/>
  <c r="E519" i="113"/>
  <c r="E520" i="113"/>
  <c r="E521" i="113"/>
  <c r="E522" i="113"/>
  <c r="E523" i="113"/>
  <c r="E524" i="113"/>
  <c r="E525" i="113"/>
  <c r="E526" i="113"/>
  <c r="E527" i="113"/>
  <c r="E528" i="113"/>
  <c r="E529" i="113"/>
  <c r="E530" i="113"/>
  <c r="E531" i="113"/>
  <c r="E532" i="113"/>
  <c r="E533" i="113"/>
  <c r="E534" i="113"/>
  <c r="E535" i="113"/>
  <c r="E536" i="113"/>
  <c r="E537" i="113"/>
  <c r="E538" i="113"/>
  <c r="E539" i="113"/>
  <c r="E540" i="113"/>
  <c r="E541" i="113"/>
  <c r="E542" i="113"/>
  <c r="E543" i="113"/>
  <c r="E544" i="113"/>
  <c r="E545" i="113"/>
  <c r="E546" i="113"/>
  <c r="E547" i="113"/>
  <c r="E548" i="113"/>
  <c r="E552" i="113"/>
  <c r="E553" i="113"/>
  <c r="E554" i="113"/>
  <c r="E555" i="113"/>
  <c r="E556" i="113"/>
  <c r="E558" i="113"/>
  <c r="E559" i="113"/>
  <c r="E560" i="113"/>
  <c r="E561" i="113"/>
  <c r="E562" i="113"/>
  <c r="E563" i="113"/>
  <c r="E564" i="113"/>
  <c r="E565" i="113"/>
  <c r="E566" i="113"/>
  <c r="E567" i="113"/>
  <c r="E568" i="113"/>
  <c r="E569" i="113"/>
  <c r="E570" i="113"/>
  <c r="E571" i="113"/>
  <c r="E574" i="113"/>
  <c r="E575" i="113"/>
  <c r="E577" i="113"/>
  <c r="E579" i="113"/>
  <c r="E580" i="113"/>
  <c r="E581" i="113"/>
  <c r="E583" i="113"/>
  <c r="E584" i="113"/>
  <c r="E585" i="113"/>
  <c r="E586" i="113"/>
  <c r="E590" i="113"/>
  <c r="E591" i="113"/>
  <c r="E592" i="113"/>
  <c r="E593" i="113"/>
  <c r="E594" i="113"/>
  <c r="E595" i="113"/>
  <c r="E596" i="113"/>
  <c r="E597" i="113"/>
  <c r="E600" i="113"/>
  <c r="E601" i="113"/>
  <c r="E605" i="113"/>
  <c r="E606" i="113"/>
  <c r="E607" i="113"/>
  <c r="E608" i="113"/>
  <c r="E609" i="113"/>
  <c r="E611" i="113"/>
  <c r="E612" i="113"/>
  <c r="E613" i="113"/>
  <c r="E614" i="113"/>
  <c r="E615" i="113"/>
  <c r="E616" i="113"/>
  <c r="E617" i="113"/>
  <c r="E620" i="113"/>
  <c r="E625" i="113"/>
  <c r="E628" i="113"/>
  <c r="E629" i="113"/>
  <c r="E632" i="113"/>
  <c r="E633" i="113"/>
  <c r="E634" i="113"/>
  <c r="E637" i="113"/>
  <c r="E638" i="113"/>
  <c r="E641" i="113"/>
  <c r="E642" i="113"/>
  <c r="E643" i="113"/>
  <c r="E646" i="113"/>
  <c r="E649" i="113"/>
  <c r="E650" i="113"/>
  <c r="E651" i="113"/>
  <c r="E652" i="113"/>
  <c r="E656" i="113"/>
  <c r="E658" i="113"/>
  <c r="E660" i="113"/>
  <c r="E661" i="113"/>
  <c r="E662" i="113"/>
  <c r="E666" i="113"/>
  <c r="E667" i="113"/>
  <c r="E668" i="113"/>
  <c r="E669" i="113"/>
  <c r="E670" i="113"/>
  <c r="E671" i="113"/>
  <c r="E672" i="113"/>
  <c r="E673" i="113"/>
  <c r="E674" i="113"/>
  <c r="E675" i="113"/>
  <c r="E676" i="113"/>
  <c r="E677" i="113"/>
  <c r="E678" i="113"/>
  <c r="E679" i="113"/>
  <c r="E680" i="113"/>
  <c r="E681" i="113"/>
  <c r="E682" i="113"/>
  <c r="E683" i="113"/>
  <c r="E684" i="113"/>
  <c r="E685" i="113"/>
  <c r="E686" i="113"/>
  <c r="E687" i="113"/>
  <c r="E688" i="113"/>
  <c r="E689" i="113"/>
  <c r="E690" i="113"/>
  <c r="E691" i="113"/>
  <c r="E692" i="113"/>
  <c r="E693" i="113"/>
  <c r="E694" i="113"/>
  <c r="E695" i="113"/>
  <c r="E696" i="113"/>
  <c r="E697" i="113"/>
  <c r="E698" i="113"/>
  <c r="E699" i="113"/>
  <c r="E700" i="113"/>
  <c r="E701" i="113"/>
  <c r="E702" i="113"/>
  <c r="E703" i="113"/>
  <c r="E704" i="113"/>
  <c r="E705" i="113"/>
  <c r="E706" i="113"/>
  <c r="E707" i="113"/>
  <c r="E708" i="113"/>
  <c r="E709" i="113"/>
  <c r="E710" i="113"/>
  <c r="E711" i="113"/>
  <c r="E712" i="113"/>
  <c r="E713" i="113"/>
  <c r="E714" i="113"/>
  <c r="E715" i="113"/>
  <c r="E716" i="113"/>
  <c r="E717" i="113"/>
  <c r="E718" i="113"/>
  <c r="E719" i="113"/>
  <c r="E720" i="113"/>
  <c r="E721" i="113"/>
  <c r="E722" i="113"/>
  <c r="E723" i="113"/>
  <c r="E724" i="113"/>
  <c r="E725" i="113"/>
  <c r="E726" i="113"/>
  <c r="E727" i="113"/>
  <c r="E728" i="113"/>
  <c r="E729" i="113"/>
  <c r="E730" i="113"/>
  <c r="E731" i="113"/>
  <c r="E732" i="113"/>
  <c r="E733" i="113"/>
  <c r="E734" i="113"/>
  <c r="E735" i="113"/>
  <c r="E736" i="113"/>
  <c r="E737" i="113"/>
  <c r="E738" i="113"/>
  <c r="E739" i="113"/>
  <c r="E740" i="113"/>
  <c r="E741" i="113"/>
  <c r="E742" i="113"/>
  <c r="E743" i="113"/>
  <c r="E744" i="113"/>
  <c r="E745" i="113"/>
  <c r="E746" i="113"/>
  <c r="E747" i="113"/>
  <c r="E748" i="113"/>
  <c r="E749" i="113"/>
  <c r="E750" i="113"/>
  <c r="E753" i="113"/>
  <c r="E754" i="113"/>
  <c r="E755" i="113"/>
  <c r="E756" i="113"/>
  <c r="E757" i="113"/>
  <c r="E758" i="113"/>
  <c r="E759" i="113"/>
  <c r="E760" i="113"/>
  <c r="E761" i="113"/>
  <c r="E764" i="113"/>
  <c r="E766" i="113"/>
  <c r="E767" i="113"/>
  <c r="E768" i="113"/>
  <c r="E769" i="113"/>
  <c r="E771" i="113"/>
  <c r="E772" i="113"/>
  <c r="E773" i="113"/>
  <c r="E774" i="113"/>
  <c r="E775" i="113"/>
  <c r="E777" i="113"/>
  <c r="E778" i="113"/>
  <c r="E779" i="113"/>
  <c r="E780" i="113"/>
  <c r="E781" i="113"/>
  <c r="E784" i="113"/>
  <c r="E787" i="113"/>
  <c r="E788" i="113"/>
  <c r="E789" i="113"/>
  <c r="E790" i="113"/>
  <c r="E791" i="113"/>
  <c r="E792" i="113"/>
  <c r="E793" i="113"/>
  <c r="E794" i="113"/>
  <c r="E797" i="113"/>
  <c r="E798" i="113"/>
  <c r="E803" i="113"/>
  <c r="E804" i="113"/>
  <c r="E805" i="113"/>
  <c r="E806" i="113"/>
  <c r="E807" i="113"/>
  <c r="E808" i="113"/>
  <c r="E809" i="113"/>
  <c r="E810" i="113"/>
  <c r="E811" i="113"/>
  <c r="E812" i="113"/>
  <c r="E813" i="113"/>
  <c r="E814" i="113"/>
  <c r="E815" i="113"/>
  <c r="E816" i="113"/>
  <c r="E817" i="113"/>
  <c r="E818" i="113"/>
  <c r="E819" i="113"/>
  <c r="E820" i="113"/>
  <c r="E821" i="113"/>
  <c r="E822" i="113"/>
  <c r="E823" i="113"/>
  <c r="E824" i="113"/>
  <c r="E825" i="113"/>
  <c r="E827" i="113"/>
  <c r="E828" i="113"/>
  <c r="E829" i="113"/>
  <c r="E832" i="113"/>
  <c r="E833" i="113"/>
  <c r="E834" i="113"/>
  <c r="E837" i="113"/>
  <c r="E838" i="113"/>
  <c r="E839" i="113"/>
  <c r="E840" i="113"/>
  <c r="E841" i="113"/>
  <c r="E844" i="113"/>
  <c r="E845" i="113"/>
  <c r="E846" i="113"/>
  <c r="E849" i="113"/>
  <c r="E850" i="113"/>
  <c r="E851" i="113"/>
  <c r="E852" i="113"/>
  <c r="E853" i="113"/>
  <c r="E854" i="113"/>
  <c r="E855" i="113"/>
  <c r="E856" i="113"/>
  <c r="E857" i="113"/>
  <c r="E858" i="113"/>
  <c r="E859" i="113"/>
  <c r="E860" i="113"/>
  <c r="E861" i="113"/>
  <c r="E862" i="113"/>
  <c r="E863" i="113"/>
  <c r="E864" i="113"/>
  <c r="E865" i="113"/>
  <c r="E866" i="113"/>
  <c r="E867" i="113"/>
  <c r="E868" i="113"/>
  <c r="E869" i="113"/>
  <c r="E870" i="113"/>
  <c r="E871" i="113"/>
  <c r="E872" i="113"/>
  <c r="E873" i="113"/>
  <c r="E874" i="113"/>
  <c r="E875" i="113"/>
  <c r="E876" i="113"/>
  <c r="E877" i="113"/>
  <c r="E878" i="113"/>
  <c r="E879" i="113"/>
  <c r="E880" i="113"/>
  <c r="E881" i="113"/>
  <c r="E882" i="113"/>
  <c r="E883" i="113"/>
  <c r="E884" i="113"/>
  <c r="E885" i="113"/>
  <c r="E886" i="113"/>
  <c r="E888" i="113"/>
  <c r="E889" i="113"/>
  <c r="E892" i="113"/>
  <c r="E893" i="113"/>
  <c r="E894" i="113"/>
  <c r="E895" i="113"/>
  <c r="E896" i="113"/>
  <c r="E897" i="113"/>
  <c r="E898" i="113"/>
  <c r="E899" i="113"/>
  <c r="E900" i="113"/>
  <c r="E901" i="113"/>
  <c r="E902" i="113"/>
  <c r="E903" i="113"/>
  <c r="E904" i="113"/>
  <c r="E905" i="113"/>
  <c r="E906" i="113"/>
  <c r="E907" i="113"/>
  <c r="E908" i="113"/>
  <c r="E911" i="113"/>
  <c r="E912" i="113"/>
  <c r="E913" i="113"/>
  <c r="E914" i="113"/>
  <c r="E915" i="113"/>
  <c r="E916" i="113"/>
  <c r="E917" i="113"/>
  <c r="E918" i="113"/>
  <c r="E919" i="113"/>
  <c r="E920" i="113"/>
  <c r="E921" i="113"/>
  <c r="E922" i="113"/>
  <c r="E923" i="113"/>
  <c r="E924" i="113"/>
  <c r="E925" i="113"/>
  <c r="E926" i="113"/>
  <c r="E927" i="113"/>
  <c r="E928" i="113"/>
  <c r="E929" i="113"/>
  <c r="E930" i="113"/>
  <c r="E931" i="113"/>
  <c r="E932" i="113"/>
  <c r="E933" i="113"/>
  <c r="E934" i="113"/>
  <c r="E935" i="113"/>
  <c r="E936" i="113"/>
  <c r="E938" i="113"/>
  <c r="E939" i="113"/>
  <c r="E940" i="113"/>
  <c r="E943" i="113"/>
  <c r="E944" i="113"/>
  <c r="E945" i="113"/>
  <c r="E948" i="113"/>
  <c r="E949" i="113"/>
  <c r="E950" i="113"/>
  <c r="E951" i="113"/>
  <c r="E952" i="113"/>
  <c r="E953" i="113"/>
  <c r="E956" i="113"/>
  <c r="E957" i="113"/>
  <c r="E960" i="113"/>
  <c r="E961" i="113"/>
  <c r="E962" i="113"/>
  <c r="E963" i="113"/>
  <c r="E964" i="113"/>
  <c r="E965" i="113"/>
  <c r="E966" i="113"/>
  <c r="E967" i="113"/>
  <c r="E968" i="113"/>
  <c r="E969" i="113"/>
  <c r="E970" i="113"/>
  <c r="E971" i="113"/>
  <c r="E972" i="113"/>
  <c r="E973" i="113"/>
  <c r="E974" i="113"/>
  <c r="E975" i="113"/>
  <c r="E976" i="113"/>
  <c r="E977" i="113"/>
  <c r="E978" i="113"/>
  <c r="E979" i="113"/>
  <c r="E980" i="113"/>
  <c r="E981" i="113"/>
  <c r="E982" i="113"/>
  <c r="E983" i="113"/>
  <c r="E984" i="113"/>
  <c r="E985" i="113"/>
  <c r="E986" i="113"/>
  <c r="E987" i="113"/>
  <c r="E988" i="113"/>
  <c r="E989" i="113"/>
  <c r="E990" i="113"/>
  <c r="E991" i="113"/>
  <c r="E992" i="113"/>
  <c r="E993" i="113"/>
  <c r="E994" i="113"/>
  <c r="E995" i="113"/>
  <c r="E996" i="113"/>
  <c r="E997" i="113"/>
  <c r="E998" i="113"/>
  <c r="E999" i="113"/>
  <c r="E1000" i="113"/>
  <c r="E1001" i="113"/>
  <c r="E1002" i="113"/>
  <c r="E1004" i="113"/>
  <c r="E1005" i="113"/>
  <c r="E1006" i="113"/>
  <c r="E1007" i="113"/>
  <c r="E1008" i="113"/>
  <c r="E1009" i="113"/>
  <c r="E1010" i="113"/>
  <c r="E1011" i="113"/>
  <c r="E1013" i="113"/>
  <c r="E1014" i="113"/>
  <c r="E1016" i="113"/>
  <c r="E1017" i="113"/>
  <c r="E1018" i="113"/>
  <c r="E1019" i="113"/>
  <c r="E1020" i="113"/>
  <c r="E1021" i="113"/>
  <c r="E1022" i="113"/>
  <c r="E1023" i="113"/>
  <c r="E1025" i="113"/>
  <c r="E1026" i="113"/>
  <c r="E1027" i="113"/>
  <c r="E1028" i="113"/>
  <c r="E1029" i="113"/>
  <c r="E1030" i="113"/>
  <c r="E1031" i="113"/>
  <c r="E1032" i="113"/>
  <c r="E1033" i="113"/>
  <c r="E1034" i="113"/>
  <c r="E1035" i="113"/>
  <c r="E1037" i="113"/>
  <c r="E1038" i="113"/>
  <c r="E1039" i="113"/>
  <c r="E1040" i="113"/>
  <c r="E1041" i="113"/>
  <c r="E1042" i="113"/>
  <c r="E1045" i="113"/>
  <c r="E1049" i="113"/>
  <c r="E1050" i="113"/>
  <c r="E1051" i="113"/>
  <c r="E1052" i="113"/>
  <c r="E1053" i="113"/>
  <c r="E1054" i="113"/>
  <c r="E1055" i="113"/>
  <c r="E1056" i="113"/>
  <c r="E1057" i="113"/>
  <c r="E1058" i="113"/>
  <c r="E1059" i="113"/>
  <c r="E1060" i="113"/>
  <c r="E1061" i="113"/>
  <c r="E1062" i="113"/>
  <c r="E1063" i="113"/>
  <c r="E1064" i="113"/>
  <c r="E1065" i="113"/>
  <c r="E1066" i="113"/>
  <c r="E1067" i="113"/>
  <c r="E1068" i="113"/>
  <c r="E1069" i="113"/>
  <c r="E1072" i="113"/>
  <c r="E1073" i="113"/>
  <c r="E1074" i="113"/>
  <c r="E1075" i="113"/>
  <c r="E1076" i="113"/>
  <c r="E1077" i="113"/>
  <c r="E1078" i="113"/>
  <c r="E1079" i="113"/>
  <c r="E1080" i="113"/>
  <c r="E1081" i="113"/>
  <c r="E1083" i="113"/>
  <c r="E1084" i="113"/>
  <c r="E1085" i="113"/>
  <c r="E1086" i="113"/>
  <c r="E1089" i="113"/>
  <c r="E1090" i="113"/>
  <c r="E1091" i="113"/>
  <c r="E1092" i="113"/>
  <c r="E1093" i="113"/>
  <c r="E1094" i="113"/>
  <c r="E1095" i="113"/>
  <c r="E1096" i="113"/>
  <c r="E1097" i="113"/>
  <c r="E1098" i="113"/>
  <c r="E1100" i="113"/>
  <c r="E1101" i="113"/>
  <c r="E1103" i="113"/>
  <c r="E1104" i="113"/>
  <c r="E1105" i="113"/>
  <c r="E1106" i="113"/>
  <c r="E1107" i="113"/>
  <c r="E1108" i="113"/>
  <c r="E1109" i="113"/>
  <c r="E1110" i="113"/>
  <c r="E1111" i="113"/>
  <c r="E1112" i="113"/>
  <c r="E1113" i="113"/>
  <c r="E1114" i="113"/>
  <c r="E1115" i="113"/>
  <c r="E1118" i="113"/>
  <c r="E1119" i="113"/>
  <c r="E1120" i="113"/>
  <c r="E1121" i="113"/>
  <c r="E1122" i="113"/>
  <c r="E1123" i="113"/>
  <c r="E1124" i="113"/>
  <c r="E1125" i="113"/>
  <c r="E1126" i="113"/>
  <c r="E1127" i="113"/>
  <c r="E1131" i="113"/>
  <c r="E1132" i="113"/>
  <c r="E1134" i="113"/>
  <c r="E1135" i="113"/>
  <c r="E1136" i="113"/>
  <c r="E1137" i="113"/>
  <c r="E1138" i="113"/>
  <c r="E1139" i="113"/>
  <c r="E1140" i="113"/>
  <c r="E1141" i="113"/>
  <c r="E1142" i="113"/>
  <c r="E1143" i="113"/>
  <c r="E1144" i="113"/>
  <c r="E1145" i="113"/>
  <c r="E1146" i="113"/>
  <c r="E1147" i="113"/>
  <c r="E1148" i="113"/>
  <c r="E1149" i="113"/>
  <c r="E1150" i="113"/>
  <c r="E1151" i="113"/>
  <c r="E1152" i="113"/>
  <c r="E1153" i="113"/>
  <c r="E1154" i="113"/>
  <c r="E1155" i="113"/>
  <c r="E1156" i="113"/>
  <c r="E1157" i="113"/>
  <c r="E1158" i="113"/>
  <c r="E1159" i="113"/>
  <c r="E1160" i="113"/>
  <c r="E1161" i="113"/>
  <c r="E1162" i="113"/>
  <c r="E1163" i="113"/>
  <c r="E1164" i="113"/>
  <c r="E1165" i="113"/>
  <c r="E1166" i="113"/>
  <c r="E1167" i="113"/>
  <c r="E1168" i="113"/>
  <c r="E1169" i="113"/>
  <c r="E1170" i="113"/>
  <c r="E1172" i="113"/>
  <c r="E1173" i="113"/>
  <c r="E1174" i="113"/>
  <c r="E1175" i="113"/>
  <c r="E1176" i="113"/>
  <c r="E1177" i="113"/>
  <c r="E1178" i="113"/>
  <c r="E1179" i="113"/>
  <c r="E1180" i="113"/>
  <c r="E1181" i="113"/>
  <c r="E1182" i="113"/>
  <c r="E1183" i="113"/>
  <c r="E1184" i="113"/>
  <c r="E1185" i="113"/>
  <c r="E1186" i="113"/>
  <c r="E1187" i="113"/>
  <c r="E1188" i="113"/>
  <c r="E1189" i="113"/>
  <c r="E1190" i="113"/>
  <c r="E1191" i="113"/>
  <c r="E1192" i="113"/>
  <c r="E1193" i="113"/>
  <c r="E1195" i="113"/>
  <c r="E1196" i="113"/>
  <c r="E1197" i="113"/>
  <c r="E1198" i="113"/>
  <c r="E1199" i="113"/>
  <c r="E1200" i="113"/>
  <c r="E1201" i="113"/>
  <c r="E1202" i="113"/>
  <c r="E1204" i="113"/>
  <c r="E1205" i="113"/>
  <c r="E1206" i="113"/>
  <c r="E1207" i="113"/>
  <c r="E1208" i="113"/>
  <c r="E1210" i="113"/>
  <c r="E1211" i="113"/>
  <c r="E1212" i="113"/>
  <c r="E1213" i="113"/>
  <c r="E1214" i="113"/>
  <c r="E1215" i="113"/>
  <c r="E1216" i="113"/>
  <c r="E1217" i="113"/>
  <c r="E1218" i="113"/>
  <c r="E1219" i="113"/>
  <c r="E1220" i="113"/>
  <c r="G749" i="226"/>
  <c r="F749" i="226"/>
  <c r="E749" i="226"/>
  <c r="D749" i="226"/>
  <c r="G743" i="226"/>
  <c r="G744" i="226" s="1"/>
  <c r="F743" i="226"/>
  <c r="F744" i="226" s="1"/>
  <c r="E743" i="226"/>
  <c r="D743" i="226"/>
  <c r="D744" i="226" s="1"/>
  <c r="G738" i="226"/>
  <c r="E1209" i="113" s="1"/>
  <c r="F738" i="226"/>
  <c r="E738" i="226"/>
  <c r="D738" i="226"/>
  <c r="G736" i="226"/>
  <c r="E1203" i="113" s="1"/>
  <c r="F736" i="226"/>
  <c r="E736" i="226"/>
  <c r="D736" i="226"/>
  <c r="G734" i="226"/>
  <c r="F734" i="226"/>
  <c r="E734" i="226"/>
  <c r="D734" i="226"/>
  <c r="G731" i="226"/>
  <c r="E1194" i="113" s="1"/>
  <c r="F731" i="226"/>
  <c r="E731" i="226"/>
  <c r="D731" i="226"/>
  <c r="G726" i="226"/>
  <c r="E1171" i="113" s="1"/>
  <c r="F726" i="226"/>
  <c r="E726" i="226"/>
  <c r="D726" i="226"/>
  <c r="G711" i="226"/>
  <c r="E1133" i="113" s="1"/>
  <c r="F711" i="226"/>
  <c r="E711" i="226"/>
  <c r="D711" i="226"/>
  <c r="G684" i="226"/>
  <c r="G685" i="226" s="1"/>
  <c r="E1116" i="113" s="1"/>
  <c r="F684" i="226"/>
  <c r="F685" i="226" s="1"/>
  <c r="E684" i="226"/>
  <c r="E685" i="226" s="1"/>
  <c r="D684" i="226"/>
  <c r="D685" i="226" s="1"/>
  <c r="G680" i="226"/>
  <c r="G681" i="226" s="1"/>
  <c r="E1099" i="113" s="1"/>
  <c r="F680" i="226"/>
  <c r="F681" i="226" s="1"/>
  <c r="E680" i="226"/>
  <c r="E681" i="226" s="1"/>
  <c r="D680" i="226"/>
  <c r="D681" i="226" s="1"/>
  <c r="G677" i="226"/>
  <c r="G678" i="226" s="1"/>
  <c r="E1087" i="113" s="1"/>
  <c r="F677" i="226"/>
  <c r="F678" i="226" s="1"/>
  <c r="E677" i="226"/>
  <c r="E678" i="226" s="1"/>
  <c r="D677" i="226"/>
  <c r="D678" i="226" s="1"/>
  <c r="F673" i="226"/>
  <c r="G672" i="226"/>
  <c r="G673" i="226" s="1"/>
  <c r="E1070" i="113" s="1"/>
  <c r="F672" i="226"/>
  <c r="E672" i="226"/>
  <c r="E673" i="226" s="1"/>
  <c r="D672" i="226"/>
  <c r="D673" i="226" s="1"/>
  <c r="G666" i="226"/>
  <c r="E1048" i="113" s="1"/>
  <c r="F666" i="226"/>
  <c r="F667" i="226" s="1"/>
  <c r="E666" i="226"/>
  <c r="D666" i="226"/>
  <c r="G662" i="226"/>
  <c r="G663" i="226" s="1"/>
  <c r="E1043" i="113" s="1"/>
  <c r="F662" i="226"/>
  <c r="F663" i="226" s="1"/>
  <c r="E662" i="226"/>
  <c r="E663" i="226" s="1"/>
  <c r="D662" i="226"/>
  <c r="D663" i="226" s="1"/>
  <c r="G659" i="226"/>
  <c r="G660" i="226" s="1"/>
  <c r="E1024" i="113" s="1"/>
  <c r="F659" i="226"/>
  <c r="F660" i="226" s="1"/>
  <c r="E659" i="226"/>
  <c r="E660" i="226" s="1"/>
  <c r="D659" i="226"/>
  <c r="D660" i="226" s="1"/>
  <c r="G656" i="226"/>
  <c r="E1015" i="113" s="1"/>
  <c r="F656" i="226"/>
  <c r="E656" i="226"/>
  <c r="D656" i="226"/>
  <c r="G654" i="226"/>
  <c r="E1012" i="113" s="1"/>
  <c r="F654" i="226"/>
  <c r="E654" i="226"/>
  <c r="D654" i="226"/>
  <c r="G651" i="226"/>
  <c r="E1003" i="113" s="1"/>
  <c r="F651" i="226"/>
  <c r="E651" i="226"/>
  <c r="D651" i="226"/>
  <c r="G649" i="226"/>
  <c r="E959" i="113" s="1"/>
  <c r="F649" i="226"/>
  <c r="E649" i="226"/>
  <c r="D649" i="226"/>
  <c r="G624" i="226"/>
  <c r="G625" i="226" s="1"/>
  <c r="E954" i="113" s="1"/>
  <c r="F624" i="226"/>
  <c r="F625" i="226" s="1"/>
  <c r="E624" i="226"/>
  <c r="E625" i="226" s="1"/>
  <c r="D624" i="226"/>
  <c r="D625" i="226" s="1"/>
  <c r="G620" i="226"/>
  <c r="G621" i="226" s="1"/>
  <c r="E946" i="113" s="1"/>
  <c r="F620" i="226"/>
  <c r="F621" i="226" s="1"/>
  <c r="E620" i="226"/>
  <c r="E621" i="226" s="1"/>
  <c r="D620" i="226"/>
  <c r="D621" i="226" s="1"/>
  <c r="G614" i="226"/>
  <c r="G615" i="226" s="1"/>
  <c r="E941" i="113" s="1"/>
  <c r="F614" i="226"/>
  <c r="F615" i="226" s="1"/>
  <c r="E614" i="226"/>
  <c r="E615" i="226" s="1"/>
  <c r="D614" i="226"/>
  <c r="D615" i="226" s="1"/>
  <c r="G610" i="226"/>
  <c r="E937" i="113" s="1"/>
  <c r="F610" i="226"/>
  <c r="E610" i="226"/>
  <c r="D610" i="226"/>
  <c r="G606" i="226"/>
  <c r="F606" i="226"/>
  <c r="E606" i="226"/>
  <c r="D606" i="226"/>
  <c r="G594" i="226"/>
  <c r="G595" i="226" s="1"/>
  <c r="E890" i="113" s="1"/>
  <c r="F594" i="226"/>
  <c r="F595" i="226" s="1"/>
  <c r="E594" i="226"/>
  <c r="E595" i="226" s="1"/>
  <c r="D594" i="226"/>
  <c r="D595" i="226" s="1"/>
  <c r="G590" i="226"/>
  <c r="E887" i="113" s="1"/>
  <c r="F590" i="226"/>
  <c r="E590" i="226"/>
  <c r="D590" i="226"/>
  <c r="G587" i="226"/>
  <c r="F587" i="226"/>
  <c r="F591" i="226" s="1"/>
  <c r="E587" i="226"/>
  <c r="E591" i="226" s="1"/>
  <c r="D587" i="226"/>
  <c r="G569" i="226"/>
  <c r="F569" i="226"/>
  <c r="F570" i="226" s="1"/>
  <c r="E569" i="226"/>
  <c r="E570" i="226" s="1"/>
  <c r="D569" i="226"/>
  <c r="D570" i="226" s="1"/>
  <c r="G565" i="226"/>
  <c r="G566" i="226" s="1"/>
  <c r="E835" i="113" s="1"/>
  <c r="F565" i="226"/>
  <c r="F566" i="226" s="1"/>
  <c r="E565" i="226"/>
  <c r="E566" i="226" s="1"/>
  <c r="D565" i="226"/>
  <c r="D566" i="226" s="1"/>
  <c r="G559" i="226"/>
  <c r="G560" i="226" s="1"/>
  <c r="E830" i="113" s="1"/>
  <c r="F559" i="226"/>
  <c r="F560" i="226" s="1"/>
  <c r="E559" i="226"/>
  <c r="E560" i="226" s="1"/>
  <c r="D559" i="226"/>
  <c r="D560" i="226" s="1"/>
  <c r="G555" i="226"/>
  <c r="E826" i="113" s="1"/>
  <c r="F555" i="226"/>
  <c r="E555" i="226"/>
  <c r="D555" i="226"/>
  <c r="G551" i="226"/>
  <c r="E802" i="113" s="1"/>
  <c r="F551" i="226"/>
  <c r="E551" i="226"/>
  <c r="D551" i="226"/>
  <c r="E538" i="226"/>
  <c r="G537" i="226"/>
  <c r="F537" i="226"/>
  <c r="F538" i="226" s="1"/>
  <c r="E537" i="226"/>
  <c r="D537" i="226"/>
  <c r="D538" i="226" s="1"/>
  <c r="G533" i="226"/>
  <c r="F533" i="226"/>
  <c r="F534" i="226" s="1"/>
  <c r="E533" i="226"/>
  <c r="E534" i="226" s="1"/>
  <c r="D533" i="226"/>
  <c r="D534" i="226" s="1"/>
  <c r="G525" i="226"/>
  <c r="G526" i="226" s="1"/>
  <c r="E782" i="113" s="1"/>
  <c r="F525" i="226"/>
  <c r="F526" i="226" s="1"/>
  <c r="E525" i="226"/>
  <c r="E526" i="226" s="1"/>
  <c r="D525" i="226"/>
  <c r="D526" i="226" s="1"/>
  <c r="G522" i="226"/>
  <c r="F522" i="226"/>
  <c r="E522" i="226"/>
  <c r="D522" i="226"/>
  <c r="G520" i="226"/>
  <c r="E776" i="113" s="1"/>
  <c r="F520" i="226"/>
  <c r="E520" i="226"/>
  <c r="D520" i="226"/>
  <c r="G518" i="226"/>
  <c r="E770" i="113" s="1"/>
  <c r="F518" i="226"/>
  <c r="E518" i="226"/>
  <c r="D518" i="226"/>
  <c r="D513" i="226"/>
  <c r="G512" i="226"/>
  <c r="F512" i="226"/>
  <c r="F513" i="226" s="1"/>
  <c r="E512" i="226"/>
  <c r="E513" i="226" s="1"/>
  <c r="D512" i="226"/>
  <c r="G509" i="226"/>
  <c r="G510" i="226" s="1"/>
  <c r="E752" i="113" s="1"/>
  <c r="F509" i="226"/>
  <c r="F510" i="226" s="1"/>
  <c r="E509" i="226"/>
  <c r="D509" i="226"/>
  <c r="D510" i="226" s="1"/>
  <c r="G502" i="226"/>
  <c r="F502" i="226"/>
  <c r="F503" i="226" s="1"/>
  <c r="E502" i="226"/>
  <c r="E503" i="226" s="1"/>
  <c r="D502" i="226"/>
  <c r="D503" i="226" s="1"/>
  <c r="G454" i="226"/>
  <c r="E657" i="113" s="1"/>
  <c r="F454" i="226"/>
  <c r="E454" i="226"/>
  <c r="D454" i="226"/>
  <c r="G452" i="226"/>
  <c r="E655" i="113" s="1"/>
  <c r="F452" i="226"/>
  <c r="E452" i="226"/>
  <c r="D452" i="226"/>
  <c r="G448" i="226"/>
  <c r="G449" i="226" s="1"/>
  <c r="E647" i="113" s="1"/>
  <c r="F448" i="226"/>
  <c r="F449" i="226" s="1"/>
  <c r="E448" i="226"/>
  <c r="E449" i="226" s="1"/>
  <c r="D448" i="226"/>
  <c r="D449" i="226" s="1"/>
  <c r="G443" i="226"/>
  <c r="G444" i="226" s="1"/>
  <c r="E644" i="113" s="1"/>
  <c r="F443" i="226"/>
  <c r="F444" i="226" s="1"/>
  <c r="E443" i="226"/>
  <c r="E444" i="226" s="1"/>
  <c r="D443" i="226"/>
  <c r="D444" i="226" s="1"/>
  <c r="G440" i="226"/>
  <c r="G441" i="226" s="1"/>
  <c r="E639" i="113" s="1"/>
  <c r="F8" i="123" s="1"/>
  <c r="F10" i="123" s="1"/>
  <c r="F440" i="226"/>
  <c r="F441" i="226" s="1"/>
  <c r="E440" i="226"/>
  <c r="E441" i="226" s="1"/>
  <c r="D440" i="226"/>
  <c r="D441" i="226" s="1"/>
  <c r="G436" i="226"/>
  <c r="F436" i="226"/>
  <c r="F437" i="226" s="1"/>
  <c r="E436" i="226"/>
  <c r="E437" i="226" s="1"/>
  <c r="D436" i="226"/>
  <c r="D437" i="226" s="1"/>
  <c r="G433" i="226"/>
  <c r="G434" i="226" s="1"/>
  <c r="E630" i="113" s="1"/>
  <c r="F433" i="226"/>
  <c r="F434" i="226" s="1"/>
  <c r="E433" i="226"/>
  <c r="E434" i="226" s="1"/>
  <c r="D433" i="226"/>
  <c r="D434" i="226" s="1"/>
  <c r="G428" i="226"/>
  <c r="F428" i="226"/>
  <c r="F429" i="226" s="1"/>
  <c r="E428" i="226"/>
  <c r="E429" i="226" s="1"/>
  <c r="D428" i="226"/>
  <c r="D429" i="226" s="1"/>
  <c r="G425" i="226"/>
  <c r="E624" i="113" s="1"/>
  <c r="F425" i="226"/>
  <c r="E425" i="226"/>
  <c r="D425" i="226"/>
  <c r="G420" i="226"/>
  <c r="F420" i="226"/>
  <c r="F421" i="226" s="1"/>
  <c r="E420" i="226"/>
  <c r="E421" i="226" s="1"/>
  <c r="D420" i="226"/>
  <c r="D421" i="226" s="1"/>
  <c r="G417" i="226"/>
  <c r="G418" i="226" s="1"/>
  <c r="F417" i="226"/>
  <c r="F418" i="226" s="1"/>
  <c r="E417" i="226"/>
  <c r="E418" i="226" s="1"/>
  <c r="D417" i="226"/>
  <c r="D418" i="226" s="1"/>
  <c r="G413" i="226"/>
  <c r="F413" i="226"/>
  <c r="F414" i="226" s="1"/>
  <c r="E413" i="226"/>
  <c r="E414" i="226" s="1"/>
  <c r="D413" i="226"/>
  <c r="D414" i="226" s="1"/>
  <c r="G406" i="226"/>
  <c r="G407" i="226" s="1"/>
  <c r="E598" i="113" s="1"/>
  <c r="F406" i="226"/>
  <c r="F407" i="226" s="1"/>
  <c r="E406" i="226"/>
  <c r="E407" i="226" s="1"/>
  <c r="D406" i="226"/>
  <c r="D407" i="226" s="1"/>
  <c r="G402" i="226"/>
  <c r="G403" i="226" s="1"/>
  <c r="E588" i="113" s="1"/>
  <c r="F402" i="226"/>
  <c r="F403" i="226" s="1"/>
  <c r="E402" i="226"/>
  <c r="D402" i="226"/>
  <c r="D403" i="226" s="1"/>
  <c r="G398" i="226"/>
  <c r="E582" i="113" s="1"/>
  <c r="F398" i="226"/>
  <c r="E398" i="226"/>
  <c r="D398" i="226"/>
  <c r="G396" i="226"/>
  <c r="E578" i="113" s="1"/>
  <c r="F396" i="226"/>
  <c r="E396" i="226"/>
  <c r="D396" i="226"/>
  <c r="G392" i="226"/>
  <c r="E576" i="113" s="1"/>
  <c r="F392" i="226"/>
  <c r="E392" i="226"/>
  <c r="D392" i="226"/>
  <c r="G390" i="226"/>
  <c r="E573" i="113" s="1"/>
  <c r="F390" i="226"/>
  <c r="E390" i="226"/>
  <c r="D390" i="226"/>
  <c r="G387" i="226"/>
  <c r="G388" i="226" s="1"/>
  <c r="F387" i="226"/>
  <c r="F388" i="226" s="1"/>
  <c r="E387" i="226"/>
  <c r="D387" i="226"/>
  <c r="D388" i="226" s="1"/>
  <c r="G374" i="226"/>
  <c r="G375" i="226" s="1"/>
  <c r="E550" i="113" s="1"/>
  <c r="F374" i="226"/>
  <c r="F375" i="226" s="1"/>
  <c r="E374" i="226"/>
  <c r="E375" i="226" s="1"/>
  <c r="D374" i="226"/>
  <c r="D375" i="226" s="1"/>
  <c r="G366" i="226"/>
  <c r="E480" i="113" s="1"/>
  <c r="F366" i="226"/>
  <c r="E366" i="226"/>
  <c r="D366" i="226"/>
  <c r="G330" i="226"/>
  <c r="E475" i="113" s="1"/>
  <c r="F330" i="226"/>
  <c r="E330" i="226"/>
  <c r="D330" i="226"/>
  <c r="G325" i="226"/>
  <c r="G326" i="226" s="1"/>
  <c r="E469" i="113" s="1"/>
  <c r="F325" i="226"/>
  <c r="F326" i="226" s="1"/>
  <c r="E325" i="226"/>
  <c r="E326" i="226" s="1"/>
  <c r="D325" i="226"/>
  <c r="D326" i="226" s="1"/>
  <c r="G322" i="226"/>
  <c r="E466" i="113" s="1"/>
  <c r="F322" i="226"/>
  <c r="E322" i="226"/>
  <c r="D322" i="226"/>
  <c r="G320" i="226"/>
  <c r="E464" i="113" s="1"/>
  <c r="F320" i="226"/>
  <c r="E320" i="226"/>
  <c r="D320" i="226"/>
  <c r="G318" i="226"/>
  <c r="E459" i="113" s="1"/>
  <c r="F318" i="226"/>
  <c r="E318" i="226"/>
  <c r="D318" i="226"/>
  <c r="G316" i="226"/>
  <c r="E453" i="113" s="1"/>
  <c r="F316" i="226"/>
  <c r="E316" i="226"/>
  <c r="D316" i="226"/>
  <c r="G312" i="226"/>
  <c r="E450" i="113" s="1"/>
  <c r="F312" i="226"/>
  <c r="E312" i="226"/>
  <c r="D312" i="226"/>
  <c r="G309" i="226"/>
  <c r="E447" i="113" s="1"/>
  <c r="F309" i="226"/>
  <c r="E309" i="226"/>
  <c r="D309" i="226"/>
  <c r="G307" i="226"/>
  <c r="E442" i="113" s="1"/>
  <c r="F307" i="226"/>
  <c r="E307" i="226"/>
  <c r="D307" i="226"/>
  <c r="G304" i="226"/>
  <c r="F304" i="226"/>
  <c r="E304" i="226"/>
  <c r="D304" i="226"/>
  <c r="G301" i="226"/>
  <c r="F301" i="226"/>
  <c r="F302" i="226" s="1"/>
  <c r="E301" i="226"/>
  <c r="E302" i="226" s="1"/>
  <c r="D301" i="226"/>
  <c r="D302" i="226" s="1"/>
  <c r="G298" i="226"/>
  <c r="E425" i="113" s="1"/>
  <c r="F298" i="226"/>
  <c r="E298" i="226"/>
  <c r="D298" i="226"/>
  <c r="G295" i="226"/>
  <c r="E423" i="113" s="1"/>
  <c r="F295" i="226"/>
  <c r="E295" i="226"/>
  <c r="D295" i="226"/>
  <c r="G293" i="226"/>
  <c r="E421" i="113" s="1"/>
  <c r="F293" i="226"/>
  <c r="E293" i="226"/>
  <c r="D293" i="226"/>
  <c r="G291" i="226"/>
  <c r="E417" i="113" s="1"/>
  <c r="F291" i="226"/>
  <c r="E291" i="226"/>
  <c r="D291" i="226"/>
  <c r="G289" i="226"/>
  <c r="E415" i="113" s="1"/>
  <c r="F289" i="226"/>
  <c r="E289" i="226"/>
  <c r="D289" i="226"/>
  <c r="G287" i="226"/>
  <c r="E411" i="113" s="1"/>
  <c r="F287" i="226"/>
  <c r="E287" i="226"/>
  <c r="D287" i="226"/>
  <c r="G285" i="226"/>
  <c r="E409" i="113" s="1"/>
  <c r="F285" i="226"/>
  <c r="E285" i="226"/>
  <c r="D285" i="226"/>
  <c r="G283" i="226"/>
  <c r="E407" i="113" s="1"/>
  <c r="F283" i="226"/>
  <c r="E283" i="226"/>
  <c r="D283" i="226"/>
  <c r="G281" i="226"/>
  <c r="E404" i="113" s="1"/>
  <c r="F281" i="226"/>
  <c r="E281" i="226"/>
  <c r="D281" i="226"/>
  <c r="G278" i="226"/>
  <c r="F278" i="226"/>
  <c r="E278" i="226"/>
  <c r="D278" i="226"/>
  <c r="G275" i="226"/>
  <c r="E399" i="113" s="1"/>
  <c r="F275" i="226"/>
  <c r="E275" i="226"/>
  <c r="D275" i="226"/>
  <c r="G273" i="226"/>
  <c r="E395" i="113" s="1"/>
  <c r="F273" i="226"/>
  <c r="E273" i="226"/>
  <c r="D273" i="226"/>
  <c r="G269" i="226"/>
  <c r="E391" i="113" s="1"/>
  <c r="F269" i="226"/>
  <c r="E269" i="226"/>
  <c r="D269" i="226"/>
  <c r="G265" i="226"/>
  <c r="F265" i="226"/>
  <c r="E265" i="226"/>
  <c r="D265" i="226"/>
  <c r="G248" i="226"/>
  <c r="E367" i="113" s="1"/>
  <c r="F248" i="226"/>
  <c r="E248" i="226"/>
  <c r="D248" i="226"/>
  <c r="G243" i="226"/>
  <c r="F243" i="226"/>
  <c r="E243" i="226"/>
  <c r="D243" i="226"/>
  <c r="G239" i="226"/>
  <c r="E358" i="113" s="1"/>
  <c r="F239" i="226"/>
  <c r="E239" i="226"/>
  <c r="D239" i="226"/>
  <c r="G234" i="226"/>
  <c r="F234" i="226"/>
  <c r="E234" i="226"/>
  <c r="D234" i="226"/>
  <c r="G228" i="226"/>
  <c r="E349" i="113" s="1"/>
  <c r="F228" i="226"/>
  <c r="E228" i="226"/>
  <c r="D228" i="226"/>
  <c r="G225" i="226"/>
  <c r="E347" i="113" s="1"/>
  <c r="F225" i="226"/>
  <c r="E225" i="226"/>
  <c r="D225" i="226"/>
  <c r="G223" i="226"/>
  <c r="E320" i="113" s="1"/>
  <c r="F223" i="226"/>
  <c r="E223" i="226"/>
  <c r="D223" i="226"/>
  <c r="G200" i="226"/>
  <c r="F200" i="226"/>
  <c r="F201" i="226" s="1"/>
  <c r="E200" i="226"/>
  <c r="E201" i="226" s="1"/>
  <c r="D200" i="226"/>
  <c r="D201" i="226" s="1"/>
  <c r="G196" i="226"/>
  <c r="G197" i="226" s="1"/>
  <c r="E307" i="113" s="1"/>
  <c r="F196" i="226"/>
  <c r="F197" i="226" s="1"/>
  <c r="E196" i="226"/>
  <c r="E197" i="226" s="1"/>
  <c r="D196" i="226"/>
  <c r="D197" i="226" s="1"/>
  <c r="G190" i="226"/>
  <c r="G191" i="226" s="1"/>
  <c r="E302" i="113" s="1"/>
  <c r="F190" i="226"/>
  <c r="F191" i="226" s="1"/>
  <c r="E190" i="226"/>
  <c r="E191" i="226" s="1"/>
  <c r="D190" i="226"/>
  <c r="D191" i="226" s="1"/>
  <c r="G187" i="226"/>
  <c r="E298" i="113" s="1"/>
  <c r="F187" i="226"/>
  <c r="E187" i="226"/>
  <c r="D187" i="226"/>
  <c r="G182" i="226"/>
  <c r="E273" i="113" s="1"/>
  <c r="F182" i="226"/>
  <c r="E182" i="226"/>
  <c r="D182" i="226"/>
  <c r="G171" i="226"/>
  <c r="F171" i="226"/>
  <c r="F172" i="226" s="1"/>
  <c r="E171" i="226"/>
  <c r="D171" i="226"/>
  <c r="D172" i="226" s="1"/>
  <c r="G162" i="226"/>
  <c r="G163" i="226" s="1"/>
  <c r="E252" i="113" s="1"/>
  <c r="F162" i="226"/>
  <c r="F163" i="226" s="1"/>
  <c r="E162" i="226"/>
  <c r="E163" i="226" s="1"/>
  <c r="D162" i="226"/>
  <c r="D163" i="226" s="1"/>
  <c r="G157" i="226"/>
  <c r="F157" i="226"/>
  <c r="F158" i="226" s="1"/>
  <c r="E157" i="226"/>
  <c r="E158" i="226" s="1"/>
  <c r="D157" i="226"/>
  <c r="D158" i="226" s="1"/>
  <c r="G153" i="226"/>
  <c r="E236" i="113" s="1"/>
  <c r="F153" i="226"/>
  <c r="E153" i="226"/>
  <c r="D153" i="226"/>
  <c r="D154" i="226" s="1"/>
  <c r="G149" i="226"/>
  <c r="F149" i="226"/>
  <c r="F150" i="226" s="1"/>
  <c r="E149" i="226"/>
  <c r="E150" i="226" s="1"/>
  <c r="D149" i="226"/>
  <c r="D150" i="226" s="1"/>
  <c r="G146" i="226"/>
  <c r="G147" i="226" s="1"/>
  <c r="E211" i="113" s="1"/>
  <c r="F146" i="226"/>
  <c r="F147" i="226" s="1"/>
  <c r="E146" i="226"/>
  <c r="E147" i="226" s="1"/>
  <c r="D146" i="226"/>
  <c r="D147" i="226" s="1"/>
  <c r="G140" i="226"/>
  <c r="G141" i="226" s="1"/>
  <c r="E206" i="113" s="1"/>
  <c r="F140" i="226"/>
  <c r="F141" i="226" s="1"/>
  <c r="E140" i="226"/>
  <c r="E141" i="226" s="1"/>
  <c r="D140" i="226"/>
  <c r="D141" i="226" s="1"/>
  <c r="G135" i="226"/>
  <c r="F135" i="226"/>
  <c r="F136" i="226" s="1"/>
  <c r="E135" i="226"/>
  <c r="E136" i="226" s="1"/>
  <c r="D135" i="226"/>
  <c r="D136" i="226" s="1"/>
  <c r="G131" i="226"/>
  <c r="G132" i="226" s="1"/>
  <c r="E195" i="113" s="1"/>
  <c r="F131" i="226"/>
  <c r="F132" i="226" s="1"/>
  <c r="E131" i="226"/>
  <c r="E132" i="226" s="1"/>
  <c r="D131" i="226"/>
  <c r="D132" i="226" s="1"/>
  <c r="G124" i="226"/>
  <c r="F124" i="226"/>
  <c r="F125" i="226" s="1"/>
  <c r="E124" i="226"/>
  <c r="D124" i="226"/>
  <c r="D125" i="226" s="1"/>
  <c r="G120" i="226"/>
  <c r="G121" i="226" s="1"/>
  <c r="E179" i="113" s="1"/>
  <c r="F120" i="226"/>
  <c r="F121" i="226" s="1"/>
  <c r="E120" i="226"/>
  <c r="E121" i="226" s="1"/>
  <c r="D120" i="226"/>
  <c r="D121" i="226" s="1"/>
  <c r="G117" i="226"/>
  <c r="G118" i="226" s="1"/>
  <c r="E176" i="113" s="1"/>
  <c r="F117" i="226"/>
  <c r="F118" i="226" s="1"/>
  <c r="E117" i="226"/>
  <c r="D117" i="226"/>
  <c r="D118" i="226" s="1"/>
  <c r="G113" i="226"/>
  <c r="F113" i="226"/>
  <c r="F114" i="226" s="1"/>
  <c r="E113" i="226"/>
  <c r="E114" i="226" s="1"/>
  <c r="D113" i="226"/>
  <c r="D114" i="226" s="1"/>
  <c r="G110" i="226"/>
  <c r="G111" i="226" s="1"/>
  <c r="E165" i="113" s="1"/>
  <c r="F110" i="226"/>
  <c r="F111" i="226" s="1"/>
  <c r="E110" i="226"/>
  <c r="E111" i="226" s="1"/>
  <c r="D110" i="226"/>
  <c r="D111" i="226" s="1"/>
  <c r="G107" i="226"/>
  <c r="E153" i="113" s="1"/>
  <c r="F107" i="226"/>
  <c r="E107" i="226"/>
  <c r="D107" i="226"/>
  <c r="G100" i="226"/>
  <c r="E151" i="113" s="1"/>
  <c r="F100" i="226"/>
  <c r="E100" i="226"/>
  <c r="D100" i="226"/>
  <c r="G98" i="226"/>
  <c r="E143" i="113" s="1"/>
  <c r="F98" i="226"/>
  <c r="E98" i="226"/>
  <c r="D98" i="226"/>
  <c r="G96" i="226"/>
  <c r="E140" i="113" s="1"/>
  <c r="F96" i="226"/>
  <c r="E96" i="226"/>
  <c r="D96" i="226"/>
  <c r="G92" i="226"/>
  <c r="E136" i="113" s="1"/>
  <c r="F92" i="226"/>
  <c r="F93" i="226" s="1"/>
  <c r="E92" i="226"/>
  <c r="E93" i="226" s="1"/>
  <c r="D92" i="226"/>
  <c r="D93" i="226" s="1"/>
  <c r="G89" i="226"/>
  <c r="E80" i="113" s="1"/>
  <c r="F89" i="226"/>
  <c r="E89" i="226"/>
  <c r="D89" i="226"/>
  <c r="G61" i="226"/>
  <c r="E78" i="113" s="1"/>
  <c r="F61" i="226"/>
  <c r="E61" i="226"/>
  <c r="D61" i="226"/>
  <c r="G59" i="226"/>
  <c r="E75" i="113" s="1"/>
  <c r="F59" i="226"/>
  <c r="E59" i="226"/>
  <c r="D59" i="226"/>
  <c r="G56" i="226"/>
  <c r="E71" i="113" s="1"/>
  <c r="F56" i="226"/>
  <c r="E56" i="226"/>
  <c r="D56" i="226"/>
  <c r="G52" i="226"/>
  <c r="E69" i="113" s="1"/>
  <c r="F52" i="226"/>
  <c r="E52" i="226"/>
  <c r="D52" i="226"/>
  <c r="G49" i="226"/>
  <c r="G50" i="226" s="1"/>
  <c r="E63" i="113" s="1"/>
  <c r="F49" i="226"/>
  <c r="F50" i="226" s="1"/>
  <c r="E49" i="226"/>
  <c r="E50" i="226" s="1"/>
  <c r="D49" i="226"/>
  <c r="D50" i="226" s="1"/>
  <c r="G46" i="226"/>
  <c r="E58" i="113" s="1"/>
  <c r="F46" i="226"/>
  <c r="F47" i="226" s="1"/>
  <c r="E46" i="226"/>
  <c r="D46" i="226"/>
  <c r="D47" i="226" s="1"/>
  <c r="G40" i="226"/>
  <c r="G41" i="226" s="1"/>
  <c r="E46" i="113" s="1"/>
  <c r="F40" i="226"/>
  <c r="F41" i="226" s="1"/>
  <c r="E40" i="226"/>
  <c r="D40" i="226"/>
  <c r="D41" i="226" s="1"/>
  <c r="G35" i="226"/>
  <c r="E42" i="113" s="1"/>
  <c r="F35" i="226"/>
  <c r="F36" i="226" s="1"/>
  <c r="E35" i="226"/>
  <c r="E36" i="226" s="1"/>
  <c r="D35" i="226"/>
  <c r="D36" i="226" s="1"/>
  <c r="G31" i="226"/>
  <c r="F31" i="226"/>
  <c r="F32" i="226" s="1"/>
  <c r="E31" i="226"/>
  <c r="E32" i="226" s="1"/>
  <c r="D31" i="226"/>
  <c r="D32" i="226" s="1"/>
  <c r="G26" i="226"/>
  <c r="E33" i="113" s="1"/>
  <c r="F26" i="226"/>
  <c r="E26" i="226"/>
  <c r="D26" i="226"/>
  <c r="G24" i="226"/>
  <c r="F24" i="226"/>
  <c r="E24" i="226"/>
  <c r="D24" i="226"/>
  <c r="G22" i="226"/>
  <c r="E25" i="113" s="1"/>
  <c r="F22" i="226"/>
  <c r="E22" i="226"/>
  <c r="D22" i="226"/>
  <c r="G19" i="226"/>
  <c r="E16" i="113" s="1"/>
  <c r="F19" i="226"/>
  <c r="E19" i="226"/>
  <c r="D19" i="226"/>
  <c r="G11" i="226"/>
  <c r="E11" i="113" s="1"/>
  <c r="F11" i="226"/>
  <c r="E11" i="226"/>
  <c r="D11" i="226"/>
  <c r="E783" i="113" l="1"/>
  <c r="E1117" i="113"/>
  <c r="D367" i="226"/>
  <c r="E27" i="226"/>
  <c r="E229" i="226"/>
  <c r="E240" i="226"/>
  <c r="E276" i="226"/>
  <c r="E299" i="226"/>
  <c r="E631" i="113"/>
  <c r="D657" i="226"/>
  <c r="F240" i="226"/>
  <c r="F299" i="226"/>
  <c r="E367" i="226"/>
  <c r="F90" i="226"/>
  <c r="D108" i="226"/>
  <c r="G276" i="226"/>
  <c r="E372" i="113" s="1"/>
  <c r="F611" i="226"/>
  <c r="F664" i="226" s="1"/>
  <c r="E177" i="113"/>
  <c r="D523" i="226"/>
  <c r="E207" i="113"/>
  <c r="E1044" i="113"/>
  <c r="E1071" i="113"/>
  <c r="G93" i="226"/>
  <c r="E135" i="113" s="1"/>
  <c r="F276" i="226"/>
  <c r="E470" i="113"/>
  <c r="G36" i="226"/>
  <c r="E41" i="113" s="1"/>
  <c r="E108" i="226"/>
  <c r="D229" i="226"/>
  <c r="E1102" i="113"/>
  <c r="E836" i="113"/>
  <c r="E589" i="113"/>
  <c r="E551" i="113"/>
  <c r="E196" i="113"/>
  <c r="E308" i="113"/>
  <c r="G150" i="226"/>
  <c r="E217" i="113" s="1"/>
  <c r="E218" i="113"/>
  <c r="G240" i="226"/>
  <c r="E352" i="113" s="1"/>
  <c r="E353" i="113"/>
  <c r="G299" i="226"/>
  <c r="E401" i="113" s="1"/>
  <c r="E402" i="113"/>
  <c r="G302" i="226"/>
  <c r="E432" i="113" s="1"/>
  <c r="E433" i="113"/>
  <c r="E786" i="113"/>
  <c r="G534" i="226"/>
  <c r="E785" i="113" s="1"/>
  <c r="E942" i="113"/>
  <c r="G201" i="226"/>
  <c r="E315" i="113" s="1"/>
  <c r="E316" i="113"/>
  <c r="G158" i="226"/>
  <c r="E248" i="113" s="1"/>
  <c r="E249" i="113"/>
  <c r="G27" i="226"/>
  <c r="E24" i="113" s="1"/>
  <c r="E27" i="113"/>
  <c r="G32" i="226"/>
  <c r="E35" i="113" s="1"/>
  <c r="E36" i="113"/>
  <c r="G570" i="226"/>
  <c r="E842" i="113" s="1"/>
  <c r="E843" i="113"/>
  <c r="E831" i="113"/>
  <c r="G114" i="226"/>
  <c r="E168" i="113" s="1"/>
  <c r="E169" i="113"/>
  <c r="E645" i="113"/>
  <c r="G172" i="226"/>
  <c r="E265" i="113" s="1"/>
  <c r="E266" i="113"/>
  <c r="G414" i="226"/>
  <c r="E603" i="113" s="1"/>
  <c r="E604" i="113"/>
  <c r="G421" i="226"/>
  <c r="E618" i="113" s="1"/>
  <c r="E619" i="113"/>
  <c r="G429" i="226"/>
  <c r="E626" i="113" s="1"/>
  <c r="E627" i="113"/>
  <c r="G437" i="226"/>
  <c r="E635" i="113" s="1"/>
  <c r="E636" i="113"/>
  <c r="G503" i="226"/>
  <c r="E664" i="113" s="1"/>
  <c r="E665" i="113"/>
  <c r="G513" i="226"/>
  <c r="E762" i="113" s="1"/>
  <c r="E763" i="113"/>
  <c r="E599" i="113"/>
  <c r="G125" i="226"/>
  <c r="E192" i="113" s="1"/>
  <c r="E193" i="113"/>
  <c r="G136" i="226"/>
  <c r="E202" i="113" s="1"/>
  <c r="E203" i="113"/>
  <c r="G538" i="226"/>
  <c r="E795" i="113" s="1"/>
  <c r="E796" i="113"/>
  <c r="E303" i="113"/>
  <c r="E1036" i="113"/>
  <c r="G591" i="226"/>
  <c r="E847" i="113" s="1"/>
  <c r="E955" i="113"/>
  <c r="E947" i="113"/>
  <c r="E891" i="113"/>
  <c r="G667" i="226"/>
  <c r="E1047" i="113" s="1"/>
  <c r="E610" i="113"/>
  <c r="E64" i="113"/>
  <c r="E47" i="113"/>
  <c r="E212" i="113"/>
  <c r="D90" i="226"/>
  <c r="D115" i="226" s="1"/>
  <c r="G399" i="226"/>
  <c r="E572" i="113" s="1"/>
  <c r="F323" i="226"/>
  <c r="D455" i="226"/>
  <c r="G323" i="226"/>
  <c r="E439" i="113" s="1"/>
  <c r="E1088" i="113"/>
  <c r="E848" i="113"/>
  <c r="E648" i="113"/>
  <c r="E640" i="113"/>
  <c r="E440" i="113"/>
  <c r="F108" i="226"/>
  <c r="F115" i="226" s="1"/>
  <c r="D122" i="226"/>
  <c r="D188" i="226"/>
  <c r="F367" i="226"/>
  <c r="E455" i="226"/>
  <c r="E456" i="226" s="1"/>
  <c r="E510" i="226"/>
  <c r="E523" i="226"/>
  <c r="E657" i="226"/>
  <c r="D164" i="226"/>
  <c r="D27" i="226"/>
  <c r="G90" i="226"/>
  <c r="G108" i="226"/>
  <c r="E139" i="113" s="1"/>
  <c r="F154" i="226"/>
  <c r="F164" i="226" s="1"/>
  <c r="E188" i="226"/>
  <c r="F229" i="226"/>
  <c r="F241" i="226" s="1"/>
  <c r="G367" i="226"/>
  <c r="E474" i="113" s="1"/>
  <c r="D399" i="226"/>
  <c r="D408" i="226"/>
  <c r="F455" i="226"/>
  <c r="F456" i="226" s="1"/>
  <c r="F523" i="226"/>
  <c r="F657" i="226"/>
  <c r="F674" i="226"/>
  <c r="D745" i="226"/>
  <c r="D746" i="226" s="1"/>
  <c r="G408" i="226"/>
  <c r="E587" i="113" s="1"/>
  <c r="G47" i="226"/>
  <c r="E57" i="113" s="1"/>
  <c r="F122" i="226"/>
  <c r="E125" i="226"/>
  <c r="E151" i="226" s="1"/>
  <c r="G154" i="226"/>
  <c r="F188" i="226"/>
  <c r="G229" i="226"/>
  <c r="E319" i="113" s="1"/>
  <c r="D323" i="226"/>
  <c r="E399" i="226"/>
  <c r="G455" i="226"/>
  <c r="E654" i="113" s="1"/>
  <c r="G523" i="226"/>
  <c r="G657" i="226"/>
  <c r="E958" i="113" s="1"/>
  <c r="G674" i="226"/>
  <c r="E1046" i="113" s="1"/>
  <c r="G745" i="226"/>
  <c r="F27" i="226"/>
  <c r="E41" i="226"/>
  <c r="E42" i="226" s="1"/>
  <c r="E90" i="226"/>
  <c r="G122" i="226"/>
  <c r="E171" i="113" s="1"/>
  <c r="G188" i="226"/>
  <c r="D240" i="226"/>
  <c r="D276" i="226"/>
  <c r="D299" i="226"/>
  <c r="E323" i="226"/>
  <c r="F399" i="226"/>
  <c r="F400" i="226" s="1"/>
  <c r="F408" i="226"/>
  <c r="D591" i="226"/>
  <c r="D667" i="226"/>
  <c r="D674" i="226" s="1"/>
  <c r="F745" i="226"/>
  <c r="F746" i="226" s="1"/>
  <c r="F539" i="226"/>
  <c r="D400" i="226"/>
  <c r="G456" i="226"/>
  <c r="E653" i="113" s="1"/>
  <c r="G746" i="226"/>
  <c r="D456" i="226"/>
  <c r="D539" i="226"/>
  <c r="D422" i="226"/>
  <c r="D504" i="226"/>
  <c r="D611" i="226"/>
  <c r="D686" i="226"/>
  <c r="D739" i="226"/>
  <c r="D740" i="226" s="1"/>
  <c r="D741" i="226" s="1"/>
  <c r="D20" i="226"/>
  <c r="D42" i="226"/>
  <c r="D151" i="226"/>
  <c r="D249" i="226"/>
  <c r="D376" i="226"/>
  <c r="E20" i="226"/>
  <c r="E47" i="226"/>
  <c r="E118" i="226"/>
  <c r="E122" i="226" s="1"/>
  <c r="E154" i="226"/>
  <c r="E164" i="226" s="1"/>
  <c r="E172" i="226"/>
  <c r="E249" i="226"/>
  <c r="E368" i="226" s="1"/>
  <c r="E376" i="226"/>
  <c r="E388" i="226"/>
  <c r="E403" i="226"/>
  <c r="E408" i="226" s="1"/>
  <c r="E422" i="226"/>
  <c r="E504" i="226"/>
  <c r="E611" i="226"/>
  <c r="E664" i="226" s="1"/>
  <c r="E667" i="226"/>
  <c r="E674" i="226" s="1"/>
  <c r="E686" i="226"/>
  <c r="E739" i="226"/>
  <c r="E740" i="226" s="1"/>
  <c r="E741" i="226" s="1"/>
  <c r="E744" i="226"/>
  <c r="E745" i="226" s="1"/>
  <c r="F151" i="226"/>
  <c r="F376" i="226"/>
  <c r="F422" i="226"/>
  <c r="F504" i="226"/>
  <c r="G20" i="226"/>
  <c r="G42" i="226"/>
  <c r="E45" i="113" s="1"/>
  <c r="G151" i="226"/>
  <c r="E186" i="113" s="1"/>
  <c r="G249" i="226"/>
  <c r="E364" i="113" s="1"/>
  <c r="G376" i="226"/>
  <c r="E549" i="113" s="1"/>
  <c r="G504" i="226"/>
  <c r="E663" i="113" s="1"/>
  <c r="G611" i="226"/>
  <c r="G686" i="226"/>
  <c r="E1082" i="113" s="1"/>
  <c r="G739" i="226"/>
  <c r="F20" i="226"/>
  <c r="F37" i="226" s="1"/>
  <c r="F686" i="226"/>
  <c r="D426" i="226"/>
  <c r="D450" i="226" s="1"/>
  <c r="D556" i="226"/>
  <c r="D596" i="226"/>
  <c r="F42" i="226"/>
  <c r="F739" i="226"/>
  <c r="F740" i="226" s="1"/>
  <c r="F741" i="226" s="1"/>
  <c r="E426" i="226"/>
  <c r="E450" i="226" s="1"/>
  <c r="E457" i="226" s="1"/>
  <c r="E556" i="226"/>
  <c r="E596" i="226" s="1"/>
  <c r="F249" i="226"/>
  <c r="F426" i="226"/>
  <c r="F450" i="226" s="1"/>
  <c r="F556" i="226"/>
  <c r="F596" i="226" s="1"/>
  <c r="G426" i="226"/>
  <c r="E623" i="113" s="1"/>
  <c r="G556" i="226"/>
  <c r="E801" i="113" s="1"/>
  <c r="D368" i="226" l="1"/>
  <c r="E241" i="226"/>
  <c r="G400" i="226"/>
  <c r="E557" i="113" s="1"/>
  <c r="D664" i="226"/>
  <c r="E539" i="226"/>
  <c r="G164" i="226"/>
  <c r="E234" i="113" s="1"/>
  <c r="E235" i="113"/>
  <c r="G37" i="226"/>
  <c r="E9" i="113" s="1"/>
  <c r="E10" i="113"/>
  <c r="G115" i="226"/>
  <c r="E53" i="113" s="1"/>
  <c r="E68" i="113"/>
  <c r="F540" i="226"/>
  <c r="D37" i="226"/>
  <c r="D165" i="226" s="1"/>
  <c r="G664" i="226"/>
  <c r="E909" i="113" s="1"/>
  <c r="H19" i="12" s="1"/>
  <c r="E910" i="113"/>
  <c r="D241" i="226"/>
  <c r="D423" i="226" s="1"/>
  <c r="G539" i="226"/>
  <c r="E751" i="113" s="1"/>
  <c r="E765" i="113"/>
  <c r="F368" i="226"/>
  <c r="F423" i="226" s="1"/>
  <c r="E115" i="226"/>
  <c r="E540" i="226"/>
  <c r="G740" i="226"/>
  <c r="E1130" i="113"/>
  <c r="G241" i="226"/>
  <c r="E264" i="113" s="1"/>
  <c r="F55" i="15" s="1"/>
  <c r="E272" i="113"/>
  <c r="D457" i="226"/>
  <c r="G422" i="226"/>
  <c r="E602" i="113" s="1"/>
  <c r="G596" i="226"/>
  <c r="E800" i="113" s="1"/>
  <c r="E400" i="226"/>
  <c r="D540" i="226"/>
  <c r="F165" i="226"/>
  <c r="E746" i="226"/>
  <c r="F687" i="226"/>
  <c r="D687" i="226"/>
  <c r="E687" i="226"/>
  <c r="F457" i="226"/>
  <c r="E37" i="226"/>
  <c r="E165" i="226" s="1"/>
  <c r="G368" i="226"/>
  <c r="G450" i="226"/>
  <c r="G132" i="113"/>
  <c r="A132" i="113"/>
  <c r="A747" i="113"/>
  <c r="G747" i="113"/>
  <c r="J3" i="224"/>
  <c r="J4" i="224"/>
  <c r="J5" i="224"/>
  <c r="J6" i="224"/>
  <c r="J7" i="224"/>
  <c r="J8" i="224"/>
  <c r="J9" i="224"/>
  <c r="J10" i="224"/>
  <c r="J11" i="224"/>
  <c r="J12" i="224"/>
  <c r="J13" i="224"/>
  <c r="J14" i="224"/>
  <c r="J15" i="224"/>
  <c r="J16" i="224"/>
  <c r="J17" i="224"/>
  <c r="J18" i="224"/>
  <c r="J19" i="224"/>
  <c r="J20" i="224"/>
  <c r="J21" i="224"/>
  <c r="J22" i="224"/>
  <c r="J23" i="224"/>
  <c r="J24" i="224"/>
  <c r="J25" i="224"/>
  <c r="J26" i="224"/>
  <c r="J27" i="224"/>
  <c r="J28" i="224"/>
  <c r="J29" i="224"/>
  <c r="J30" i="224"/>
  <c r="J31" i="224"/>
  <c r="J32" i="224"/>
  <c r="J33" i="224"/>
  <c r="J34" i="224"/>
  <c r="J35" i="224"/>
  <c r="J36" i="224"/>
  <c r="J37" i="224"/>
  <c r="J38" i="224"/>
  <c r="J39" i="224"/>
  <c r="J40" i="224"/>
  <c r="J41" i="224"/>
  <c r="J42" i="224"/>
  <c r="J43" i="224"/>
  <c r="J44" i="224"/>
  <c r="J45" i="224"/>
  <c r="J46" i="224"/>
  <c r="J47" i="224"/>
  <c r="J48" i="224"/>
  <c r="J49" i="224"/>
  <c r="J50" i="224"/>
  <c r="J51" i="224"/>
  <c r="J52" i="224"/>
  <c r="J53" i="224"/>
  <c r="J54" i="224"/>
  <c r="J55" i="224"/>
  <c r="J56" i="224"/>
  <c r="J57" i="224"/>
  <c r="J58" i="224"/>
  <c r="J59" i="224"/>
  <c r="J60" i="224"/>
  <c r="J61" i="224"/>
  <c r="J62" i="224"/>
  <c r="J63" i="224"/>
  <c r="J64" i="224"/>
  <c r="J65" i="224"/>
  <c r="J66" i="224"/>
  <c r="J67" i="224"/>
  <c r="J68" i="224"/>
  <c r="J69" i="224"/>
  <c r="J70" i="224"/>
  <c r="J71" i="224"/>
  <c r="J72" i="224"/>
  <c r="J73" i="224"/>
  <c r="J74" i="224"/>
  <c r="J75" i="224"/>
  <c r="J76" i="224"/>
  <c r="J77" i="224"/>
  <c r="J78" i="224"/>
  <c r="J79" i="224"/>
  <c r="J80" i="224"/>
  <c r="J81" i="224"/>
  <c r="J82" i="224"/>
  <c r="J83" i="224"/>
  <c r="J84" i="224"/>
  <c r="J85" i="224"/>
  <c r="J86" i="224"/>
  <c r="J87" i="224"/>
  <c r="J88" i="224"/>
  <c r="J89" i="224"/>
  <c r="J90" i="224"/>
  <c r="J91" i="224"/>
  <c r="J92" i="224"/>
  <c r="J93" i="224"/>
  <c r="J94" i="224"/>
  <c r="J95" i="224"/>
  <c r="J98" i="224"/>
  <c r="J99" i="224"/>
  <c r="J100" i="224"/>
  <c r="J101" i="224"/>
  <c r="J102" i="224"/>
  <c r="J103" i="224"/>
  <c r="J104" i="224"/>
  <c r="J105" i="224"/>
  <c r="J106" i="224"/>
  <c r="J107" i="224"/>
  <c r="J108" i="224"/>
  <c r="J109" i="224"/>
  <c r="J110" i="224"/>
  <c r="J111" i="224"/>
  <c r="J112" i="224"/>
  <c r="J113" i="224"/>
  <c r="J114" i="224"/>
  <c r="J115" i="224"/>
  <c r="J116" i="224"/>
  <c r="J117" i="224"/>
  <c r="J118" i="224"/>
  <c r="J119" i="224"/>
  <c r="J120" i="224"/>
  <c r="J121" i="224"/>
  <c r="J122" i="224"/>
  <c r="J123" i="224"/>
  <c r="J124" i="224"/>
  <c r="J125" i="224"/>
  <c r="J126" i="224"/>
  <c r="J127" i="224"/>
  <c r="J128" i="224"/>
  <c r="J129" i="224"/>
  <c r="J130" i="224"/>
  <c r="J131" i="224"/>
  <c r="J132" i="224"/>
  <c r="J133" i="224"/>
  <c r="J134" i="224"/>
  <c r="J135" i="224"/>
  <c r="J136" i="224"/>
  <c r="J137" i="224"/>
  <c r="J138" i="224"/>
  <c r="J139" i="224"/>
  <c r="J140" i="224"/>
  <c r="J141" i="224"/>
  <c r="J142" i="224"/>
  <c r="J143" i="224"/>
  <c r="J144" i="224"/>
  <c r="J145" i="224"/>
  <c r="J146" i="224"/>
  <c r="J147" i="224"/>
  <c r="J148" i="224"/>
  <c r="J149" i="224"/>
  <c r="J150" i="224"/>
  <c r="J151" i="224"/>
  <c r="J152" i="224"/>
  <c r="J153" i="224"/>
  <c r="J154" i="224"/>
  <c r="J155" i="224"/>
  <c r="J156" i="224"/>
  <c r="J157" i="224"/>
  <c r="J158" i="224"/>
  <c r="J159" i="224"/>
  <c r="J160" i="224"/>
  <c r="J161" i="224"/>
  <c r="J162" i="224"/>
  <c r="J163" i="224"/>
  <c r="J164" i="224"/>
  <c r="J165" i="224"/>
  <c r="J166" i="224"/>
  <c r="J167" i="224"/>
  <c r="J168" i="224"/>
  <c r="J169" i="224"/>
  <c r="J170" i="224"/>
  <c r="J171" i="224"/>
  <c r="J172" i="224"/>
  <c r="J173" i="224"/>
  <c r="J174" i="224"/>
  <c r="J175" i="224"/>
  <c r="J176" i="224"/>
  <c r="J177" i="224"/>
  <c r="J178" i="224"/>
  <c r="J179" i="224"/>
  <c r="J180" i="224"/>
  <c r="J181" i="224"/>
  <c r="J182" i="224"/>
  <c r="J183" i="224"/>
  <c r="J184" i="224"/>
  <c r="J185" i="224"/>
  <c r="J186" i="224"/>
  <c r="J187" i="224"/>
  <c r="J188" i="224"/>
  <c r="J189" i="224"/>
  <c r="J190" i="224"/>
  <c r="J191" i="224"/>
  <c r="J192" i="224"/>
  <c r="J193" i="224"/>
  <c r="J194" i="224"/>
  <c r="J195" i="224"/>
  <c r="J196" i="224"/>
  <c r="J197" i="224"/>
  <c r="J198" i="224"/>
  <c r="J199" i="224"/>
  <c r="J200" i="224"/>
  <c r="J201" i="224"/>
  <c r="J202" i="224"/>
  <c r="J203" i="224"/>
  <c r="J204" i="224"/>
  <c r="J205" i="224"/>
  <c r="J206" i="224"/>
  <c r="J207" i="224"/>
  <c r="J208" i="224"/>
  <c r="J209" i="224"/>
  <c r="J210" i="224"/>
  <c r="J211" i="224"/>
  <c r="J212" i="224"/>
  <c r="J213" i="224"/>
  <c r="J214" i="224"/>
  <c r="J215" i="224"/>
  <c r="J216" i="224"/>
  <c r="J217" i="224"/>
  <c r="J218" i="224"/>
  <c r="J219" i="224"/>
  <c r="J220" i="224"/>
  <c r="J221" i="224"/>
  <c r="J222" i="224"/>
  <c r="J223" i="224"/>
  <c r="J224" i="224"/>
  <c r="J225" i="224"/>
  <c r="J226" i="224"/>
  <c r="J227" i="224"/>
  <c r="J228" i="224"/>
  <c r="J229" i="224"/>
  <c r="J230" i="224"/>
  <c r="J231" i="224"/>
  <c r="J232" i="224"/>
  <c r="J233" i="224"/>
  <c r="J234" i="224"/>
  <c r="J235" i="224"/>
  <c r="J236" i="224"/>
  <c r="J237" i="224"/>
  <c r="J238" i="224"/>
  <c r="J239" i="224"/>
  <c r="J240" i="224"/>
  <c r="J241" i="224"/>
  <c r="J242" i="224"/>
  <c r="J243" i="224"/>
  <c r="J244" i="224"/>
  <c r="J245" i="224"/>
  <c r="J246" i="224"/>
  <c r="J247" i="224"/>
  <c r="J248" i="224"/>
  <c r="J249" i="224"/>
  <c r="J250" i="224"/>
  <c r="J251" i="224"/>
  <c r="J252" i="224"/>
  <c r="J253" i="224"/>
  <c r="J254" i="224"/>
  <c r="J255" i="224"/>
  <c r="J256" i="224"/>
  <c r="J257" i="224"/>
  <c r="J258" i="224"/>
  <c r="J259" i="224"/>
  <c r="J260" i="224"/>
  <c r="J261" i="224"/>
  <c r="J262" i="224"/>
  <c r="J263" i="224"/>
  <c r="J264" i="224"/>
  <c r="J265" i="224"/>
  <c r="J266" i="224"/>
  <c r="J267" i="224"/>
  <c r="J268" i="224"/>
  <c r="J269" i="224"/>
  <c r="J270" i="224"/>
  <c r="J271" i="224"/>
  <c r="J272" i="224"/>
  <c r="J273" i="224"/>
  <c r="J274" i="224"/>
  <c r="J275" i="224"/>
  <c r="J276" i="224"/>
  <c r="J277" i="224"/>
  <c r="J278" i="224"/>
  <c r="J279" i="224"/>
  <c r="J280" i="224"/>
  <c r="J281" i="224"/>
  <c r="J282" i="224"/>
  <c r="J283" i="224"/>
  <c r="J284" i="224"/>
  <c r="J285" i="224"/>
  <c r="J286" i="224"/>
  <c r="J287" i="224"/>
  <c r="J288" i="224"/>
  <c r="J289" i="224"/>
  <c r="J290" i="224"/>
  <c r="J291" i="224"/>
  <c r="J292" i="224"/>
  <c r="J293" i="224"/>
  <c r="J294" i="224"/>
  <c r="J295" i="224"/>
  <c r="J296" i="224"/>
  <c r="J297" i="224"/>
  <c r="J298" i="224"/>
  <c r="J299" i="224"/>
  <c r="J300" i="224"/>
  <c r="J301" i="224"/>
  <c r="J302" i="224"/>
  <c r="J303" i="224"/>
  <c r="J304" i="224"/>
  <c r="J305" i="224"/>
  <c r="J306" i="224"/>
  <c r="J307" i="224"/>
  <c r="J308" i="224"/>
  <c r="J309" i="224"/>
  <c r="J310" i="224"/>
  <c r="J311" i="224"/>
  <c r="J312" i="224"/>
  <c r="J313" i="224"/>
  <c r="J314" i="224"/>
  <c r="J315" i="224"/>
  <c r="J316" i="224"/>
  <c r="J317" i="224"/>
  <c r="J318" i="224"/>
  <c r="J319" i="224"/>
  <c r="J320" i="224"/>
  <c r="J321" i="224"/>
  <c r="J322" i="224"/>
  <c r="J323" i="224"/>
  <c r="J324" i="224"/>
  <c r="J325" i="224"/>
  <c r="J326" i="224"/>
  <c r="J327" i="224"/>
  <c r="J328" i="224"/>
  <c r="J329" i="224"/>
  <c r="J330" i="224"/>
  <c r="J331" i="224"/>
  <c r="J332" i="224"/>
  <c r="J333" i="224"/>
  <c r="J334" i="224"/>
  <c r="J335" i="224"/>
  <c r="J336" i="224"/>
  <c r="J337" i="224"/>
  <c r="J338" i="224"/>
  <c r="J339" i="224"/>
  <c r="J340" i="224"/>
  <c r="J341" i="224"/>
  <c r="J342" i="224"/>
  <c r="J343" i="224"/>
  <c r="J344" i="224"/>
  <c r="J345" i="224"/>
  <c r="J346" i="224"/>
  <c r="J347" i="224"/>
  <c r="J348" i="224"/>
  <c r="J349" i="224"/>
  <c r="J350" i="224"/>
  <c r="J351" i="224"/>
  <c r="J352" i="224"/>
  <c r="J353" i="224"/>
  <c r="J354" i="224"/>
  <c r="J355" i="224"/>
  <c r="J356" i="224"/>
  <c r="J357" i="224"/>
  <c r="J358" i="224"/>
  <c r="J359" i="224"/>
  <c r="J360" i="224"/>
  <c r="J361" i="224"/>
  <c r="J362" i="224"/>
  <c r="J363" i="224"/>
  <c r="J364" i="224"/>
  <c r="J365" i="224"/>
  <c r="J366" i="224"/>
  <c r="J367" i="224"/>
  <c r="J368" i="224"/>
  <c r="J369" i="224"/>
  <c r="J370" i="224"/>
  <c r="J371" i="224"/>
  <c r="J372" i="224"/>
  <c r="J373" i="224"/>
  <c r="J374" i="224"/>
  <c r="J375" i="224"/>
  <c r="J376" i="224"/>
  <c r="J377" i="224"/>
  <c r="J378" i="224"/>
  <c r="J379" i="224"/>
  <c r="J380" i="224"/>
  <c r="J381" i="224"/>
  <c r="J382" i="224"/>
  <c r="J383" i="224"/>
  <c r="J384" i="224"/>
  <c r="J385" i="224"/>
  <c r="J386" i="224"/>
  <c r="J387" i="224"/>
  <c r="J388" i="224"/>
  <c r="J389" i="224"/>
  <c r="J390" i="224"/>
  <c r="J391" i="224"/>
  <c r="J392" i="224"/>
  <c r="J393" i="224"/>
  <c r="J394" i="224"/>
  <c r="J395" i="224"/>
  <c r="J396" i="224"/>
  <c r="J397" i="224"/>
  <c r="J398" i="224"/>
  <c r="J399" i="224"/>
  <c r="J400" i="224"/>
  <c r="J401" i="224"/>
  <c r="J402" i="224"/>
  <c r="J403" i="224"/>
  <c r="J404" i="224"/>
  <c r="J405" i="224"/>
  <c r="J406" i="224"/>
  <c r="J407" i="224"/>
  <c r="J408" i="224"/>
  <c r="J409" i="224"/>
  <c r="J410" i="224"/>
  <c r="J411" i="224"/>
  <c r="J412" i="224"/>
  <c r="J413" i="224"/>
  <c r="J414" i="224"/>
  <c r="J415" i="224"/>
  <c r="J416" i="224"/>
  <c r="J417" i="224"/>
  <c r="J418" i="224"/>
  <c r="J419" i="224"/>
  <c r="J420" i="224"/>
  <c r="J421" i="224"/>
  <c r="J422" i="224"/>
  <c r="J423" i="224"/>
  <c r="J424" i="224"/>
  <c r="J425" i="224"/>
  <c r="J426" i="224"/>
  <c r="J427" i="224"/>
  <c r="J428" i="224"/>
  <c r="J429" i="224"/>
  <c r="J430" i="224"/>
  <c r="J431" i="224"/>
  <c r="J432" i="224"/>
  <c r="J433" i="224"/>
  <c r="J434" i="224"/>
  <c r="J435" i="224"/>
  <c r="J436" i="224"/>
  <c r="J437" i="224"/>
  <c r="J438" i="224"/>
  <c r="J439" i="224"/>
  <c r="J440" i="224"/>
  <c r="J441" i="224"/>
  <c r="J442" i="224"/>
  <c r="J443" i="224"/>
  <c r="J444" i="224"/>
  <c r="J445" i="224"/>
  <c r="J446" i="224"/>
  <c r="J447" i="224"/>
  <c r="J448" i="224"/>
  <c r="J449" i="224"/>
  <c r="J450" i="224"/>
  <c r="J451" i="224"/>
  <c r="J452" i="224"/>
  <c r="J453" i="224"/>
  <c r="J454" i="224"/>
  <c r="J455" i="224"/>
  <c r="J456" i="224"/>
  <c r="J457" i="224"/>
  <c r="J458" i="224"/>
  <c r="J459" i="224"/>
  <c r="J460" i="224"/>
  <c r="J461" i="224"/>
  <c r="J462" i="224"/>
  <c r="J463" i="224"/>
  <c r="J464" i="224"/>
  <c r="J465" i="224"/>
  <c r="J466" i="224"/>
  <c r="J467" i="224"/>
  <c r="J468" i="224"/>
  <c r="J469" i="224"/>
  <c r="J470" i="224"/>
  <c r="J471" i="224"/>
  <c r="J472" i="224"/>
  <c r="J473" i="224"/>
  <c r="J474" i="224"/>
  <c r="J475" i="224"/>
  <c r="J476" i="224"/>
  <c r="J477" i="224"/>
  <c r="J478" i="224"/>
  <c r="J479" i="224"/>
  <c r="J480" i="224"/>
  <c r="J481" i="224"/>
  <c r="J482" i="224"/>
  <c r="J483" i="224"/>
  <c r="J484" i="224"/>
  <c r="J485" i="224"/>
  <c r="J486" i="224"/>
  <c r="J487" i="224"/>
  <c r="J488" i="224"/>
  <c r="J489" i="224"/>
  <c r="J490" i="224"/>
  <c r="J491" i="224"/>
  <c r="J492" i="224"/>
  <c r="J493" i="224"/>
  <c r="J494" i="224"/>
  <c r="J495" i="224"/>
  <c r="J496" i="224"/>
  <c r="J497" i="224"/>
  <c r="J498" i="224"/>
  <c r="J499" i="224"/>
  <c r="J500" i="224"/>
  <c r="J501" i="224"/>
  <c r="J502" i="224"/>
  <c r="J503" i="224"/>
  <c r="J504" i="224"/>
  <c r="J505" i="224"/>
  <c r="J506" i="224"/>
  <c r="J507" i="224"/>
  <c r="J508" i="224"/>
  <c r="J509" i="224"/>
  <c r="J510" i="224"/>
  <c r="J511" i="224"/>
  <c r="J512" i="224"/>
  <c r="J513" i="224"/>
  <c r="J514" i="224"/>
  <c r="J515" i="224"/>
  <c r="J516" i="224"/>
  <c r="J517" i="224"/>
  <c r="J518" i="224"/>
  <c r="J519" i="224"/>
  <c r="J520" i="224"/>
  <c r="J521" i="224"/>
  <c r="J522" i="224"/>
  <c r="J523" i="224"/>
  <c r="J524" i="224"/>
  <c r="J525" i="224"/>
  <c r="J526" i="224"/>
  <c r="J527" i="224"/>
  <c r="J528" i="224"/>
  <c r="J529" i="224"/>
  <c r="J530" i="224"/>
  <c r="J531" i="224"/>
  <c r="J532" i="224"/>
  <c r="J533" i="224"/>
  <c r="J534" i="224"/>
  <c r="J535" i="224"/>
  <c r="J536" i="224"/>
  <c r="J537" i="224"/>
  <c r="J538" i="224"/>
  <c r="J539" i="224"/>
  <c r="J540" i="224"/>
  <c r="J541" i="224"/>
  <c r="J542" i="224"/>
  <c r="J543" i="224"/>
  <c r="J544" i="224"/>
  <c r="J545" i="224"/>
  <c r="J546" i="224"/>
  <c r="J547" i="224"/>
  <c r="J548" i="224"/>
  <c r="J549" i="224"/>
  <c r="J550" i="224"/>
  <c r="J551" i="224"/>
  <c r="J552" i="224"/>
  <c r="J553" i="224"/>
  <c r="J554" i="224"/>
  <c r="J555" i="224"/>
  <c r="J556" i="224"/>
  <c r="J557" i="224"/>
  <c r="J558" i="224"/>
  <c r="J559" i="224"/>
  <c r="J560" i="224"/>
  <c r="J561" i="224"/>
  <c r="J562" i="224"/>
  <c r="J563" i="224"/>
  <c r="J564" i="224"/>
  <c r="J565" i="224"/>
  <c r="J566" i="224"/>
  <c r="J567" i="224"/>
  <c r="J568" i="224"/>
  <c r="J569" i="224"/>
  <c r="J570" i="224"/>
  <c r="J571" i="224"/>
  <c r="J572" i="224"/>
  <c r="J573" i="224"/>
  <c r="J574" i="224"/>
  <c r="J575" i="224"/>
  <c r="J576" i="224"/>
  <c r="J577" i="224"/>
  <c r="J578" i="224"/>
  <c r="J579" i="224"/>
  <c r="J580" i="224"/>
  <c r="J581" i="224"/>
  <c r="J582" i="224"/>
  <c r="J583" i="224"/>
  <c r="J584" i="224"/>
  <c r="J585" i="224"/>
  <c r="J586" i="224"/>
  <c r="J587" i="224"/>
  <c r="J588" i="224"/>
  <c r="J589" i="224"/>
  <c r="J590" i="224"/>
  <c r="J591" i="224"/>
  <c r="J592" i="224"/>
  <c r="J593" i="224"/>
  <c r="J594" i="224"/>
  <c r="J595" i="224"/>
  <c r="J596" i="224"/>
  <c r="J597" i="224"/>
  <c r="J598" i="224"/>
  <c r="J599" i="224"/>
  <c r="J600" i="224"/>
  <c r="J601" i="224"/>
  <c r="J602" i="224"/>
  <c r="J603" i="224"/>
  <c r="J604" i="224"/>
  <c r="J605" i="224"/>
  <c r="J606" i="224"/>
  <c r="J607" i="224"/>
  <c r="J608" i="224"/>
  <c r="J609" i="224"/>
  <c r="J610" i="224"/>
  <c r="J611" i="224"/>
  <c r="J612" i="224"/>
  <c r="J613" i="224"/>
  <c r="J614" i="224"/>
  <c r="J615" i="224"/>
  <c r="J616" i="224"/>
  <c r="J617" i="224"/>
  <c r="J618" i="224"/>
  <c r="J619" i="224"/>
  <c r="J620" i="224"/>
  <c r="J621" i="224"/>
  <c r="J622" i="224"/>
  <c r="J623" i="224"/>
  <c r="J624" i="224"/>
  <c r="J625" i="224"/>
  <c r="J626" i="224"/>
  <c r="J627" i="224"/>
  <c r="J628" i="224"/>
  <c r="J629" i="224"/>
  <c r="J630" i="224"/>
  <c r="J631" i="224"/>
  <c r="J632" i="224"/>
  <c r="J633" i="224"/>
  <c r="J634" i="224"/>
  <c r="J635" i="224"/>
  <c r="J636" i="224"/>
  <c r="J637" i="224"/>
  <c r="J638" i="224"/>
  <c r="J639" i="224"/>
  <c r="J640" i="224"/>
  <c r="J641" i="224"/>
  <c r="J642" i="224"/>
  <c r="J643" i="224"/>
  <c r="J644" i="224"/>
  <c r="J645" i="224"/>
  <c r="J646" i="224"/>
  <c r="J647" i="224"/>
  <c r="J648" i="224"/>
  <c r="J649" i="224"/>
  <c r="J650" i="224"/>
  <c r="J651" i="224"/>
  <c r="J652" i="224"/>
  <c r="J653" i="224"/>
  <c r="J654" i="224"/>
  <c r="J655" i="224"/>
  <c r="J656" i="224"/>
  <c r="J657" i="224"/>
  <c r="J658" i="224"/>
  <c r="J659" i="224"/>
  <c r="J660" i="224"/>
  <c r="J661" i="224"/>
  <c r="J662" i="224"/>
  <c r="J663" i="224"/>
  <c r="J664" i="224"/>
  <c r="J665" i="224"/>
  <c r="J666" i="224"/>
  <c r="J667" i="224"/>
  <c r="J668" i="224"/>
  <c r="J669" i="224"/>
  <c r="J670" i="224"/>
  <c r="J671" i="224"/>
  <c r="J672" i="224"/>
  <c r="J673" i="224"/>
  <c r="J674" i="224"/>
  <c r="J675" i="224"/>
  <c r="J676" i="224"/>
  <c r="J677" i="224"/>
  <c r="J678" i="224"/>
  <c r="J679" i="224"/>
  <c r="J680" i="224"/>
  <c r="J681" i="224"/>
  <c r="J682" i="224"/>
  <c r="J683" i="224"/>
  <c r="J684" i="224"/>
  <c r="J685" i="224"/>
  <c r="J686" i="224"/>
  <c r="J687" i="224"/>
  <c r="J688" i="224"/>
  <c r="J689" i="224"/>
  <c r="J690" i="224"/>
  <c r="J691" i="224"/>
  <c r="J692" i="224"/>
  <c r="J693" i="224"/>
  <c r="J694" i="224"/>
  <c r="J695" i="224"/>
  <c r="J696" i="224"/>
  <c r="J697" i="224"/>
  <c r="J698" i="224"/>
  <c r="J699" i="224"/>
  <c r="J700" i="224"/>
  <c r="J701" i="224"/>
  <c r="J702" i="224"/>
  <c r="J703" i="224"/>
  <c r="J704" i="224"/>
  <c r="J705" i="224"/>
  <c r="J706" i="224"/>
  <c r="J707" i="224"/>
  <c r="J708" i="224"/>
  <c r="J709" i="224"/>
  <c r="J710" i="224"/>
  <c r="J711" i="224"/>
  <c r="J712" i="224"/>
  <c r="J713" i="224"/>
  <c r="J714" i="224"/>
  <c r="J715" i="224"/>
  <c r="J716" i="224"/>
  <c r="J717" i="224"/>
  <c r="J718" i="224"/>
  <c r="J719" i="224"/>
  <c r="J720" i="224"/>
  <c r="J721" i="224"/>
  <c r="J722" i="224"/>
  <c r="J723" i="224"/>
  <c r="J724" i="224"/>
  <c r="J725" i="224"/>
  <c r="J726" i="224"/>
  <c r="J727" i="224"/>
  <c r="J728" i="224"/>
  <c r="J729" i="224"/>
  <c r="J730" i="224"/>
  <c r="J731" i="224"/>
  <c r="J732" i="224"/>
  <c r="J733" i="224"/>
  <c r="J734" i="224"/>
  <c r="J735" i="224"/>
  <c r="J736" i="224"/>
  <c r="J737" i="224"/>
  <c r="J738" i="224"/>
  <c r="J739" i="224"/>
  <c r="J740" i="224"/>
  <c r="J741" i="224"/>
  <c r="J742" i="224"/>
  <c r="J743" i="224"/>
  <c r="J744" i="224"/>
  <c r="J745" i="224"/>
  <c r="J746" i="224"/>
  <c r="J747" i="224"/>
  <c r="J748" i="224"/>
  <c r="J749" i="224"/>
  <c r="J750" i="224"/>
  <c r="J751" i="224"/>
  <c r="J752" i="224"/>
  <c r="J753" i="224"/>
  <c r="J754" i="224"/>
  <c r="J755" i="224"/>
  <c r="J756" i="224"/>
  <c r="J757" i="224"/>
  <c r="J758" i="224"/>
  <c r="J759" i="224"/>
  <c r="J760" i="224"/>
  <c r="J761" i="224"/>
  <c r="J762" i="224"/>
  <c r="J763" i="224"/>
  <c r="J764" i="224"/>
  <c r="J765" i="224"/>
  <c r="J766" i="224"/>
  <c r="J767" i="224"/>
  <c r="J768" i="224"/>
  <c r="J769" i="224"/>
  <c r="J770" i="224"/>
  <c r="J771" i="224"/>
  <c r="J772" i="224"/>
  <c r="J773" i="224"/>
  <c r="J774" i="224"/>
  <c r="J775" i="224"/>
  <c r="J776" i="224"/>
  <c r="J777" i="224"/>
  <c r="J778" i="224"/>
  <c r="J779" i="224"/>
  <c r="J780" i="224"/>
  <c r="J781" i="224"/>
  <c r="J782" i="224"/>
  <c r="J783" i="224"/>
  <c r="J784" i="224"/>
  <c r="J785" i="224"/>
  <c r="J786" i="224"/>
  <c r="J787" i="224"/>
  <c r="J788" i="224"/>
  <c r="J789" i="224"/>
  <c r="J790" i="224"/>
  <c r="J791" i="224"/>
  <c r="J792" i="224"/>
  <c r="J793" i="224"/>
  <c r="J794" i="224"/>
  <c r="J795" i="224"/>
  <c r="J796" i="224"/>
  <c r="J797" i="224"/>
  <c r="J798" i="224"/>
  <c r="J799" i="224"/>
  <c r="J800" i="224"/>
  <c r="J801" i="224"/>
  <c r="J802" i="224"/>
  <c r="J803" i="224"/>
  <c r="J804" i="224"/>
  <c r="J805" i="224"/>
  <c r="J806" i="224"/>
  <c r="J807" i="224"/>
  <c r="J808" i="224"/>
  <c r="J809" i="224"/>
  <c r="J810" i="224"/>
  <c r="J811" i="224"/>
  <c r="J812" i="224"/>
  <c r="J813" i="224"/>
  <c r="J814" i="224"/>
  <c r="J815" i="224"/>
  <c r="J816" i="224"/>
  <c r="J817" i="224"/>
  <c r="J818" i="224"/>
  <c r="J819" i="224"/>
  <c r="J820" i="224"/>
  <c r="J821" i="224"/>
  <c r="J822" i="224"/>
  <c r="J823" i="224"/>
  <c r="J824" i="224"/>
  <c r="J825" i="224"/>
  <c r="J826" i="224"/>
  <c r="J827" i="224"/>
  <c r="J828" i="224"/>
  <c r="J829" i="224"/>
  <c r="J830" i="224"/>
  <c r="J831" i="224"/>
  <c r="J832" i="224"/>
  <c r="J833" i="224"/>
  <c r="J834" i="224"/>
  <c r="J835" i="224"/>
  <c r="J836" i="224"/>
  <c r="J837" i="224"/>
  <c r="J838" i="224"/>
  <c r="J839" i="224"/>
  <c r="J840" i="224"/>
  <c r="J841" i="224"/>
  <c r="J842" i="224"/>
  <c r="J843" i="224"/>
  <c r="J844" i="224"/>
  <c r="J845" i="224"/>
  <c r="J846" i="224"/>
  <c r="J847" i="224"/>
  <c r="J848" i="224"/>
  <c r="J849" i="224"/>
  <c r="J850" i="224"/>
  <c r="J851" i="224"/>
  <c r="J852" i="224"/>
  <c r="J853" i="224"/>
  <c r="J854" i="224"/>
  <c r="J855" i="224"/>
  <c r="J856" i="224"/>
  <c r="J857" i="224"/>
  <c r="J858" i="224"/>
  <c r="J859" i="224"/>
  <c r="J860" i="224"/>
  <c r="J861" i="224"/>
  <c r="J862" i="224"/>
  <c r="J863" i="224"/>
  <c r="J864" i="224"/>
  <c r="J865" i="224"/>
  <c r="J866" i="224"/>
  <c r="J867" i="224"/>
  <c r="J868" i="224"/>
  <c r="J869" i="224"/>
  <c r="J870" i="224"/>
  <c r="J871" i="224"/>
  <c r="J872" i="224"/>
  <c r="J873" i="224"/>
  <c r="J874" i="224"/>
  <c r="J875" i="224"/>
  <c r="J876" i="224"/>
  <c r="J877" i="224"/>
  <c r="J878" i="224"/>
  <c r="J879" i="224"/>
  <c r="J880" i="224"/>
  <c r="J881" i="224"/>
  <c r="J882" i="224"/>
  <c r="J883" i="224"/>
  <c r="J884" i="224"/>
  <c r="J885" i="224"/>
  <c r="J886" i="224"/>
  <c r="J887" i="224"/>
  <c r="J888" i="224"/>
  <c r="J889" i="224"/>
  <c r="J890" i="224"/>
  <c r="J891" i="224"/>
  <c r="J892" i="224"/>
  <c r="J893" i="224"/>
  <c r="J894" i="224"/>
  <c r="J895" i="224"/>
  <c r="J896" i="224"/>
  <c r="J897" i="224"/>
  <c r="J898" i="224"/>
  <c r="J899" i="224"/>
  <c r="J900" i="224"/>
  <c r="J901" i="224"/>
  <c r="J902" i="224"/>
  <c r="J903" i="224"/>
  <c r="J904" i="224"/>
  <c r="J905" i="224"/>
  <c r="J906" i="224"/>
  <c r="J907" i="224"/>
  <c r="J908" i="224"/>
  <c r="J909" i="224"/>
  <c r="J910" i="224"/>
  <c r="J2" i="224"/>
  <c r="G744" i="113"/>
  <c r="A743" i="113"/>
  <c r="A744" i="113"/>
  <c r="A745" i="113"/>
  <c r="A746" i="113"/>
  <c r="A129" i="113"/>
  <c r="A130" i="113"/>
  <c r="A131" i="113"/>
  <c r="A29" i="113"/>
  <c r="A30" i="113"/>
  <c r="A31" i="113"/>
  <c r="A32" i="113"/>
  <c r="E423" i="226" l="1"/>
  <c r="G165" i="226"/>
  <c r="E8" i="113" s="1"/>
  <c r="G423" i="226"/>
  <c r="E263" i="113" s="1"/>
  <c r="E363" i="113"/>
  <c r="G687" i="226"/>
  <c r="E799" i="113" s="1"/>
  <c r="G540" i="226"/>
  <c r="E659" i="113" s="1"/>
  <c r="G457" i="226"/>
  <c r="E621" i="113" s="1"/>
  <c r="E622" i="113"/>
  <c r="G741" i="226"/>
  <c r="E1128" i="113" s="1"/>
  <c r="E1129" i="113"/>
  <c r="G131" i="113"/>
  <c r="G746" i="113"/>
  <c r="G745" i="113"/>
  <c r="G568" i="113"/>
  <c r="G130" i="113"/>
  <c r="G743" i="113"/>
  <c r="G129" i="113"/>
  <c r="G30" i="113"/>
  <c r="G32" i="113"/>
  <c r="G31" i="113"/>
  <c r="G29" i="113"/>
  <c r="F28" i="12" l="1"/>
  <c r="K40" i="15"/>
  <c r="F16" i="12" l="1"/>
  <c r="D9" i="19" s="1"/>
  <c r="D30" i="15" l="1"/>
  <c r="G798" i="212" l="1"/>
  <c r="F798" i="212"/>
  <c r="E798" i="212"/>
  <c r="D798" i="212"/>
  <c r="G792" i="212"/>
  <c r="F792" i="212"/>
  <c r="E792" i="212"/>
  <c r="D792" i="212"/>
  <c r="D793" i="212" s="1"/>
  <c r="G784" i="212"/>
  <c r="F784" i="212"/>
  <c r="E784" i="212"/>
  <c r="D784" i="212"/>
  <c r="G781" i="212"/>
  <c r="F781" i="212"/>
  <c r="E781" i="212"/>
  <c r="D781" i="212"/>
  <c r="G779" i="212"/>
  <c r="F779" i="212"/>
  <c r="E779" i="212"/>
  <c r="D779" i="212"/>
  <c r="G776" i="212"/>
  <c r="F776" i="212"/>
  <c r="E776" i="212"/>
  <c r="D776" i="212"/>
  <c r="G771" i="212"/>
  <c r="F771" i="212"/>
  <c r="E771" i="212"/>
  <c r="D771" i="212"/>
  <c r="G755" i="212"/>
  <c r="F755" i="212"/>
  <c r="E755" i="212"/>
  <c r="D755" i="212"/>
  <c r="G728" i="212"/>
  <c r="G729" i="212" s="1"/>
  <c r="F728" i="212"/>
  <c r="F729" i="212" s="1"/>
  <c r="E728" i="212"/>
  <c r="E729" i="212" s="1"/>
  <c r="D728" i="212"/>
  <c r="D729" i="212" s="1"/>
  <c r="G724" i="212"/>
  <c r="G725" i="212" s="1"/>
  <c r="F724" i="212"/>
  <c r="F725" i="212" s="1"/>
  <c r="E724" i="212"/>
  <c r="E725" i="212" s="1"/>
  <c r="D724" i="212"/>
  <c r="D725" i="212" s="1"/>
  <c r="G718" i="212"/>
  <c r="G719" i="212" s="1"/>
  <c r="F718" i="212"/>
  <c r="F719" i="212" s="1"/>
  <c r="E718" i="212"/>
  <c r="E719" i="212" s="1"/>
  <c r="D718" i="212"/>
  <c r="D719" i="212" s="1"/>
  <c r="G713" i="212"/>
  <c r="G714" i="212" s="1"/>
  <c r="F713" i="212"/>
  <c r="F714" i="212" s="1"/>
  <c r="E713" i="212"/>
  <c r="E714" i="212" s="1"/>
  <c r="D713" i="212"/>
  <c r="D714" i="212" s="1"/>
  <c r="G707" i="212"/>
  <c r="G708" i="212" s="1"/>
  <c r="F707" i="212"/>
  <c r="F708" i="212" s="1"/>
  <c r="E707" i="212"/>
  <c r="E708" i="212" s="1"/>
  <c r="D707" i="212"/>
  <c r="D708" i="212" s="1"/>
  <c r="G704" i="212"/>
  <c r="F704" i="212"/>
  <c r="F705" i="212" s="1"/>
  <c r="E704" i="212"/>
  <c r="D704" i="212"/>
  <c r="D705" i="212" s="1"/>
  <c r="G700" i="212"/>
  <c r="G701" i="212" s="1"/>
  <c r="F700" i="212"/>
  <c r="F701" i="212" s="1"/>
  <c r="E700" i="212"/>
  <c r="E701" i="212" s="1"/>
  <c r="D700" i="212"/>
  <c r="D701" i="212" s="1"/>
  <c r="G697" i="212"/>
  <c r="G698" i="212" s="1"/>
  <c r="F697" i="212"/>
  <c r="F698" i="212" s="1"/>
  <c r="E697" i="212"/>
  <c r="E698" i="212" s="1"/>
  <c r="D697" i="212"/>
  <c r="D698" i="212" s="1"/>
  <c r="G694" i="212"/>
  <c r="F694" i="212"/>
  <c r="E694" i="212"/>
  <c r="D694" i="212"/>
  <c r="G692" i="212"/>
  <c r="F692" i="212"/>
  <c r="E692" i="212"/>
  <c r="D692" i="212"/>
  <c r="G689" i="212"/>
  <c r="F689" i="212"/>
  <c r="E689" i="212"/>
  <c r="D689" i="212"/>
  <c r="G687" i="212"/>
  <c r="F687" i="212"/>
  <c r="E687" i="212"/>
  <c r="D687" i="212"/>
  <c r="G662" i="212"/>
  <c r="G663" i="212" s="1"/>
  <c r="F662" i="212"/>
  <c r="F663" i="212" s="1"/>
  <c r="E662" i="212"/>
  <c r="E663" i="212" s="1"/>
  <c r="D662" i="212"/>
  <c r="D663" i="212" s="1"/>
  <c r="G658" i="212"/>
  <c r="G659" i="212" s="1"/>
  <c r="F658" i="212"/>
  <c r="F659" i="212" s="1"/>
  <c r="E658" i="212"/>
  <c r="E659" i="212" s="1"/>
  <c r="D658" i="212"/>
  <c r="D659" i="212" s="1"/>
  <c r="G652" i="212"/>
  <c r="G653" i="212" s="1"/>
  <c r="F652" i="212"/>
  <c r="F653" i="212" s="1"/>
  <c r="E652" i="212"/>
  <c r="E653" i="212" s="1"/>
  <c r="D652" i="212"/>
  <c r="D653" i="212" s="1"/>
  <c r="G647" i="212"/>
  <c r="F647" i="212"/>
  <c r="E647" i="212"/>
  <c r="D647" i="212"/>
  <c r="G643" i="212"/>
  <c r="F643" i="212"/>
  <c r="E643" i="212"/>
  <c r="D643" i="212"/>
  <c r="G631" i="212"/>
  <c r="G632" i="212" s="1"/>
  <c r="F631" i="212"/>
  <c r="F632" i="212" s="1"/>
  <c r="E631" i="212"/>
  <c r="E632" i="212" s="1"/>
  <c r="D631" i="212"/>
  <c r="D632" i="212" s="1"/>
  <c r="G626" i="212"/>
  <c r="F626" i="212"/>
  <c r="E626" i="212"/>
  <c r="D626" i="212"/>
  <c r="G623" i="212"/>
  <c r="F623" i="212"/>
  <c r="E623" i="212"/>
  <c r="D623" i="212"/>
  <c r="D627" i="212" s="1"/>
  <c r="G602" i="212"/>
  <c r="G603" i="212" s="1"/>
  <c r="F602" i="212"/>
  <c r="F603" i="212" s="1"/>
  <c r="E602" i="212"/>
  <c r="E603" i="212" s="1"/>
  <c r="D602" i="212"/>
  <c r="D603" i="212" s="1"/>
  <c r="G598" i="212"/>
  <c r="G599" i="212" s="1"/>
  <c r="F598" i="212"/>
  <c r="F599" i="212" s="1"/>
  <c r="E598" i="212"/>
  <c r="E599" i="212" s="1"/>
  <c r="D598" i="212"/>
  <c r="D599" i="212" s="1"/>
  <c r="G592" i="212"/>
  <c r="G593" i="212" s="1"/>
  <c r="F592" i="212"/>
  <c r="F593" i="212" s="1"/>
  <c r="E592" i="212"/>
  <c r="E593" i="212" s="1"/>
  <c r="D592" i="212"/>
  <c r="D593" i="212" s="1"/>
  <c r="G588" i="212"/>
  <c r="F588" i="212"/>
  <c r="E588" i="212"/>
  <c r="D588" i="212"/>
  <c r="G584" i="212"/>
  <c r="F584" i="212"/>
  <c r="E584" i="212"/>
  <c r="D584" i="212"/>
  <c r="G570" i="212"/>
  <c r="G571" i="212" s="1"/>
  <c r="F570" i="212"/>
  <c r="F571" i="212" s="1"/>
  <c r="E570" i="212"/>
  <c r="E571" i="212" s="1"/>
  <c r="D570" i="212"/>
  <c r="D571" i="212" s="1"/>
  <c r="G566" i="212"/>
  <c r="G567" i="212" s="1"/>
  <c r="F566" i="212"/>
  <c r="F567" i="212" s="1"/>
  <c r="E566" i="212"/>
  <c r="E567" i="212" s="1"/>
  <c r="D566" i="212"/>
  <c r="D567" i="212" s="1"/>
  <c r="G558" i="212"/>
  <c r="G559" i="212" s="1"/>
  <c r="F558" i="212"/>
  <c r="F559" i="212" s="1"/>
  <c r="E558" i="212"/>
  <c r="E559" i="212" s="1"/>
  <c r="D558" i="212"/>
  <c r="D559" i="212" s="1"/>
  <c r="G555" i="212"/>
  <c r="F555" i="212"/>
  <c r="E555" i="212"/>
  <c r="D555" i="212"/>
  <c r="G553" i="212"/>
  <c r="F553" i="212"/>
  <c r="E553" i="212"/>
  <c r="D553" i="212"/>
  <c r="D556" i="212" s="1"/>
  <c r="G551" i="212"/>
  <c r="F551" i="212"/>
  <c r="E551" i="212"/>
  <c r="D551" i="212"/>
  <c r="G545" i="212"/>
  <c r="G546" i="212" s="1"/>
  <c r="F545" i="212"/>
  <c r="F546" i="212" s="1"/>
  <c r="E545" i="212"/>
  <c r="E546" i="212" s="1"/>
  <c r="D545" i="212"/>
  <c r="D546" i="212" s="1"/>
  <c r="G542" i="212"/>
  <c r="F542" i="212"/>
  <c r="F543" i="212" s="1"/>
  <c r="E542" i="212"/>
  <c r="D542" i="212"/>
  <c r="D543" i="212" s="1"/>
  <c r="G535" i="212"/>
  <c r="G536" i="212" s="1"/>
  <c r="F535" i="212"/>
  <c r="F536" i="212" s="1"/>
  <c r="E535" i="212"/>
  <c r="E536" i="212" s="1"/>
  <c r="D535" i="212"/>
  <c r="D536" i="212" s="1"/>
  <c r="G464" i="212"/>
  <c r="F464" i="212"/>
  <c r="E464" i="212"/>
  <c r="D464" i="212"/>
  <c r="G462" i="212"/>
  <c r="F462" i="212"/>
  <c r="E462" i="212"/>
  <c r="E465" i="212" s="1"/>
  <c r="D462" i="212"/>
  <c r="D465" i="212" s="1"/>
  <c r="G458" i="212"/>
  <c r="G459" i="212" s="1"/>
  <c r="F458" i="212"/>
  <c r="F459" i="212" s="1"/>
  <c r="E458" i="212"/>
  <c r="E459" i="212" s="1"/>
  <c r="D458" i="212"/>
  <c r="D459" i="212" s="1"/>
  <c r="G453" i="212"/>
  <c r="G454" i="212" s="1"/>
  <c r="F453" i="212"/>
  <c r="F454" i="212" s="1"/>
  <c r="E453" i="212"/>
  <c r="E454" i="212" s="1"/>
  <c r="D453" i="212"/>
  <c r="D454" i="212" s="1"/>
  <c r="G450" i="212"/>
  <c r="G451" i="212" s="1"/>
  <c r="F450" i="212"/>
  <c r="F451" i="212" s="1"/>
  <c r="E450" i="212"/>
  <c r="E451" i="212" s="1"/>
  <c r="D450" i="212"/>
  <c r="D451" i="212" s="1"/>
  <c r="G446" i="212"/>
  <c r="G447" i="212" s="1"/>
  <c r="F446" i="212"/>
  <c r="F447" i="212" s="1"/>
  <c r="E446" i="212"/>
  <c r="E447" i="212" s="1"/>
  <c r="D446" i="212"/>
  <c r="D447" i="212" s="1"/>
  <c r="G443" i="212"/>
  <c r="G444" i="212" s="1"/>
  <c r="F443" i="212"/>
  <c r="F444" i="212" s="1"/>
  <c r="E443" i="212"/>
  <c r="E444" i="212" s="1"/>
  <c r="D443" i="212"/>
  <c r="D444" i="212" s="1"/>
  <c r="G438" i="212"/>
  <c r="G439" i="212" s="1"/>
  <c r="F438" i="212"/>
  <c r="F439" i="212" s="1"/>
  <c r="E438" i="212"/>
  <c r="E439" i="212" s="1"/>
  <c r="D438" i="212"/>
  <c r="D439" i="212" s="1"/>
  <c r="G435" i="212"/>
  <c r="F435" i="212"/>
  <c r="E435" i="212"/>
  <c r="E436" i="212" s="1"/>
  <c r="D435" i="212"/>
  <c r="G430" i="212"/>
  <c r="G431" i="212" s="1"/>
  <c r="F430" i="212"/>
  <c r="F431" i="212" s="1"/>
  <c r="E430" i="212"/>
  <c r="E431" i="212" s="1"/>
  <c r="D430" i="212"/>
  <c r="D431" i="212" s="1"/>
  <c r="G427" i="212"/>
  <c r="G428" i="212" s="1"/>
  <c r="F427" i="212"/>
  <c r="F428" i="212" s="1"/>
  <c r="E427" i="212"/>
  <c r="E428" i="212" s="1"/>
  <c r="D427" i="212"/>
  <c r="D428" i="212" s="1"/>
  <c r="G423" i="212"/>
  <c r="G424" i="212" s="1"/>
  <c r="F423" i="212"/>
  <c r="F424" i="212" s="1"/>
  <c r="E423" i="212"/>
  <c r="E424" i="212" s="1"/>
  <c r="D423" i="212"/>
  <c r="D424" i="212" s="1"/>
  <c r="G416" i="212"/>
  <c r="G417" i="212" s="1"/>
  <c r="F416" i="212"/>
  <c r="F417" i="212" s="1"/>
  <c r="E416" i="212"/>
  <c r="E417" i="212" s="1"/>
  <c r="D416" i="212"/>
  <c r="D417" i="212" s="1"/>
  <c r="G412" i="212"/>
  <c r="F412" i="212"/>
  <c r="E412" i="212"/>
  <c r="D412" i="212"/>
  <c r="D413" i="212" s="1"/>
  <c r="G408" i="212"/>
  <c r="F408" i="212"/>
  <c r="E408" i="212"/>
  <c r="D408" i="212"/>
  <c r="G405" i="212"/>
  <c r="F405" i="212"/>
  <c r="E405" i="212"/>
  <c r="D405" i="212"/>
  <c r="G403" i="212"/>
  <c r="F403" i="212"/>
  <c r="E403" i="212"/>
  <c r="D403" i="212"/>
  <c r="G399" i="212"/>
  <c r="F399" i="212"/>
  <c r="E399" i="212"/>
  <c r="D399" i="212"/>
  <c r="G397" i="212"/>
  <c r="F397" i="212"/>
  <c r="E397" i="212"/>
  <c r="D397" i="212"/>
  <c r="G393" i="212"/>
  <c r="G394" i="212" s="1"/>
  <c r="F393" i="212"/>
  <c r="F394" i="212" s="1"/>
  <c r="E393" i="212"/>
  <c r="E394" i="212" s="1"/>
  <c r="D393" i="212"/>
  <c r="D394" i="212" s="1"/>
  <c r="G380" i="212"/>
  <c r="F380" i="212"/>
  <c r="E380" i="212"/>
  <c r="D380" i="212"/>
  <c r="G372" i="212"/>
  <c r="F372" i="212"/>
  <c r="E372" i="212"/>
  <c r="D372" i="212"/>
  <c r="G336" i="212"/>
  <c r="F336" i="212"/>
  <c r="E336" i="212"/>
  <c r="D336" i="212"/>
  <c r="G331" i="212"/>
  <c r="G332" i="212" s="1"/>
  <c r="F331" i="212"/>
  <c r="F332" i="212" s="1"/>
  <c r="E331" i="212"/>
  <c r="E332" i="212" s="1"/>
  <c r="D331" i="212"/>
  <c r="D332" i="212" s="1"/>
  <c r="G328" i="212"/>
  <c r="F328" i="212"/>
  <c r="E328" i="212"/>
  <c r="D328" i="212"/>
  <c r="G326" i="212"/>
  <c r="F326" i="212"/>
  <c r="E326" i="212"/>
  <c r="D326" i="212"/>
  <c r="G324" i="212"/>
  <c r="F324" i="212"/>
  <c r="E324" i="212"/>
  <c r="D324" i="212"/>
  <c r="G322" i="212"/>
  <c r="F322" i="212"/>
  <c r="E322" i="212"/>
  <c r="D322" i="212"/>
  <c r="G318" i="212"/>
  <c r="F318" i="212"/>
  <c r="E318" i="212"/>
  <c r="D318" i="212"/>
  <c r="G315" i="212"/>
  <c r="F315" i="212"/>
  <c r="E315" i="212"/>
  <c r="D315" i="212"/>
  <c r="G313" i="212"/>
  <c r="F313" i="212"/>
  <c r="E313" i="212"/>
  <c r="D313" i="212"/>
  <c r="G310" i="212"/>
  <c r="F310" i="212"/>
  <c r="E310" i="212"/>
  <c r="D310" i="212"/>
  <c r="G307" i="212"/>
  <c r="G308" i="212" s="1"/>
  <c r="F307" i="212"/>
  <c r="F308" i="212" s="1"/>
  <c r="E307" i="212"/>
  <c r="E308" i="212" s="1"/>
  <c r="D307" i="212"/>
  <c r="D308" i="212" s="1"/>
  <c r="G304" i="212"/>
  <c r="F304" i="212"/>
  <c r="E304" i="212"/>
  <c r="D304" i="212"/>
  <c r="G301" i="212"/>
  <c r="F301" i="212"/>
  <c r="E301" i="212"/>
  <c r="D301" i="212"/>
  <c r="G299" i="212"/>
  <c r="F299" i="212"/>
  <c r="E299" i="212"/>
  <c r="D299" i="212"/>
  <c r="G297" i="212"/>
  <c r="F297" i="212"/>
  <c r="E297" i="212"/>
  <c r="D297" i="212"/>
  <c r="G295" i="212"/>
  <c r="F295" i="212"/>
  <c r="E295" i="212"/>
  <c r="D295" i="212"/>
  <c r="G293" i="212"/>
  <c r="F293" i="212"/>
  <c r="E293" i="212"/>
  <c r="D293" i="212"/>
  <c r="G291" i="212"/>
  <c r="F291" i="212"/>
  <c r="E291" i="212"/>
  <c r="D291" i="212"/>
  <c r="G289" i="212"/>
  <c r="F289" i="212"/>
  <c r="E289" i="212"/>
  <c r="D289" i="212"/>
  <c r="G287" i="212"/>
  <c r="F287" i="212"/>
  <c r="E287" i="212"/>
  <c r="D287" i="212"/>
  <c r="G284" i="212"/>
  <c r="F284" i="212"/>
  <c r="E284" i="212"/>
  <c r="D284" i="212"/>
  <c r="G281" i="212"/>
  <c r="F281" i="212"/>
  <c r="E281" i="212"/>
  <c r="D281" i="212"/>
  <c r="G279" i="212"/>
  <c r="F279" i="212"/>
  <c r="E279" i="212"/>
  <c r="D279" i="212"/>
  <c r="G275" i="212"/>
  <c r="F275" i="212"/>
  <c r="E275" i="212"/>
  <c r="D275" i="212"/>
  <c r="G271" i="212"/>
  <c r="F271" i="212"/>
  <c r="E271" i="212"/>
  <c r="D271" i="212"/>
  <c r="G254" i="212"/>
  <c r="F254" i="212"/>
  <c r="E254" i="212"/>
  <c r="D254" i="212"/>
  <c r="G249" i="212"/>
  <c r="F249" i="212"/>
  <c r="E249" i="212"/>
  <c r="D249" i="212"/>
  <c r="G245" i="212"/>
  <c r="F245" i="212"/>
  <c r="E245" i="212"/>
  <c r="D245" i="212"/>
  <c r="G240" i="212"/>
  <c r="F240" i="212"/>
  <c r="E240" i="212"/>
  <c r="D240" i="212"/>
  <c r="G234" i="212"/>
  <c r="F234" i="212"/>
  <c r="E234" i="212"/>
  <c r="D234" i="212"/>
  <c r="G231" i="212"/>
  <c r="F231" i="212"/>
  <c r="E231" i="212"/>
  <c r="D231" i="212"/>
  <c r="G229" i="212"/>
  <c r="F229" i="212"/>
  <c r="E229" i="212"/>
  <c r="D229" i="212"/>
  <c r="G206" i="212"/>
  <c r="G207" i="212" s="1"/>
  <c r="F206" i="212"/>
  <c r="F207" i="212" s="1"/>
  <c r="E206" i="212"/>
  <c r="E207" i="212" s="1"/>
  <c r="D206" i="212"/>
  <c r="D207" i="212" s="1"/>
  <c r="G202" i="212"/>
  <c r="G203" i="212" s="1"/>
  <c r="F202" i="212"/>
  <c r="F203" i="212" s="1"/>
  <c r="E202" i="212"/>
  <c r="E203" i="212" s="1"/>
  <c r="D202" i="212"/>
  <c r="D203" i="212" s="1"/>
  <c r="G196" i="212"/>
  <c r="G197" i="212" s="1"/>
  <c r="F196" i="212"/>
  <c r="F197" i="212" s="1"/>
  <c r="E196" i="212"/>
  <c r="E197" i="212" s="1"/>
  <c r="D196" i="212"/>
  <c r="D197" i="212" s="1"/>
  <c r="G193" i="212"/>
  <c r="F193" i="212"/>
  <c r="E193" i="212"/>
  <c r="D193" i="212"/>
  <c r="G188" i="212"/>
  <c r="F188" i="212"/>
  <c r="E188" i="212"/>
  <c r="D188" i="212"/>
  <c r="D194" i="212" s="1"/>
  <c r="G177" i="212"/>
  <c r="F177" i="212"/>
  <c r="E177" i="212"/>
  <c r="E178" i="212" s="1"/>
  <c r="D177" i="212"/>
  <c r="G168" i="212"/>
  <c r="G169" i="212" s="1"/>
  <c r="F168" i="212"/>
  <c r="F169" i="212" s="1"/>
  <c r="E168" i="212"/>
  <c r="E169" i="212" s="1"/>
  <c r="D168" i="212"/>
  <c r="D169" i="212" s="1"/>
  <c r="G163" i="212"/>
  <c r="G164" i="212" s="1"/>
  <c r="F163" i="212"/>
  <c r="F164" i="212" s="1"/>
  <c r="E163" i="212"/>
  <c r="E164" i="212" s="1"/>
  <c r="D163" i="212"/>
  <c r="D164" i="212" s="1"/>
  <c r="G159" i="212"/>
  <c r="G160" i="212" s="1"/>
  <c r="F159" i="212"/>
  <c r="F160" i="212" s="1"/>
  <c r="E159" i="212"/>
  <c r="E160" i="212" s="1"/>
  <c r="D159" i="212"/>
  <c r="D160" i="212" s="1"/>
  <c r="G155" i="212"/>
  <c r="G156" i="212" s="1"/>
  <c r="F155" i="212"/>
  <c r="F156" i="212" s="1"/>
  <c r="E155" i="212"/>
  <c r="E156" i="212" s="1"/>
  <c r="D155" i="212"/>
  <c r="D156" i="212" s="1"/>
  <c r="G152" i="212"/>
  <c r="G153" i="212" s="1"/>
  <c r="F152" i="212"/>
  <c r="F153" i="212" s="1"/>
  <c r="E152" i="212"/>
  <c r="E153" i="212" s="1"/>
  <c r="D152" i="212"/>
  <c r="D153" i="212" s="1"/>
  <c r="G146" i="212"/>
  <c r="G147" i="212" s="1"/>
  <c r="F146" i="212"/>
  <c r="F147" i="212" s="1"/>
  <c r="E146" i="212"/>
  <c r="E147" i="212" s="1"/>
  <c r="D146" i="212"/>
  <c r="D147" i="212" s="1"/>
  <c r="G141" i="212"/>
  <c r="G142" i="212" s="1"/>
  <c r="F141" i="212"/>
  <c r="F142" i="212" s="1"/>
  <c r="E141" i="212"/>
  <c r="E142" i="212" s="1"/>
  <c r="D141" i="212"/>
  <c r="D142" i="212" s="1"/>
  <c r="G137" i="212"/>
  <c r="G138" i="212" s="1"/>
  <c r="F137" i="212"/>
  <c r="F138" i="212" s="1"/>
  <c r="E137" i="212"/>
  <c r="E138" i="212" s="1"/>
  <c r="D137" i="212"/>
  <c r="D138" i="212" s="1"/>
  <c r="G130" i="212"/>
  <c r="F130" i="212"/>
  <c r="F131" i="212" s="1"/>
  <c r="E130" i="212"/>
  <c r="D130" i="212"/>
  <c r="G126" i="212"/>
  <c r="G127" i="212" s="1"/>
  <c r="F126" i="212"/>
  <c r="F127" i="212" s="1"/>
  <c r="E126" i="212"/>
  <c r="E127" i="212" s="1"/>
  <c r="D126" i="212"/>
  <c r="D127" i="212" s="1"/>
  <c r="G123" i="212"/>
  <c r="G124" i="212" s="1"/>
  <c r="F123" i="212"/>
  <c r="F124" i="212" s="1"/>
  <c r="E123" i="212"/>
  <c r="E124" i="212" s="1"/>
  <c r="D123" i="212"/>
  <c r="D124" i="212" s="1"/>
  <c r="G119" i="212"/>
  <c r="G120" i="212" s="1"/>
  <c r="F119" i="212"/>
  <c r="F120" i="212" s="1"/>
  <c r="E119" i="212"/>
  <c r="E120" i="212" s="1"/>
  <c r="D119" i="212"/>
  <c r="D120" i="212" s="1"/>
  <c r="G116" i="212"/>
  <c r="G117" i="212" s="1"/>
  <c r="F116" i="212"/>
  <c r="F117" i="212" s="1"/>
  <c r="E116" i="212"/>
  <c r="E117" i="212" s="1"/>
  <c r="D116" i="212"/>
  <c r="D117" i="212" s="1"/>
  <c r="G113" i="212"/>
  <c r="F113" i="212"/>
  <c r="E113" i="212"/>
  <c r="D113" i="212"/>
  <c r="G106" i="212"/>
  <c r="F106" i="212"/>
  <c r="E106" i="212"/>
  <c r="D106" i="212"/>
  <c r="G104" i="212"/>
  <c r="F104" i="212"/>
  <c r="E104" i="212"/>
  <c r="D104" i="212"/>
  <c r="G102" i="212"/>
  <c r="F102" i="212"/>
  <c r="E102" i="212"/>
  <c r="E114" i="212" s="1"/>
  <c r="D102" i="212"/>
  <c r="G98" i="212"/>
  <c r="G99" i="212" s="1"/>
  <c r="F98" i="212"/>
  <c r="F99" i="212" s="1"/>
  <c r="E98" i="212"/>
  <c r="E99" i="212" s="1"/>
  <c r="D98" i="212"/>
  <c r="D99" i="212" s="1"/>
  <c r="G94" i="212"/>
  <c r="F94" i="212"/>
  <c r="E94" i="212"/>
  <c r="D94" i="212"/>
  <c r="G63" i="212"/>
  <c r="F63" i="212"/>
  <c r="E63" i="212"/>
  <c r="D63" i="212"/>
  <c r="G61" i="212"/>
  <c r="F61" i="212"/>
  <c r="E61" i="212"/>
  <c r="D61" i="212"/>
  <c r="G58" i="212"/>
  <c r="F58" i="212"/>
  <c r="E58" i="212"/>
  <c r="D58" i="212"/>
  <c r="G54" i="212"/>
  <c r="F54" i="212"/>
  <c r="E54" i="212"/>
  <c r="D54" i="212"/>
  <c r="G51" i="212"/>
  <c r="G52" i="212" s="1"/>
  <c r="F51" i="212"/>
  <c r="F52" i="212" s="1"/>
  <c r="E51" i="212"/>
  <c r="E52" i="212" s="1"/>
  <c r="D51" i="212"/>
  <c r="D52" i="212" s="1"/>
  <c r="G48" i="212"/>
  <c r="F48" i="212"/>
  <c r="E48" i="212"/>
  <c r="E49" i="212" s="1"/>
  <c r="D48" i="212"/>
  <c r="G41" i="212"/>
  <c r="G42" i="212" s="1"/>
  <c r="F41" i="212"/>
  <c r="E41" i="212"/>
  <c r="D41" i="212"/>
  <c r="D42" i="212" s="1"/>
  <c r="G36" i="212"/>
  <c r="G37" i="212" s="1"/>
  <c r="F36" i="212"/>
  <c r="F37" i="212" s="1"/>
  <c r="E36" i="212"/>
  <c r="E37" i="212" s="1"/>
  <c r="D36" i="212"/>
  <c r="D37" i="212" s="1"/>
  <c r="G32" i="212"/>
  <c r="G33" i="212" s="1"/>
  <c r="F32" i="212"/>
  <c r="F33" i="212" s="1"/>
  <c r="E32" i="212"/>
  <c r="E33" i="212" s="1"/>
  <c r="D32" i="212"/>
  <c r="D33" i="212" s="1"/>
  <c r="G26" i="212"/>
  <c r="F26" i="212"/>
  <c r="E26" i="212"/>
  <c r="D26" i="212"/>
  <c r="G24" i="212"/>
  <c r="F24" i="212"/>
  <c r="E24" i="212"/>
  <c r="D24" i="212"/>
  <c r="G22" i="212"/>
  <c r="F22" i="212"/>
  <c r="F27" i="212" s="1"/>
  <c r="E22" i="212"/>
  <c r="D22" i="212"/>
  <c r="G19" i="212"/>
  <c r="F19" i="212"/>
  <c r="E19" i="212"/>
  <c r="D19" i="212"/>
  <c r="G11" i="212"/>
  <c r="F11" i="212"/>
  <c r="E11" i="212"/>
  <c r="D11" i="212"/>
  <c r="H17" i="123"/>
  <c r="J17" i="123" s="1"/>
  <c r="D235" i="212" l="1"/>
  <c r="D246" i="212"/>
  <c r="D255" i="212"/>
  <c r="D282" i="212"/>
  <c r="D305" i="212"/>
  <c r="F114" i="212"/>
  <c r="F235" i="212"/>
  <c r="F95" i="212"/>
  <c r="F246" i="212"/>
  <c r="F305" i="212"/>
  <c r="G95" i="212"/>
  <c r="G246" i="212"/>
  <c r="G255" i="212"/>
  <c r="G282" i="212"/>
  <c r="G305" i="212"/>
  <c r="F409" i="212"/>
  <c r="G465" i="212"/>
  <c r="F255" i="212"/>
  <c r="F465" i="212"/>
  <c r="D329" i="212"/>
  <c r="D374" i="212" s="1"/>
  <c r="G409" i="212"/>
  <c r="G410" i="212" s="1"/>
  <c r="G627" i="212"/>
  <c r="D695" i="212"/>
  <c r="F282" i="212"/>
  <c r="D373" i="212"/>
  <c r="G114" i="212"/>
  <c r="E373" i="212"/>
  <c r="D27" i="212"/>
  <c r="E194" i="212"/>
  <c r="E247" i="212" s="1"/>
  <c r="E20" i="212"/>
  <c r="E409" i="212"/>
  <c r="G27" i="212"/>
  <c r="D95" i="212"/>
  <c r="D114" i="212"/>
  <c r="E246" i="212"/>
  <c r="E255" i="212"/>
  <c r="E282" i="212"/>
  <c r="E305" i="212"/>
  <c r="F556" i="212"/>
  <c r="F572" i="212" s="1"/>
  <c r="G695" i="212"/>
  <c r="D57" i="15"/>
  <c r="D56" i="15"/>
  <c r="F157" i="212"/>
  <c r="F194" i="212"/>
  <c r="G556" i="212"/>
  <c r="F42" i="212"/>
  <c r="F43" i="212" s="1"/>
  <c r="G194" i="212"/>
  <c r="E235" i="212"/>
  <c r="G543" i="212"/>
  <c r="E730" i="212"/>
  <c r="E95" i="212"/>
  <c r="D131" i="212"/>
  <c r="D157" i="212" s="1"/>
  <c r="E329" i="212"/>
  <c r="F373" i="212"/>
  <c r="E556" i="212"/>
  <c r="E627" i="212"/>
  <c r="E695" i="212"/>
  <c r="E27" i="212"/>
  <c r="E170" i="212"/>
  <c r="G235" i="212"/>
  <c r="F329" i="212"/>
  <c r="G373" i="212"/>
  <c r="D409" i="212"/>
  <c r="F627" i="212"/>
  <c r="F695" i="212"/>
  <c r="D715" i="212"/>
  <c r="D418" i="212"/>
  <c r="D43" i="212"/>
  <c r="G329" i="212"/>
  <c r="D381" i="212"/>
  <c r="D382" i="212" s="1"/>
  <c r="F413" i="212"/>
  <c r="F418" i="212" s="1"/>
  <c r="E432" i="212"/>
  <c r="E460" i="212"/>
  <c r="F466" i="212"/>
  <c r="D785" i="212"/>
  <c r="D786" i="212" s="1"/>
  <c r="D787" i="212" s="1"/>
  <c r="G43" i="212"/>
  <c r="E410" i="212"/>
  <c r="E128" i="212"/>
  <c r="F381" i="212"/>
  <c r="F382" i="212" s="1"/>
  <c r="G466" i="212"/>
  <c r="F715" i="212"/>
  <c r="D794" i="212"/>
  <c r="D795" i="212" s="1"/>
  <c r="E121" i="212"/>
  <c r="D466" i="212"/>
  <c r="D572" i="212"/>
  <c r="D128" i="212"/>
  <c r="D537" i="212"/>
  <c r="D573" i="212" s="1"/>
  <c r="D648" i="212"/>
  <c r="D730" i="212"/>
  <c r="E42" i="212"/>
  <c r="E43" i="212" s="1"/>
  <c r="E131" i="212"/>
  <c r="E157" i="212" s="1"/>
  <c r="E381" i="212"/>
  <c r="E382" i="212" s="1"/>
  <c r="E413" i="212"/>
  <c r="E418" i="212" s="1"/>
  <c r="E466" i="212"/>
  <c r="E467" i="212" s="1"/>
  <c r="E537" i="212"/>
  <c r="E543" i="212"/>
  <c r="E572" i="212" s="1"/>
  <c r="E648" i="212"/>
  <c r="E705" i="212"/>
  <c r="E715" i="212" s="1"/>
  <c r="E785" i="212"/>
  <c r="E786" i="212" s="1"/>
  <c r="E787" i="212" s="1"/>
  <c r="E793" i="212"/>
  <c r="D432" i="212"/>
  <c r="F128" i="212"/>
  <c r="F170" i="212"/>
  <c r="F410" i="212"/>
  <c r="F432" i="212"/>
  <c r="F537" i="212"/>
  <c r="F648" i="212"/>
  <c r="F730" i="212"/>
  <c r="F785" i="212"/>
  <c r="F786" i="212" s="1"/>
  <c r="F787" i="212" s="1"/>
  <c r="F793" i="212"/>
  <c r="F794" i="212" s="1"/>
  <c r="F795" i="212" s="1"/>
  <c r="D410" i="212"/>
  <c r="G128" i="212"/>
  <c r="G131" i="212"/>
  <c r="G157" i="212" s="1"/>
  <c r="G170" i="212"/>
  <c r="G381" i="212"/>
  <c r="G382" i="212" s="1"/>
  <c r="G413" i="212"/>
  <c r="G418" i="212" s="1"/>
  <c r="G432" i="212"/>
  <c r="G537" i="212"/>
  <c r="G648" i="212"/>
  <c r="G702" i="212" s="1"/>
  <c r="G705" i="212"/>
  <c r="G715" i="212" s="1"/>
  <c r="G730" i="212"/>
  <c r="G785" i="212"/>
  <c r="G786" i="212" s="1"/>
  <c r="G787" i="212" s="1"/>
  <c r="G793" i="212"/>
  <c r="D170" i="212"/>
  <c r="D20" i="212"/>
  <c r="D49" i="212"/>
  <c r="D121" i="212" s="1"/>
  <c r="D178" i="212"/>
  <c r="D247" i="212" s="1"/>
  <c r="D436" i="212"/>
  <c r="D589" i="212"/>
  <c r="D633" i="212" s="1"/>
  <c r="F20" i="212"/>
  <c r="F38" i="212" s="1"/>
  <c r="F49" i="212"/>
  <c r="F121" i="212" s="1"/>
  <c r="F178" i="212"/>
  <c r="F436" i="212"/>
  <c r="F460" i="212" s="1"/>
  <c r="F589" i="212"/>
  <c r="F633" i="212" s="1"/>
  <c r="E589" i="212"/>
  <c r="E633" i="212" s="1"/>
  <c r="G20" i="212"/>
  <c r="G38" i="212" s="1"/>
  <c r="G49" i="212"/>
  <c r="G178" i="212"/>
  <c r="G436" i="212"/>
  <c r="G460" i="212" s="1"/>
  <c r="G589" i="212"/>
  <c r="G633" i="212" s="1"/>
  <c r="E38" i="212" l="1"/>
  <c r="E171" i="212" s="1"/>
  <c r="D702" i="212"/>
  <c r="F247" i="212"/>
  <c r="F702" i="212"/>
  <c r="F731" i="212" s="1"/>
  <c r="G731" i="212"/>
  <c r="G121" i="212"/>
  <c r="G171" i="212" s="1"/>
  <c r="F573" i="212"/>
  <c r="E702" i="212"/>
  <c r="E731" i="212" s="1"/>
  <c r="G374" i="212"/>
  <c r="F374" i="212"/>
  <c r="E374" i="212"/>
  <c r="G572" i="212"/>
  <c r="G573" i="212" s="1"/>
  <c r="E433" i="212"/>
  <c r="F433" i="212"/>
  <c r="G433" i="212"/>
  <c r="G467" i="212"/>
  <c r="G247" i="212"/>
  <c r="E573" i="212"/>
  <c r="F171" i="212"/>
  <c r="F467" i="212"/>
  <c r="D433" i="212"/>
  <c r="E794" i="212"/>
  <c r="E795" i="212" s="1"/>
  <c r="D731" i="212"/>
  <c r="D38" i="212"/>
  <c r="D171" i="212" s="1"/>
  <c r="D460" i="212"/>
  <c r="D467" i="212" s="1"/>
  <c r="G794" i="212"/>
  <c r="G795" i="212" s="1"/>
  <c r="G647" i="207" l="1"/>
  <c r="F647" i="207"/>
  <c r="E647" i="207"/>
  <c r="D647" i="207"/>
  <c r="G641" i="207"/>
  <c r="F641" i="207"/>
  <c r="F642" i="207" s="1"/>
  <c r="E641" i="207"/>
  <c r="E642" i="207" s="1"/>
  <c r="D641" i="207"/>
  <c r="D642" i="207" s="1"/>
  <c r="G633" i="207"/>
  <c r="F633" i="207"/>
  <c r="E633" i="207"/>
  <c r="D633" i="207"/>
  <c r="G631" i="207"/>
  <c r="F631" i="207"/>
  <c r="E631" i="207"/>
  <c r="D631" i="207"/>
  <c r="G629" i="207"/>
  <c r="F629" i="207"/>
  <c r="E629" i="207"/>
  <c r="D629" i="207"/>
  <c r="G626" i="207"/>
  <c r="F626" i="207"/>
  <c r="E626" i="207"/>
  <c r="D626" i="207"/>
  <c r="G621" i="207"/>
  <c r="F621" i="207"/>
  <c r="E621" i="207"/>
  <c r="D621" i="207"/>
  <c r="G607" i="207"/>
  <c r="F607" i="207"/>
  <c r="E607" i="207"/>
  <c r="D607" i="207"/>
  <c r="G586" i="207"/>
  <c r="G587" i="207" s="1"/>
  <c r="F586" i="207"/>
  <c r="F587" i="207" s="1"/>
  <c r="E586" i="207"/>
  <c r="E587" i="207" s="1"/>
  <c r="D586" i="207"/>
  <c r="D587" i="207" s="1"/>
  <c r="G583" i="207"/>
  <c r="G584" i="207" s="1"/>
  <c r="F583" i="207"/>
  <c r="F584" i="207" s="1"/>
  <c r="E583" i="207"/>
  <c r="E584" i="207" s="1"/>
  <c r="D583" i="207"/>
  <c r="D584" i="207" s="1"/>
  <c r="G580" i="207"/>
  <c r="G581" i="207" s="1"/>
  <c r="F580" i="207"/>
  <c r="F581" i="207" s="1"/>
  <c r="E580" i="207"/>
  <c r="E581" i="207" s="1"/>
  <c r="D580" i="207"/>
  <c r="D581" i="207" s="1"/>
  <c r="G574" i="207"/>
  <c r="G575" i="207" s="1"/>
  <c r="F574" i="207"/>
  <c r="F575" i="207" s="1"/>
  <c r="E574" i="207"/>
  <c r="E575" i="207" s="1"/>
  <c r="D574" i="207"/>
  <c r="D575" i="207" s="1"/>
  <c r="G568" i="207"/>
  <c r="G569" i="207" s="1"/>
  <c r="F568" i="207"/>
  <c r="F569" i="207" s="1"/>
  <c r="E568" i="207"/>
  <c r="E569" i="207" s="1"/>
  <c r="D568" i="207"/>
  <c r="D569" i="207" s="1"/>
  <c r="G562" i="207"/>
  <c r="G563" i="207" s="1"/>
  <c r="F562" i="207"/>
  <c r="F563" i="207" s="1"/>
  <c r="E562" i="207"/>
  <c r="E563" i="207" s="1"/>
  <c r="D562" i="207"/>
  <c r="D563" i="207" s="1"/>
  <c r="G558" i="207"/>
  <c r="G559" i="207" s="1"/>
  <c r="F558" i="207"/>
  <c r="F559" i="207" s="1"/>
  <c r="E558" i="207"/>
  <c r="E559" i="207" s="1"/>
  <c r="D558" i="207"/>
  <c r="D559" i="207" s="1"/>
  <c r="G555" i="207"/>
  <c r="G556" i="207" s="1"/>
  <c r="F555" i="207"/>
  <c r="F556" i="207" s="1"/>
  <c r="E555" i="207"/>
  <c r="E556" i="207" s="1"/>
  <c r="D555" i="207"/>
  <c r="D556" i="207" s="1"/>
  <c r="G552" i="207"/>
  <c r="F552" i="207"/>
  <c r="E552" i="207"/>
  <c r="D552" i="207"/>
  <c r="G549" i="207"/>
  <c r="F549" i="207"/>
  <c r="E549" i="207"/>
  <c r="D549" i="207"/>
  <c r="G546" i="207"/>
  <c r="F546" i="207"/>
  <c r="E546" i="207"/>
  <c r="D546" i="207"/>
  <c r="G526" i="207"/>
  <c r="G527" i="207" s="1"/>
  <c r="F526" i="207"/>
  <c r="F527" i="207" s="1"/>
  <c r="E526" i="207"/>
  <c r="E527" i="207" s="1"/>
  <c r="D526" i="207"/>
  <c r="D527" i="207" s="1"/>
  <c r="G522" i="207"/>
  <c r="G523" i="207" s="1"/>
  <c r="F522" i="207"/>
  <c r="F523" i="207" s="1"/>
  <c r="E522" i="207"/>
  <c r="E523" i="207" s="1"/>
  <c r="D522" i="207"/>
  <c r="D523" i="207" s="1"/>
  <c r="G516" i="207"/>
  <c r="G517" i="207" s="1"/>
  <c r="F516" i="207"/>
  <c r="F517" i="207" s="1"/>
  <c r="E516" i="207"/>
  <c r="E517" i="207" s="1"/>
  <c r="D516" i="207"/>
  <c r="D517" i="207" s="1"/>
  <c r="G512" i="207"/>
  <c r="F512" i="207"/>
  <c r="E512" i="207"/>
  <c r="D512" i="207"/>
  <c r="G508" i="207"/>
  <c r="F508" i="207"/>
  <c r="E508" i="207"/>
  <c r="D508" i="207"/>
  <c r="G497" i="207"/>
  <c r="G498" i="207" s="1"/>
  <c r="F497" i="207"/>
  <c r="F498" i="207" s="1"/>
  <c r="E497" i="207"/>
  <c r="E498" i="207" s="1"/>
  <c r="D497" i="207"/>
  <c r="D498" i="207" s="1"/>
  <c r="G493" i="207"/>
  <c r="F493" i="207"/>
  <c r="E493" i="207"/>
  <c r="D493" i="207"/>
  <c r="G490" i="207"/>
  <c r="F490" i="207"/>
  <c r="E490" i="207"/>
  <c r="D490" i="207"/>
  <c r="G475" i="207"/>
  <c r="F475" i="207"/>
  <c r="F476" i="207" s="1"/>
  <c r="E475" i="207"/>
  <c r="E476" i="207" s="1"/>
  <c r="D475" i="207"/>
  <c r="D476" i="207" s="1"/>
  <c r="G471" i="207"/>
  <c r="F471" i="207"/>
  <c r="F472" i="207" s="1"/>
  <c r="E471" i="207"/>
  <c r="E472" i="207" s="1"/>
  <c r="D471" i="207"/>
  <c r="D472" i="207" s="1"/>
  <c r="G465" i="207"/>
  <c r="G466" i="207" s="1"/>
  <c r="F465" i="207"/>
  <c r="F466" i="207" s="1"/>
  <c r="E465" i="207"/>
  <c r="E466" i="207" s="1"/>
  <c r="D465" i="207"/>
  <c r="D466" i="207" s="1"/>
  <c r="G461" i="207"/>
  <c r="F461" i="207"/>
  <c r="E461" i="207"/>
  <c r="D461" i="207"/>
  <c r="G457" i="207"/>
  <c r="F457" i="207"/>
  <c r="E457" i="207"/>
  <c r="D457" i="207"/>
  <c r="D462" i="207" s="1"/>
  <c r="G442" i="207"/>
  <c r="G443" i="207" s="1"/>
  <c r="F442" i="207"/>
  <c r="F443" i="207" s="1"/>
  <c r="E442" i="207"/>
  <c r="E443" i="207" s="1"/>
  <c r="D442" i="207"/>
  <c r="D443" i="207" s="1"/>
  <c r="G439" i="207"/>
  <c r="G440" i="207" s="1"/>
  <c r="F439" i="207"/>
  <c r="F440" i="207" s="1"/>
  <c r="E439" i="207"/>
  <c r="E440" i="207" s="1"/>
  <c r="D439" i="207"/>
  <c r="D440" i="207" s="1"/>
  <c r="G432" i="207"/>
  <c r="G433" i="207" s="1"/>
  <c r="F432" i="207"/>
  <c r="F433" i="207" s="1"/>
  <c r="E432" i="207"/>
  <c r="E433" i="207" s="1"/>
  <c r="D432" i="207"/>
  <c r="D433" i="207" s="1"/>
  <c r="G429" i="207"/>
  <c r="G430" i="207" s="1"/>
  <c r="F429" i="207"/>
  <c r="F430" i="207" s="1"/>
  <c r="E429" i="207"/>
  <c r="E430" i="207" s="1"/>
  <c r="D429" i="207"/>
  <c r="D430" i="207" s="1"/>
  <c r="G422" i="207"/>
  <c r="G423" i="207" s="1"/>
  <c r="F422" i="207"/>
  <c r="F423" i="207" s="1"/>
  <c r="E422" i="207"/>
  <c r="E423" i="207" s="1"/>
  <c r="D422" i="207"/>
  <c r="G416" i="207"/>
  <c r="F416" i="207"/>
  <c r="F417" i="207" s="1"/>
  <c r="E416" i="207"/>
  <c r="E417" i="207" s="1"/>
  <c r="D416" i="207"/>
  <c r="D417" i="207" s="1"/>
  <c r="G409" i="207"/>
  <c r="F409" i="207"/>
  <c r="E409" i="207"/>
  <c r="D409" i="207"/>
  <c r="G407" i="207"/>
  <c r="F407" i="207"/>
  <c r="E407" i="207"/>
  <c r="D407" i="207"/>
  <c r="G403" i="207"/>
  <c r="F403" i="207"/>
  <c r="F404" i="207" s="1"/>
  <c r="E403" i="207"/>
  <c r="E404" i="207" s="1"/>
  <c r="D403" i="207"/>
  <c r="D404" i="207" s="1"/>
  <c r="G398" i="207"/>
  <c r="F398" i="207"/>
  <c r="F399" i="207" s="1"/>
  <c r="E398" i="207"/>
  <c r="E399" i="207" s="1"/>
  <c r="D398" i="207"/>
  <c r="D399" i="207" s="1"/>
  <c r="G395" i="207"/>
  <c r="F395" i="207"/>
  <c r="F396" i="207" s="1"/>
  <c r="E395" i="207"/>
  <c r="E396" i="207" s="1"/>
  <c r="D395" i="207"/>
  <c r="D396" i="207" s="1"/>
  <c r="G391" i="207"/>
  <c r="G392" i="207" s="1"/>
  <c r="F391" i="207"/>
  <c r="F392" i="207" s="1"/>
  <c r="E391" i="207"/>
  <c r="E392" i="207" s="1"/>
  <c r="D391" i="207"/>
  <c r="D392" i="207" s="1"/>
  <c r="G388" i="207"/>
  <c r="F388" i="207"/>
  <c r="F389" i="207" s="1"/>
  <c r="E388" i="207"/>
  <c r="E389" i="207" s="1"/>
  <c r="D388" i="207"/>
  <c r="D389" i="207" s="1"/>
  <c r="G385" i="207"/>
  <c r="F385" i="207"/>
  <c r="F386" i="207" s="1"/>
  <c r="E385" i="207"/>
  <c r="E386" i="207" s="1"/>
  <c r="D385" i="207"/>
  <c r="D386" i="207" s="1"/>
  <c r="G382" i="207"/>
  <c r="F382" i="207"/>
  <c r="F383" i="207" s="1"/>
  <c r="E382" i="207"/>
  <c r="E383" i="207" s="1"/>
  <c r="D382" i="207"/>
  <c r="D383" i="207" s="1"/>
  <c r="G377" i="207"/>
  <c r="F377" i="207"/>
  <c r="F378" i="207" s="1"/>
  <c r="E377" i="207"/>
  <c r="E378" i="207" s="1"/>
  <c r="D377" i="207"/>
  <c r="D378" i="207" s="1"/>
  <c r="G374" i="207"/>
  <c r="F374" i="207"/>
  <c r="F375" i="207" s="1"/>
  <c r="E374" i="207"/>
  <c r="E375" i="207" s="1"/>
  <c r="D374" i="207"/>
  <c r="D375" i="207" s="1"/>
  <c r="G370" i="207"/>
  <c r="G371" i="207" s="1"/>
  <c r="F370" i="207"/>
  <c r="F371" i="207" s="1"/>
  <c r="E370" i="207"/>
  <c r="E371" i="207" s="1"/>
  <c r="D370" i="207"/>
  <c r="D371" i="207" s="1"/>
  <c r="G363" i="207"/>
  <c r="G364" i="207" s="1"/>
  <c r="F363" i="207"/>
  <c r="F364" i="207" s="1"/>
  <c r="E363" i="207"/>
  <c r="E364" i="207" s="1"/>
  <c r="D363" i="207"/>
  <c r="D364" i="207" s="1"/>
  <c r="G359" i="207"/>
  <c r="G360" i="207" s="1"/>
  <c r="F359" i="207"/>
  <c r="F360" i="207" s="1"/>
  <c r="E359" i="207"/>
  <c r="E360" i="207" s="1"/>
  <c r="D359" i="207"/>
  <c r="G355" i="207"/>
  <c r="F355" i="207"/>
  <c r="E355" i="207"/>
  <c r="D355" i="207"/>
  <c r="G353" i="207"/>
  <c r="F353" i="207"/>
  <c r="E353" i="207"/>
  <c r="D353" i="207"/>
  <c r="G351" i="207"/>
  <c r="F351" i="207"/>
  <c r="E351" i="207"/>
  <c r="D351" i="207"/>
  <c r="G347" i="207"/>
  <c r="G348" i="207" s="1"/>
  <c r="F347" i="207"/>
  <c r="F348" i="207" s="1"/>
  <c r="E347" i="207"/>
  <c r="E348" i="207" s="1"/>
  <c r="D347" i="207"/>
  <c r="D348" i="207" s="1"/>
  <c r="G339" i="207"/>
  <c r="F339" i="207"/>
  <c r="E339" i="207"/>
  <c r="D339" i="207"/>
  <c r="G303" i="207"/>
  <c r="F303" i="207"/>
  <c r="E303" i="207"/>
  <c r="D303" i="207"/>
  <c r="G298" i="207"/>
  <c r="G299" i="207" s="1"/>
  <c r="F298" i="207"/>
  <c r="F299" i="207" s="1"/>
  <c r="E298" i="207"/>
  <c r="E299" i="207" s="1"/>
  <c r="D298" i="207"/>
  <c r="D299" i="207" s="1"/>
  <c r="G295" i="207"/>
  <c r="F295" i="207"/>
  <c r="E295" i="207"/>
  <c r="D295" i="207"/>
  <c r="G293" i="207"/>
  <c r="F293" i="207"/>
  <c r="E293" i="207"/>
  <c r="D293" i="207"/>
  <c r="G291" i="207"/>
  <c r="F291" i="207"/>
  <c r="E291" i="207"/>
  <c r="D291" i="207"/>
  <c r="G289" i="207"/>
  <c r="F289" i="207"/>
  <c r="E289" i="207"/>
  <c r="D289" i="207"/>
  <c r="G285" i="207"/>
  <c r="F285" i="207"/>
  <c r="E285" i="207"/>
  <c r="D285" i="207"/>
  <c r="G282" i="207"/>
  <c r="F282" i="207"/>
  <c r="E282" i="207"/>
  <c r="D282" i="207"/>
  <c r="G280" i="207"/>
  <c r="F280" i="207"/>
  <c r="E280" i="207"/>
  <c r="D280" i="207"/>
  <c r="G277" i="207"/>
  <c r="F277" i="207"/>
  <c r="E277" i="207"/>
  <c r="D277" i="207"/>
  <c r="G274" i="207"/>
  <c r="G275" i="207" s="1"/>
  <c r="F274" i="207"/>
  <c r="F275" i="207" s="1"/>
  <c r="E274" i="207"/>
  <c r="E275" i="207" s="1"/>
  <c r="D274" i="207"/>
  <c r="D275" i="207" s="1"/>
  <c r="G271" i="207"/>
  <c r="F271" i="207"/>
  <c r="E271" i="207"/>
  <c r="D271" i="207"/>
  <c r="G268" i="207"/>
  <c r="F268" i="207"/>
  <c r="E268" i="207"/>
  <c r="D268" i="207"/>
  <c r="G266" i="207"/>
  <c r="F266" i="207"/>
  <c r="E266" i="207"/>
  <c r="D266" i="207"/>
  <c r="G264" i="207"/>
  <c r="F264" i="207"/>
  <c r="E264" i="207"/>
  <c r="D264" i="207"/>
  <c r="G262" i="207"/>
  <c r="F262" i="207"/>
  <c r="E262" i="207"/>
  <c r="D262" i="207"/>
  <c r="G260" i="207"/>
  <c r="F260" i="207"/>
  <c r="E260" i="207"/>
  <c r="D260" i="207"/>
  <c r="G258" i="207"/>
  <c r="F258" i="207"/>
  <c r="E258" i="207"/>
  <c r="D258" i="207"/>
  <c r="G256" i="207"/>
  <c r="F256" i="207"/>
  <c r="E256" i="207"/>
  <c r="D256" i="207"/>
  <c r="G254" i="207"/>
  <c r="F254" i="207"/>
  <c r="E254" i="207"/>
  <c r="D254" i="207"/>
  <c r="G252" i="207"/>
  <c r="G272" i="207" s="1"/>
  <c r="F252" i="207"/>
  <c r="E252" i="207"/>
  <c r="D252" i="207"/>
  <c r="G249" i="207"/>
  <c r="F249" i="207"/>
  <c r="E249" i="207"/>
  <c r="D249" i="207"/>
  <c r="G247" i="207"/>
  <c r="F247" i="207"/>
  <c r="E247" i="207"/>
  <c r="D247" i="207"/>
  <c r="G243" i="207"/>
  <c r="F243" i="207"/>
  <c r="E243" i="207"/>
  <c r="D243" i="207"/>
  <c r="G239" i="207"/>
  <c r="G250" i="207" s="1"/>
  <c r="F239" i="207"/>
  <c r="E239" i="207"/>
  <c r="D239" i="207"/>
  <c r="G222" i="207"/>
  <c r="F222" i="207"/>
  <c r="E222" i="207"/>
  <c r="D222" i="207"/>
  <c r="G217" i="207"/>
  <c r="F217" i="207"/>
  <c r="E217" i="207"/>
  <c r="D217" i="207"/>
  <c r="G213" i="207"/>
  <c r="F213" i="207"/>
  <c r="E213" i="207"/>
  <c r="D213" i="207"/>
  <c r="G208" i="207"/>
  <c r="G214" i="207" s="1"/>
  <c r="F208" i="207"/>
  <c r="E208" i="207"/>
  <c r="D208" i="207"/>
  <c r="G202" i="207"/>
  <c r="F202" i="207"/>
  <c r="E202" i="207"/>
  <c r="D202" i="207"/>
  <c r="G199" i="207"/>
  <c r="F199" i="207"/>
  <c r="E199" i="207"/>
  <c r="D199" i="207"/>
  <c r="G197" i="207"/>
  <c r="F197" i="207"/>
  <c r="E197" i="207"/>
  <c r="D197" i="207"/>
  <c r="G174" i="207"/>
  <c r="G175" i="207" s="1"/>
  <c r="F174" i="207"/>
  <c r="F175" i="207" s="1"/>
  <c r="E174" i="207"/>
  <c r="E175" i="207" s="1"/>
  <c r="D174" i="207"/>
  <c r="D175" i="207" s="1"/>
  <c r="G170" i="207"/>
  <c r="G171" i="207" s="1"/>
  <c r="F170" i="207"/>
  <c r="F171" i="207" s="1"/>
  <c r="E170" i="207"/>
  <c r="E171" i="207" s="1"/>
  <c r="D170" i="207"/>
  <c r="D171" i="207" s="1"/>
  <c r="G164" i="207"/>
  <c r="G165" i="207" s="1"/>
  <c r="F164" i="207"/>
  <c r="F165" i="207" s="1"/>
  <c r="E164" i="207"/>
  <c r="E165" i="207" s="1"/>
  <c r="D164" i="207"/>
  <c r="D165" i="207" s="1"/>
  <c r="G161" i="207"/>
  <c r="F161" i="207"/>
  <c r="E161" i="207"/>
  <c r="D161" i="207"/>
  <c r="G156" i="207"/>
  <c r="G162" i="207" s="1"/>
  <c r="F156" i="207"/>
  <c r="E156" i="207"/>
  <c r="D156" i="207"/>
  <c r="G145" i="207"/>
  <c r="F145" i="207"/>
  <c r="E145" i="207"/>
  <c r="D145" i="207"/>
  <c r="D146" i="207" s="1"/>
  <c r="G136" i="207"/>
  <c r="G137" i="207" s="1"/>
  <c r="F136" i="207"/>
  <c r="F137" i="207" s="1"/>
  <c r="E136" i="207"/>
  <c r="E137" i="207" s="1"/>
  <c r="D136" i="207"/>
  <c r="D137" i="207" s="1"/>
  <c r="G131" i="207"/>
  <c r="G132" i="207" s="1"/>
  <c r="F131" i="207"/>
  <c r="F132" i="207" s="1"/>
  <c r="E131" i="207"/>
  <c r="E132" i="207" s="1"/>
  <c r="D131" i="207"/>
  <c r="D132" i="207" s="1"/>
  <c r="G127" i="207"/>
  <c r="F127" i="207"/>
  <c r="E127" i="207"/>
  <c r="D127" i="207"/>
  <c r="D128" i="207" s="1"/>
  <c r="G123" i="207"/>
  <c r="G124" i="207" s="1"/>
  <c r="F123" i="207"/>
  <c r="F124" i="207" s="1"/>
  <c r="E123" i="207"/>
  <c r="E124" i="207" s="1"/>
  <c r="D123" i="207"/>
  <c r="D124" i="207" s="1"/>
  <c r="G120" i="207"/>
  <c r="G121" i="207" s="1"/>
  <c r="F120" i="207"/>
  <c r="F121" i="207" s="1"/>
  <c r="E120" i="207"/>
  <c r="E121" i="207" s="1"/>
  <c r="D120" i="207"/>
  <c r="D121" i="207" s="1"/>
  <c r="G114" i="207"/>
  <c r="G115" i="207" s="1"/>
  <c r="F114" i="207"/>
  <c r="F115" i="207" s="1"/>
  <c r="E114" i="207"/>
  <c r="E115" i="207" s="1"/>
  <c r="D114" i="207"/>
  <c r="D115" i="207" s="1"/>
  <c r="G109" i="207"/>
  <c r="G110" i="207" s="1"/>
  <c r="F109" i="207"/>
  <c r="F110" i="207" s="1"/>
  <c r="E109" i="207"/>
  <c r="E110" i="207" s="1"/>
  <c r="D109" i="207"/>
  <c r="D110" i="207" s="1"/>
  <c r="G105" i="207"/>
  <c r="G106" i="207" s="1"/>
  <c r="F105" i="207"/>
  <c r="F106" i="207" s="1"/>
  <c r="E105" i="207"/>
  <c r="E106" i="207" s="1"/>
  <c r="D105" i="207"/>
  <c r="D106" i="207" s="1"/>
  <c r="G98" i="207"/>
  <c r="G99" i="207" s="1"/>
  <c r="F98" i="207"/>
  <c r="F99" i="207" s="1"/>
  <c r="E98" i="207"/>
  <c r="E99" i="207" s="1"/>
  <c r="D98" i="207"/>
  <c r="G94" i="207"/>
  <c r="G95" i="207" s="1"/>
  <c r="F94" i="207"/>
  <c r="F95" i="207" s="1"/>
  <c r="E94" i="207"/>
  <c r="E95" i="207" s="1"/>
  <c r="D94" i="207"/>
  <c r="D95" i="207" s="1"/>
  <c r="G91" i="207"/>
  <c r="F91" i="207"/>
  <c r="E91" i="207"/>
  <c r="D91" i="207"/>
  <c r="D92" i="207" s="1"/>
  <c r="G87" i="207"/>
  <c r="G88" i="207" s="1"/>
  <c r="F87" i="207"/>
  <c r="F88" i="207" s="1"/>
  <c r="E87" i="207"/>
  <c r="E88" i="207" s="1"/>
  <c r="D87" i="207"/>
  <c r="D88" i="207" s="1"/>
  <c r="G84" i="207"/>
  <c r="G85" i="207" s="1"/>
  <c r="F84" i="207"/>
  <c r="F85" i="207" s="1"/>
  <c r="E84" i="207"/>
  <c r="E85" i="207" s="1"/>
  <c r="D84" i="207"/>
  <c r="D85" i="207" s="1"/>
  <c r="G81" i="207"/>
  <c r="F81" i="207"/>
  <c r="E81" i="207"/>
  <c r="D81" i="207"/>
  <c r="G74" i="207"/>
  <c r="F74" i="207"/>
  <c r="E74" i="207"/>
  <c r="D74" i="207"/>
  <c r="G72" i="207"/>
  <c r="F72" i="207"/>
  <c r="E72" i="207"/>
  <c r="D72" i="207"/>
  <c r="G70" i="207"/>
  <c r="G82" i="207" s="1"/>
  <c r="F70" i="207"/>
  <c r="E70" i="207"/>
  <c r="D70" i="207"/>
  <c r="G66" i="207"/>
  <c r="G67" i="207" s="1"/>
  <c r="F66" i="207"/>
  <c r="F67" i="207" s="1"/>
  <c r="E66" i="207"/>
  <c r="E67" i="207" s="1"/>
  <c r="D66" i="207"/>
  <c r="D67" i="207" s="1"/>
  <c r="G63" i="207"/>
  <c r="F63" i="207"/>
  <c r="E63" i="207"/>
  <c r="D63" i="207"/>
  <c r="G55" i="207"/>
  <c r="F55" i="207"/>
  <c r="E55" i="207"/>
  <c r="D55" i="207"/>
  <c r="G53" i="207"/>
  <c r="F53" i="207"/>
  <c r="E53" i="207"/>
  <c r="D53" i="207"/>
  <c r="G50" i="207"/>
  <c r="F50" i="207"/>
  <c r="E50" i="207"/>
  <c r="D50" i="207"/>
  <c r="G46" i="207"/>
  <c r="F46" i="207"/>
  <c r="E46" i="207"/>
  <c r="D46" i="207"/>
  <c r="G43" i="207"/>
  <c r="G44" i="207" s="1"/>
  <c r="F43" i="207"/>
  <c r="F44" i="207" s="1"/>
  <c r="E43" i="207"/>
  <c r="E44" i="207" s="1"/>
  <c r="D43" i="207"/>
  <c r="D44" i="207" s="1"/>
  <c r="G37" i="207"/>
  <c r="G38" i="207" s="1"/>
  <c r="F37" i="207"/>
  <c r="F38" i="207" s="1"/>
  <c r="E37" i="207"/>
  <c r="E38" i="207" s="1"/>
  <c r="D37" i="207"/>
  <c r="D38" i="207" s="1"/>
  <c r="G32" i="207"/>
  <c r="F32" i="207"/>
  <c r="F33" i="207" s="1"/>
  <c r="E32" i="207"/>
  <c r="E33" i="207" s="1"/>
  <c r="D32" i="207"/>
  <c r="D33" i="207" s="1"/>
  <c r="G29" i="207"/>
  <c r="G30" i="207" s="1"/>
  <c r="F29" i="207"/>
  <c r="F30" i="207" s="1"/>
  <c r="E29" i="207"/>
  <c r="E30" i="207" s="1"/>
  <c r="D29" i="207"/>
  <c r="D30" i="207" s="1"/>
  <c r="G26" i="207"/>
  <c r="F26" i="207"/>
  <c r="E26" i="207"/>
  <c r="D26" i="207"/>
  <c r="G24" i="207"/>
  <c r="F24" i="207"/>
  <c r="E24" i="207"/>
  <c r="D24" i="207"/>
  <c r="G22" i="207"/>
  <c r="F22" i="207"/>
  <c r="E22" i="207"/>
  <c r="D22" i="207"/>
  <c r="G19" i="207"/>
  <c r="F19" i="207"/>
  <c r="E19" i="207"/>
  <c r="D19" i="207"/>
  <c r="G11" i="207"/>
  <c r="F11" i="207"/>
  <c r="E11" i="207"/>
  <c r="D11" i="207"/>
  <c r="G389" i="207" l="1"/>
  <c r="E64" i="207"/>
  <c r="D296" i="207"/>
  <c r="G399" i="207"/>
  <c r="G296" i="207"/>
  <c r="E27" i="207"/>
  <c r="D82" i="207"/>
  <c r="D162" i="207"/>
  <c r="D214" i="207"/>
  <c r="D223" i="207"/>
  <c r="D250" i="207"/>
  <c r="D272" i="207"/>
  <c r="E340" i="207"/>
  <c r="E356" i="207"/>
  <c r="E357" i="207" s="1"/>
  <c r="G386" i="207"/>
  <c r="D494" i="207"/>
  <c r="D499" i="207" s="1"/>
  <c r="D553" i="207"/>
  <c r="F82" i="207"/>
  <c r="F162" i="207"/>
  <c r="F214" i="207"/>
  <c r="F250" i="207"/>
  <c r="F340" i="207"/>
  <c r="F356" i="207"/>
  <c r="G404" i="207"/>
  <c r="E494" i="207"/>
  <c r="E553" i="207"/>
  <c r="D64" i="207"/>
  <c r="G378" i="207"/>
  <c r="G396" i="207"/>
  <c r="G472" i="207"/>
  <c r="F494" i="207"/>
  <c r="F553" i="207"/>
  <c r="G33" i="207"/>
  <c r="G375" i="207"/>
  <c r="G417" i="207"/>
  <c r="D513" i="207"/>
  <c r="D560" i="207" s="1"/>
  <c r="G383" i="207"/>
  <c r="G64" i="207"/>
  <c r="E513" i="207"/>
  <c r="E560" i="207" s="1"/>
  <c r="D27" i="207"/>
  <c r="D34" i="207" s="1"/>
  <c r="E82" i="207"/>
  <c r="E162" i="207"/>
  <c r="E214" i="207"/>
  <c r="E250" i="207"/>
  <c r="E272" i="207"/>
  <c r="G476" i="207"/>
  <c r="G513" i="207"/>
  <c r="E89" i="207"/>
  <c r="E296" i="207"/>
  <c r="F272" i="207"/>
  <c r="F296" i="207"/>
  <c r="G27" i="207"/>
  <c r="D203" i="207"/>
  <c r="D340" i="207"/>
  <c r="D356" i="207"/>
  <c r="D357" i="207" s="1"/>
  <c r="D379" i="207"/>
  <c r="D405" i="207"/>
  <c r="G494" i="207"/>
  <c r="G553" i="207"/>
  <c r="D20" i="207"/>
  <c r="E92" i="207"/>
  <c r="E96" i="207" s="1"/>
  <c r="E128" i="207"/>
  <c r="E138" i="207" s="1"/>
  <c r="E146" i="207"/>
  <c r="E203" i="207"/>
  <c r="E379" i="207"/>
  <c r="E405" i="207"/>
  <c r="D570" i="207"/>
  <c r="D643" i="207"/>
  <c r="D644" i="207" s="1"/>
  <c r="F64" i="207"/>
  <c r="F89" i="207" s="1"/>
  <c r="F92" i="207"/>
  <c r="F96" i="207" s="1"/>
  <c r="F128" i="207"/>
  <c r="F138" i="207" s="1"/>
  <c r="F146" i="207"/>
  <c r="F203" i="207"/>
  <c r="F379" i="207"/>
  <c r="F405" i="207"/>
  <c r="E570" i="207"/>
  <c r="E643" i="207"/>
  <c r="E644" i="207" s="1"/>
  <c r="F27" i="207"/>
  <c r="G92" i="207"/>
  <c r="G128" i="207"/>
  <c r="G146" i="207"/>
  <c r="G203" i="207"/>
  <c r="G340" i="207"/>
  <c r="G356" i="207"/>
  <c r="G379" i="207"/>
  <c r="F513" i="207"/>
  <c r="F570" i="207"/>
  <c r="F643" i="207"/>
  <c r="F644" i="207" s="1"/>
  <c r="D96" i="207"/>
  <c r="D138" i="207"/>
  <c r="G570" i="207"/>
  <c r="F357" i="207"/>
  <c r="G357" i="207"/>
  <c r="C26" i="183" s="1"/>
  <c r="D39" i="207"/>
  <c r="D588" i="207"/>
  <c r="D634" i="207"/>
  <c r="D635" i="207" s="1"/>
  <c r="E125" i="207"/>
  <c r="E223" i="207"/>
  <c r="E349" i="207"/>
  <c r="E365" i="207"/>
  <c r="E410" i="207"/>
  <c r="E444" i="207"/>
  <c r="E462" i="207"/>
  <c r="E588" i="207"/>
  <c r="E634" i="207"/>
  <c r="D349" i="207"/>
  <c r="D410" i="207"/>
  <c r="E20" i="207"/>
  <c r="F20" i="207"/>
  <c r="F39" i="207"/>
  <c r="F125" i="207"/>
  <c r="F223" i="207"/>
  <c r="F349" i="207"/>
  <c r="F365" i="207"/>
  <c r="F410" i="207"/>
  <c r="F444" i="207"/>
  <c r="F462" i="207"/>
  <c r="F499" i="207" s="1"/>
  <c r="F588" i="207"/>
  <c r="F634" i="207"/>
  <c r="F635" i="207" s="1"/>
  <c r="G20" i="207"/>
  <c r="G39" i="207"/>
  <c r="C10" i="183" s="1"/>
  <c r="G125" i="207"/>
  <c r="C19" i="183" s="1"/>
  <c r="G223" i="207"/>
  <c r="C27" i="183" s="1"/>
  <c r="G349" i="207"/>
  <c r="C31" i="183" s="1"/>
  <c r="G365" i="207"/>
  <c r="G410" i="207"/>
  <c r="G444" i="207"/>
  <c r="G462" i="207"/>
  <c r="G588" i="207"/>
  <c r="G634" i="207"/>
  <c r="G642" i="207"/>
  <c r="G643" i="207" s="1"/>
  <c r="G644" i="207" s="1"/>
  <c r="E39" i="207"/>
  <c r="D99" i="207"/>
  <c r="D125" i="207" s="1"/>
  <c r="D360" i="207"/>
  <c r="D365" i="207" s="1"/>
  <c r="D418" i="207"/>
  <c r="D423" i="207"/>
  <c r="D444" i="207" s="1"/>
  <c r="E418" i="207"/>
  <c r="F418" i="207"/>
  <c r="D215" i="207" l="1"/>
  <c r="F560" i="207"/>
  <c r="E445" i="207"/>
  <c r="D341" i="207"/>
  <c r="D380" i="207" s="1"/>
  <c r="E341" i="207"/>
  <c r="G560" i="207"/>
  <c r="G405" i="207"/>
  <c r="D89" i="207"/>
  <c r="D139" i="207" s="1"/>
  <c r="E499" i="207"/>
  <c r="E215" i="207"/>
  <c r="E380" i="207" s="1"/>
  <c r="G418" i="207"/>
  <c r="G445" i="207" s="1"/>
  <c r="F34" i="207"/>
  <c r="F139" i="207" s="1"/>
  <c r="G89" i="207"/>
  <c r="C11" i="183" s="1"/>
  <c r="E34" i="207"/>
  <c r="E139" i="207" s="1"/>
  <c r="F215" i="207"/>
  <c r="C32" i="183"/>
  <c r="G499" i="207"/>
  <c r="G34" i="207"/>
  <c r="C9" i="183" s="1"/>
  <c r="G138" i="207"/>
  <c r="G215" i="207"/>
  <c r="C29" i="183" s="1"/>
  <c r="G635" i="207"/>
  <c r="G96" i="207"/>
  <c r="C12" i="183" s="1"/>
  <c r="F445" i="207"/>
  <c r="F411" i="207"/>
  <c r="F412" i="207" s="1"/>
  <c r="G589" i="207"/>
  <c r="D589" i="207"/>
  <c r="F341" i="207"/>
  <c r="D411" i="207"/>
  <c r="D412" i="207" s="1"/>
  <c r="D636" i="207"/>
  <c r="E589" i="207"/>
  <c r="F589" i="207"/>
  <c r="D445" i="207"/>
  <c r="G411" i="207"/>
  <c r="G341" i="207"/>
  <c r="E411" i="207"/>
  <c r="E412" i="207" s="1"/>
  <c r="F636" i="207"/>
  <c r="E635" i="207"/>
  <c r="E636" i="207" s="1"/>
  <c r="F380" i="207" l="1"/>
  <c r="C13" i="183"/>
  <c r="C20" i="183"/>
  <c r="G380" i="207"/>
  <c r="G412" i="207"/>
  <c r="D2" i="123"/>
  <c r="G139" i="207"/>
  <c r="G636" i="207"/>
  <c r="D49" i="15"/>
  <c r="G565" i="113"/>
  <c r="G566" i="113"/>
  <c r="G567" i="113"/>
  <c r="C107" i="183"/>
  <c r="C84" i="183"/>
  <c r="G701" i="205"/>
  <c r="F701" i="205"/>
  <c r="E701" i="205"/>
  <c r="D701" i="205"/>
  <c r="G695" i="205"/>
  <c r="F695" i="205"/>
  <c r="E695" i="205"/>
  <c r="D695" i="205"/>
  <c r="G690" i="205"/>
  <c r="F690" i="205"/>
  <c r="E690" i="205"/>
  <c r="D690" i="205"/>
  <c r="G688" i="205"/>
  <c r="C83" i="183" s="1"/>
  <c r="F688" i="205"/>
  <c r="E688" i="205"/>
  <c r="D688" i="205"/>
  <c r="G686" i="205"/>
  <c r="F686" i="205"/>
  <c r="E686" i="205"/>
  <c r="D686" i="205"/>
  <c r="G683" i="205"/>
  <c r="F683" i="205"/>
  <c r="E683" i="205"/>
  <c r="D683" i="205"/>
  <c r="G678" i="205"/>
  <c r="F678" i="205"/>
  <c r="E678" i="205"/>
  <c r="D678" i="205"/>
  <c r="G663" i="205"/>
  <c r="F663" i="205"/>
  <c r="E663" i="205"/>
  <c r="D663" i="205"/>
  <c r="G642" i="205"/>
  <c r="G643" i="205" s="1"/>
  <c r="F642" i="205"/>
  <c r="F643" i="205" s="1"/>
  <c r="E642" i="205"/>
  <c r="E643" i="205" s="1"/>
  <c r="D642" i="205"/>
  <c r="D643" i="205" s="1"/>
  <c r="G638" i="205"/>
  <c r="G639" i="205" s="1"/>
  <c r="H30" i="12" s="1"/>
  <c r="F20" i="19" s="1"/>
  <c r="F638" i="205"/>
  <c r="F639" i="205" s="1"/>
  <c r="E638" i="205"/>
  <c r="E639" i="205" s="1"/>
  <c r="D638" i="205"/>
  <c r="D639" i="205" s="1"/>
  <c r="G635" i="205"/>
  <c r="G636" i="205" s="1"/>
  <c r="F635" i="205"/>
  <c r="F636" i="205" s="1"/>
  <c r="E635" i="205"/>
  <c r="E636" i="205" s="1"/>
  <c r="D635" i="205"/>
  <c r="D636" i="205" s="1"/>
  <c r="G630" i="205"/>
  <c r="G631" i="205" s="1"/>
  <c r="F630" i="205"/>
  <c r="F631" i="205" s="1"/>
  <c r="E630" i="205"/>
  <c r="E631" i="205" s="1"/>
  <c r="D630" i="205"/>
  <c r="D631" i="205" s="1"/>
  <c r="G624" i="205"/>
  <c r="F624" i="205"/>
  <c r="E624" i="205"/>
  <c r="D624" i="205"/>
  <c r="D621" i="205"/>
  <c r="G620" i="205"/>
  <c r="G621" i="205" s="1"/>
  <c r="F620" i="205"/>
  <c r="F621" i="205" s="1"/>
  <c r="E620" i="205"/>
  <c r="E621" i="205" s="1"/>
  <c r="D620" i="205"/>
  <c r="G617" i="205"/>
  <c r="G618" i="205" s="1"/>
  <c r="F617" i="205"/>
  <c r="F618" i="205" s="1"/>
  <c r="E617" i="205"/>
  <c r="E618" i="205" s="1"/>
  <c r="D617" i="205"/>
  <c r="D618" i="205" s="1"/>
  <c r="G614" i="205"/>
  <c r="F614" i="205"/>
  <c r="E614" i="205"/>
  <c r="D614" i="205"/>
  <c r="G612" i="205"/>
  <c r="F612" i="205"/>
  <c r="E612" i="205"/>
  <c r="D612" i="205"/>
  <c r="D615" i="205" s="1"/>
  <c r="G609" i="205"/>
  <c r="F609" i="205"/>
  <c r="E609" i="205"/>
  <c r="D609" i="205"/>
  <c r="G589" i="205"/>
  <c r="F589" i="205"/>
  <c r="F590" i="205" s="1"/>
  <c r="E589" i="205"/>
  <c r="E590" i="205" s="1"/>
  <c r="D589" i="205"/>
  <c r="D590" i="205" s="1"/>
  <c r="G585" i="205"/>
  <c r="F585" i="205"/>
  <c r="F586" i="205" s="1"/>
  <c r="E585" i="205"/>
  <c r="E586" i="205" s="1"/>
  <c r="D585" i="205"/>
  <c r="D586" i="205" s="1"/>
  <c r="G580" i="205"/>
  <c r="G579" i="205"/>
  <c r="F579" i="205"/>
  <c r="F580" i="205" s="1"/>
  <c r="E579" i="205"/>
  <c r="E580" i="205" s="1"/>
  <c r="D579" i="205"/>
  <c r="D580" i="205" s="1"/>
  <c r="G575" i="205"/>
  <c r="F575" i="205"/>
  <c r="E575" i="205"/>
  <c r="D575" i="205"/>
  <c r="G571" i="205"/>
  <c r="F571" i="205"/>
  <c r="E571" i="205"/>
  <c r="D571" i="205"/>
  <c r="G560" i="205"/>
  <c r="G561" i="205" s="1"/>
  <c r="F560" i="205"/>
  <c r="F561" i="205" s="1"/>
  <c r="E560" i="205"/>
  <c r="E561" i="205" s="1"/>
  <c r="D560" i="205"/>
  <c r="D561" i="205" s="1"/>
  <c r="G556" i="205"/>
  <c r="F556" i="205"/>
  <c r="E556" i="205"/>
  <c r="D556" i="205"/>
  <c r="G553" i="205"/>
  <c r="G557" i="205" s="1"/>
  <c r="F553" i="205"/>
  <c r="E553" i="205"/>
  <c r="D553" i="205"/>
  <c r="G538" i="205"/>
  <c r="G539" i="205" s="1"/>
  <c r="F538" i="205"/>
  <c r="F539" i="205" s="1"/>
  <c r="E538" i="205"/>
  <c r="E539" i="205" s="1"/>
  <c r="D538" i="205"/>
  <c r="D539" i="205" s="1"/>
  <c r="G534" i="205"/>
  <c r="G535" i="205" s="1"/>
  <c r="F534" i="205"/>
  <c r="F535" i="205" s="1"/>
  <c r="E534" i="205"/>
  <c r="E535" i="205" s="1"/>
  <c r="D534" i="205"/>
  <c r="D535" i="205" s="1"/>
  <c r="G528" i="205"/>
  <c r="G529" i="205" s="1"/>
  <c r="F528" i="205"/>
  <c r="F529" i="205" s="1"/>
  <c r="E528" i="205"/>
  <c r="E529" i="205" s="1"/>
  <c r="D528" i="205"/>
  <c r="D529" i="205" s="1"/>
  <c r="G525" i="205"/>
  <c r="F525" i="205"/>
  <c r="E525" i="205"/>
  <c r="D525" i="205"/>
  <c r="G521" i="205"/>
  <c r="F521" i="205"/>
  <c r="E521" i="205"/>
  <c r="D521" i="205"/>
  <c r="G509" i="205"/>
  <c r="G510" i="205" s="1"/>
  <c r="F509" i="205"/>
  <c r="F510" i="205" s="1"/>
  <c r="E509" i="205"/>
  <c r="E510" i="205" s="1"/>
  <c r="D509" i="205"/>
  <c r="D510" i="205" s="1"/>
  <c r="G505" i="205"/>
  <c r="C55" i="183" s="1"/>
  <c r="F505" i="205"/>
  <c r="F506" i="205" s="1"/>
  <c r="E505" i="205"/>
  <c r="E506" i="205" s="1"/>
  <c r="D505" i="205"/>
  <c r="D506" i="205" s="1"/>
  <c r="G498" i="205"/>
  <c r="G499" i="205" s="1"/>
  <c r="F498" i="205"/>
  <c r="F499" i="205" s="1"/>
  <c r="E498" i="205"/>
  <c r="E499" i="205" s="1"/>
  <c r="D498" i="205"/>
  <c r="D499" i="205" s="1"/>
  <c r="G495" i="205"/>
  <c r="F495" i="205"/>
  <c r="E495" i="205"/>
  <c r="D495" i="205"/>
  <c r="G493" i="205"/>
  <c r="F493" i="205"/>
  <c r="F496" i="205" s="1"/>
  <c r="E493" i="205"/>
  <c r="D493" i="205"/>
  <c r="G487" i="205"/>
  <c r="G488" i="205" s="1"/>
  <c r="F487" i="205"/>
  <c r="F488" i="205" s="1"/>
  <c r="E487" i="205"/>
  <c r="E488" i="205" s="1"/>
  <c r="D487" i="205"/>
  <c r="D488" i="205" s="1"/>
  <c r="G484" i="205"/>
  <c r="F484" i="205"/>
  <c r="E484" i="205"/>
  <c r="D484" i="205"/>
  <c r="G477" i="205"/>
  <c r="F477" i="205"/>
  <c r="E477" i="205"/>
  <c r="E478" i="205" s="1"/>
  <c r="D477" i="205"/>
  <c r="G450" i="205"/>
  <c r="F450" i="205"/>
  <c r="E450" i="205"/>
  <c r="D450" i="205"/>
  <c r="G448" i="205"/>
  <c r="F448" i="205"/>
  <c r="E448" i="205"/>
  <c r="D448" i="205"/>
  <c r="G444" i="205"/>
  <c r="G445" i="205" s="1"/>
  <c r="F444" i="205"/>
  <c r="F445" i="205" s="1"/>
  <c r="E444" i="205"/>
  <c r="E445" i="205" s="1"/>
  <c r="D444" i="205"/>
  <c r="D445" i="205" s="1"/>
  <c r="G439" i="205"/>
  <c r="G440" i="205" s="1"/>
  <c r="F439" i="205"/>
  <c r="F440" i="205" s="1"/>
  <c r="E439" i="205"/>
  <c r="E440" i="205" s="1"/>
  <c r="D439" i="205"/>
  <c r="D440" i="205" s="1"/>
  <c r="G436" i="205"/>
  <c r="G437" i="205" s="1"/>
  <c r="F436" i="205"/>
  <c r="F437" i="205" s="1"/>
  <c r="E436" i="205"/>
  <c r="E437" i="205" s="1"/>
  <c r="D436" i="205"/>
  <c r="D437" i="205" s="1"/>
  <c r="E433" i="205"/>
  <c r="G432" i="205"/>
  <c r="G433" i="205" s="1"/>
  <c r="F432" i="205"/>
  <c r="F433" i="205" s="1"/>
  <c r="E432" i="205"/>
  <c r="D432" i="205"/>
  <c r="D433" i="205" s="1"/>
  <c r="G429" i="205"/>
  <c r="G430" i="205" s="1"/>
  <c r="F429" i="205"/>
  <c r="F430" i="205" s="1"/>
  <c r="E429" i="205"/>
  <c r="E430" i="205" s="1"/>
  <c r="D429" i="205"/>
  <c r="D430" i="205" s="1"/>
  <c r="G424" i="205"/>
  <c r="G425" i="205" s="1"/>
  <c r="F424" i="205"/>
  <c r="F425" i="205" s="1"/>
  <c r="E424" i="205"/>
  <c r="E425" i="205" s="1"/>
  <c r="D424" i="205"/>
  <c r="D425" i="205" s="1"/>
  <c r="G421" i="205"/>
  <c r="F421" i="205"/>
  <c r="E421" i="205"/>
  <c r="E422" i="205" s="1"/>
  <c r="D421" i="205"/>
  <c r="D422" i="205" s="1"/>
  <c r="G416" i="205"/>
  <c r="F416" i="205"/>
  <c r="F417" i="205" s="1"/>
  <c r="E416" i="205"/>
  <c r="E417" i="205" s="1"/>
  <c r="D416" i="205"/>
  <c r="D417" i="205" s="1"/>
  <c r="G413" i="205"/>
  <c r="G414" i="205" s="1"/>
  <c r="F413" i="205"/>
  <c r="F414" i="205" s="1"/>
  <c r="E413" i="205"/>
  <c r="E414" i="205" s="1"/>
  <c r="D413" i="205"/>
  <c r="D414" i="205" s="1"/>
  <c r="G409" i="205"/>
  <c r="G410" i="205" s="1"/>
  <c r="F409" i="205"/>
  <c r="F410" i="205" s="1"/>
  <c r="E409" i="205"/>
  <c r="E410" i="205" s="1"/>
  <c r="D409" i="205"/>
  <c r="D410" i="205" s="1"/>
  <c r="G402" i="205"/>
  <c r="G403" i="205" s="1"/>
  <c r="F402" i="205"/>
  <c r="F403" i="205" s="1"/>
  <c r="E402" i="205"/>
  <c r="E403" i="205" s="1"/>
  <c r="D402" i="205"/>
  <c r="D403" i="205" s="1"/>
  <c r="G398" i="205"/>
  <c r="F398" i="205"/>
  <c r="E398" i="205"/>
  <c r="D398" i="205"/>
  <c r="D399" i="205" s="1"/>
  <c r="G394" i="205"/>
  <c r="F394" i="205"/>
  <c r="E394" i="205"/>
  <c r="D394" i="205"/>
  <c r="G392" i="205"/>
  <c r="F392" i="205"/>
  <c r="E392" i="205"/>
  <c r="D392" i="205"/>
  <c r="G388" i="205"/>
  <c r="F388" i="205"/>
  <c r="E388" i="205"/>
  <c r="D388" i="205"/>
  <c r="G386" i="205"/>
  <c r="F386" i="205"/>
  <c r="E386" i="205"/>
  <c r="E395" i="205" s="1"/>
  <c r="D386" i="205"/>
  <c r="G383" i="205"/>
  <c r="F383" i="205"/>
  <c r="E383" i="205"/>
  <c r="D383" i="205"/>
  <c r="G370" i="205"/>
  <c r="G371" i="205" s="1"/>
  <c r="F370" i="205"/>
  <c r="F371" i="205" s="1"/>
  <c r="E370" i="205"/>
  <c r="E371" i="205" s="1"/>
  <c r="D370" i="205"/>
  <c r="G362" i="205"/>
  <c r="F362" i="205"/>
  <c r="E362" i="205"/>
  <c r="D362" i="205"/>
  <c r="G326" i="205"/>
  <c r="F326" i="205"/>
  <c r="E326" i="205"/>
  <c r="D326" i="205"/>
  <c r="G321" i="205"/>
  <c r="F321" i="205"/>
  <c r="F322" i="205" s="1"/>
  <c r="E321" i="205"/>
  <c r="E322" i="205" s="1"/>
  <c r="D321" i="205"/>
  <c r="D322" i="205" s="1"/>
  <c r="G318" i="205"/>
  <c r="F318" i="205"/>
  <c r="E318" i="205"/>
  <c r="D318" i="205"/>
  <c r="G316" i="205"/>
  <c r="F316" i="205"/>
  <c r="E316" i="205"/>
  <c r="D316" i="205"/>
  <c r="G314" i="205"/>
  <c r="F314" i="205"/>
  <c r="E314" i="205"/>
  <c r="D314" i="205"/>
  <c r="G312" i="205"/>
  <c r="F312" i="205"/>
  <c r="E312" i="205"/>
  <c r="D312" i="205"/>
  <c r="G308" i="205"/>
  <c r="F308" i="205"/>
  <c r="E308" i="205"/>
  <c r="D308" i="205"/>
  <c r="G305" i="205"/>
  <c r="F305" i="205"/>
  <c r="E305" i="205"/>
  <c r="D305" i="205"/>
  <c r="G303" i="205"/>
  <c r="F303" i="205"/>
  <c r="E303" i="205"/>
  <c r="D303" i="205"/>
  <c r="G300" i="205"/>
  <c r="F300" i="205"/>
  <c r="E300" i="205"/>
  <c r="D300" i="205"/>
  <c r="G297" i="205"/>
  <c r="G298" i="205" s="1"/>
  <c r="F297" i="205"/>
  <c r="F298" i="205" s="1"/>
  <c r="E297" i="205"/>
  <c r="E298" i="205" s="1"/>
  <c r="D297" i="205"/>
  <c r="D298" i="205" s="1"/>
  <c r="G294" i="205"/>
  <c r="F294" i="205"/>
  <c r="E294" i="205"/>
  <c r="D294" i="205"/>
  <c r="G291" i="205"/>
  <c r="F291" i="205"/>
  <c r="E291" i="205"/>
  <c r="D291" i="205"/>
  <c r="G289" i="205"/>
  <c r="F289" i="205"/>
  <c r="E289" i="205"/>
  <c r="D289" i="205"/>
  <c r="G287" i="205"/>
  <c r="F287" i="205"/>
  <c r="E287" i="205"/>
  <c r="D287" i="205"/>
  <c r="G285" i="205"/>
  <c r="F285" i="205"/>
  <c r="E285" i="205"/>
  <c r="D285" i="205"/>
  <c r="G283" i="205"/>
  <c r="F283" i="205"/>
  <c r="E283" i="205"/>
  <c r="D283" i="205"/>
  <c r="G281" i="205"/>
  <c r="F281" i="205"/>
  <c r="E281" i="205"/>
  <c r="D281" i="205"/>
  <c r="G279" i="205"/>
  <c r="F279" i="205"/>
  <c r="E279" i="205"/>
  <c r="D279" i="205"/>
  <c r="G277" i="205"/>
  <c r="F277" i="205"/>
  <c r="E277" i="205"/>
  <c r="D277" i="205"/>
  <c r="G274" i="205"/>
  <c r="F274" i="205"/>
  <c r="E274" i="205"/>
  <c r="D274" i="205"/>
  <c r="G271" i="205"/>
  <c r="F271" i="205"/>
  <c r="E271" i="205"/>
  <c r="D271" i="205"/>
  <c r="G269" i="205"/>
  <c r="F269" i="205"/>
  <c r="E269" i="205"/>
  <c r="D269" i="205"/>
  <c r="G265" i="205"/>
  <c r="F265" i="205"/>
  <c r="E265" i="205"/>
  <c r="D265" i="205"/>
  <c r="G261" i="205"/>
  <c r="F261" i="205"/>
  <c r="E261" i="205"/>
  <c r="D261" i="205"/>
  <c r="G244" i="205"/>
  <c r="F244" i="205"/>
  <c r="E244" i="205"/>
  <c r="D244" i="205"/>
  <c r="G239" i="205"/>
  <c r="F239" i="205"/>
  <c r="E239" i="205"/>
  <c r="D239" i="205"/>
  <c r="G235" i="205"/>
  <c r="F235" i="205"/>
  <c r="E235" i="205"/>
  <c r="D235" i="205"/>
  <c r="G230" i="205"/>
  <c r="F230" i="205"/>
  <c r="E230" i="205"/>
  <c r="D230" i="205"/>
  <c r="G224" i="205"/>
  <c r="F224" i="205"/>
  <c r="E224" i="205"/>
  <c r="D224" i="205"/>
  <c r="G221" i="205"/>
  <c r="F221" i="205"/>
  <c r="E221" i="205"/>
  <c r="D221" i="205"/>
  <c r="G219" i="205"/>
  <c r="F219" i="205"/>
  <c r="E219" i="205"/>
  <c r="D219" i="205"/>
  <c r="G196" i="205"/>
  <c r="G197" i="205" s="1"/>
  <c r="F196" i="205"/>
  <c r="F197" i="205" s="1"/>
  <c r="E196" i="205"/>
  <c r="E197" i="205" s="1"/>
  <c r="D196" i="205"/>
  <c r="D197" i="205" s="1"/>
  <c r="G192" i="205"/>
  <c r="G193" i="205" s="1"/>
  <c r="F192" i="205"/>
  <c r="F193" i="205" s="1"/>
  <c r="E192" i="205"/>
  <c r="E193" i="205" s="1"/>
  <c r="D192" i="205"/>
  <c r="D193" i="205" s="1"/>
  <c r="G186" i="205"/>
  <c r="G187" i="205" s="1"/>
  <c r="F186" i="205"/>
  <c r="F187" i="205" s="1"/>
  <c r="E186" i="205"/>
  <c r="E187" i="205" s="1"/>
  <c r="D186" i="205"/>
  <c r="D187" i="205" s="1"/>
  <c r="G183" i="205"/>
  <c r="F183" i="205"/>
  <c r="E183" i="205"/>
  <c r="D183" i="205"/>
  <c r="G178" i="205"/>
  <c r="F178" i="205"/>
  <c r="E178" i="205"/>
  <c r="D178" i="205"/>
  <c r="G167" i="205"/>
  <c r="F167" i="205"/>
  <c r="E167" i="205"/>
  <c r="D167" i="205"/>
  <c r="G158" i="205"/>
  <c r="G159" i="205" s="1"/>
  <c r="F158" i="205"/>
  <c r="F159" i="205" s="1"/>
  <c r="E158" i="205"/>
  <c r="E159" i="205" s="1"/>
  <c r="D158" i="205"/>
  <c r="D159" i="205" s="1"/>
  <c r="G153" i="205"/>
  <c r="G154" i="205" s="1"/>
  <c r="F153" i="205"/>
  <c r="F154" i="205" s="1"/>
  <c r="E153" i="205"/>
  <c r="E154" i="205" s="1"/>
  <c r="D153" i="205"/>
  <c r="D154" i="205" s="1"/>
  <c r="G149" i="205"/>
  <c r="F149" i="205"/>
  <c r="E149" i="205"/>
  <c r="D149" i="205"/>
  <c r="G145" i="205"/>
  <c r="G146" i="205" s="1"/>
  <c r="F145" i="205"/>
  <c r="F146" i="205" s="1"/>
  <c r="E145" i="205"/>
  <c r="E146" i="205" s="1"/>
  <c r="D145" i="205"/>
  <c r="D146" i="205" s="1"/>
  <c r="G143" i="205"/>
  <c r="G142" i="205"/>
  <c r="F142" i="205"/>
  <c r="F143" i="205" s="1"/>
  <c r="E142" i="205"/>
  <c r="E143" i="205" s="1"/>
  <c r="D142" i="205"/>
  <c r="D143" i="205" s="1"/>
  <c r="D137" i="205"/>
  <c r="G136" i="205"/>
  <c r="G137" i="205" s="1"/>
  <c r="F136" i="205"/>
  <c r="F137" i="205" s="1"/>
  <c r="E136" i="205"/>
  <c r="E137" i="205" s="1"/>
  <c r="D136" i="205"/>
  <c r="G131" i="205"/>
  <c r="F131" i="205"/>
  <c r="F132" i="205" s="1"/>
  <c r="E131" i="205"/>
  <c r="E132" i="205" s="1"/>
  <c r="D131" i="205"/>
  <c r="D132" i="205" s="1"/>
  <c r="G127" i="205"/>
  <c r="F127" i="205"/>
  <c r="F128" i="205" s="1"/>
  <c r="E127" i="205"/>
  <c r="E128" i="205" s="1"/>
  <c r="D127" i="205"/>
  <c r="D128" i="205" s="1"/>
  <c r="G120" i="205"/>
  <c r="F120" i="205"/>
  <c r="F121" i="205" s="1"/>
  <c r="E120" i="205"/>
  <c r="D120" i="205"/>
  <c r="D121" i="205" s="1"/>
  <c r="G116" i="205"/>
  <c r="G117" i="205" s="1"/>
  <c r="F116" i="205"/>
  <c r="F117" i="205" s="1"/>
  <c r="E116" i="205"/>
  <c r="E117" i="205" s="1"/>
  <c r="D116" i="205"/>
  <c r="D117" i="205" s="1"/>
  <c r="G113" i="205"/>
  <c r="F113" i="205"/>
  <c r="E113" i="205"/>
  <c r="D113" i="205"/>
  <c r="G109" i="205"/>
  <c r="F109" i="205"/>
  <c r="F110" i="205" s="1"/>
  <c r="E109" i="205"/>
  <c r="E110" i="205" s="1"/>
  <c r="D109" i="205"/>
  <c r="D110" i="205" s="1"/>
  <c r="F107" i="205"/>
  <c r="G106" i="205"/>
  <c r="F106" i="205"/>
  <c r="E106" i="205"/>
  <c r="E107" i="205" s="1"/>
  <c r="D106" i="205"/>
  <c r="D107" i="205" s="1"/>
  <c r="G103" i="205"/>
  <c r="F103" i="205"/>
  <c r="E103" i="205"/>
  <c r="D103" i="205"/>
  <c r="G96" i="205"/>
  <c r="F96" i="205"/>
  <c r="E96" i="205"/>
  <c r="D96" i="205"/>
  <c r="G94" i="205"/>
  <c r="F94" i="205"/>
  <c r="E94" i="205"/>
  <c r="D94" i="205"/>
  <c r="G92" i="205"/>
  <c r="F92" i="205"/>
  <c r="E92" i="205"/>
  <c r="D92" i="205"/>
  <c r="G88" i="205"/>
  <c r="G89" i="205" s="1"/>
  <c r="F23" i="15" s="1"/>
  <c r="F88" i="205"/>
  <c r="F89" i="205" s="1"/>
  <c r="E88" i="205"/>
  <c r="E89" i="205" s="1"/>
  <c r="D88" i="205"/>
  <c r="D89" i="205" s="1"/>
  <c r="G85" i="205"/>
  <c r="F85" i="205"/>
  <c r="E85" i="205"/>
  <c r="D85" i="205"/>
  <c r="G61" i="205"/>
  <c r="F61" i="205"/>
  <c r="E61" i="205"/>
  <c r="D61" i="205"/>
  <c r="G59" i="205"/>
  <c r="F59" i="205"/>
  <c r="E59" i="205"/>
  <c r="D59" i="205"/>
  <c r="G56" i="205"/>
  <c r="F56" i="205"/>
  <c r="E56" i="205"/>
  <c r="D56" i="205"/>
  <c r="G52" i="205"/>
  <c r="F52" i="205"/>
  <c r="E52" i="205"/>
  <c r="D52" i="205"/>
  <c r="G49" i="205"/>
  <c r="G50" i="205" s="1"/>
  <c r="F49" i="205"/>
  <c r="F50" i="205" s="1"/>
  <c r="E49" i="205"/>
  <c r="E50" i="205" s="1"/>
  <c r="D49" i="205"/>
  <c r="D50" i="205" s="1"/>
  <c r="G46" i="205"/>
  <c r="F46" i="205"/>
  <c r="E46" i="205"/>
  <c r="D46" i="205"/>
  <c r="G40" i="205"/>
  <c r="F40" i="205"/>
  <c r="F41" i="205" s="1"/>
  <c r="E40" i="205"/>
  <c r="E41" i="205" s="1"/>
  <c r="D40" i="205"/>
  <c r="G35" i="205"/>
  <c r="G36" i="205" s="1"/>
  <c r="F35" i="205"/>
  <c r="F36" i="205" s="1"/>
  <c r="E35" i="205"/>
  <c r="E36" i="205" s="1"/>
  <c r="D35" i="205"/>
  <c r="D36" i="205" s="1"/>
  <c r="G31" i="205"/>
  <c r="G32" i="205" s="1"/>
  <c r="F31" i="205"/>
  <c r="F32" i="205" s="1"/>
  <c r="E31" i="205"/>
  <c r="E32" i="205" s="1"/>
  <c r="D31" i="205"/>
  <c r="D32" i="205" s="1"/>
  <c r="G26" i="205"/>
  <c r="F26" i="205"/>
  <c r="E26" i="205"/>
  <c r="D26" i="205"/>
  <c r="G24" i="205"/>
  <c r="F24" i="205"/>
  <c r="E24" i="205"/>
  <c r="D24" i="205"/>
  <c r="G22" i="205"/>
  <c r="F22" i="205"/>
  <c r="E22" i="205"/>
  <c r="E27" i="205" s="1"/>
  <c r="D22" i="205"/>
  <c r="G19" i="205"/>
  <c r="F19" i="205"/>
  <c r="E19" i="205"/>
  <c r="D19" i="205"/>
  <c r="G11" i="205"/>
  <c r="F11" i="205"/>
  <c r="E11" i="205"/>
  <c r="D11" i="205"/>
  <c r="D225" i="205" l="1"/>
  <c r="G363" i="205"/>
  <c r="G395" i="205"/>
  <c r="D557" i="205"/>
  <c r="E451" i="205"/>
  <c r="E184" i="205"/>
  <c r="G319" i="205"/>
  <c r="F557" i="205"/>
  <c r="G478" i="205"/>
  <c r="D104" i="205"/>
  <c r="G128" i="205"/>
  <c r="E236" i="205"/>
  <c r="E295" i="205"/>
  <c r="G451" i="205"/>
  <c r="G452" i="205" s="1"/>
  <c r="G132" i="205"/>
  <c r="G590" i="205"/>
  <c r="F27" i="205"/>
  <c r="D86" i="205"/>
  <c r="F225" i="205"/>
  <c r="E272" i="205"/>
  <c r="G417" i="205"/>
  <c r="G418" i="205" s="1"/>
  <c r="D576" i="205"/>
  <c r="D622" i="205" s="1"/>
  <c r="G121" i="205"/>
  <c r="G225" i="205"/>
  <c r="F236" i="205"/>
  <c r="F272" i="205"/>
  <c r="F295" i="205"/>
  <c r="I303" i="205"/>
  <c r="D363" i="205"/>
  <c r="E496" i="205"/>
  <c r="G586" i="205"/>
  <c r="E615" i="205"/>
  <c r="G86" i="205"/>
  <c r="G104" i="205"/>
  <c r="D319" i="205"/>
  <c r="D451" i="205"/>
  <c r="G576" i="205"/>
  <c r="G622" i="205" s="1"/>
  <c r="G615" i="205"/>
  <c r="C48" i="183"/>
  <c r="C147" i="183"/>
  <c r="C138" i="183"/>
  <c r="C73" i="183"/>
  <c r="D28" i="15"/>
  <c r="F26" i="15"/>
  <c r="G110" i="205"/>
  <c r="C82" i="183"/>
  <c r="G27" i="205"/>
  <c r="F13" i="15" s="1"/>
  <c r="G41" i="205"/>
  <c r="G107" i="205"/>
  <c r="D147" i="205"/>
  <c r="D184" i="205"/>
  <c r="G236" i="205"/>
  <c r="G272" i="205"/>
  <c r="G295" i="205"/>
  <c r="G322" i="205"/>
  <c r="F451" i="205"/>
  <c r="G496" i="205"/>
  <c r="E86" i="205"/>
  <c r="E104" i="205"/>
  <c r="F184" i="205"/>
  <c r="E319" i="205"/>
  <c r="D478" i="205"/>
  <c r="D479" i="205" s="1"/>
  <c r="G506" i="205"/>
  <c r="E576" i="205"/>
  <c r="D644" i="205"/>
  <c r="C57" i="183"/>
  <c r="D11" i="183" s="1"/>
  <c r="D42" i="205"/>
  <c r="E42" i="205"/>
  <c r="F147" i="205"/>
  <c r="E363" i="205"/>
  <c r="G384" i="205"/>
  <c r="F42" i="205"/>
  <c r="F86" i="205"/>
  <c r="F104" i="205"/>
  <c r="G184" i="205"/>
  <c r="F319" i="205"/>
  <c r="F363" i="205"/>
  <c r="D395" i="205"/>
  <c r="D418" i="205"/>
  <c r="F576" i="205"/>
  <c r="G42" i="205"/>
  <c r="F49" i="15"/>
  <c r="M49" i="15" s="1"/>
  <c r="D27" i="205"/>
  <c r="D41" i="205"/>
  <c r="E121" i="205"/>
  <c r="E147" i="205" s="1"/>
  <c r="E225" i="205"/>
  <c r="D236" i="205"/>
  <c r="D245" i="205"/>
  <c r="D272" i="205"/>
  <c r="D295" i="205"/>
  <c r="D371" i="205"/>
  <c r="D372" i="205" s="1"/>
  <c r="F395" i="205"/>
  <c r="D446" i="205"/>
  <c r="D496" i="205"/>
  <c r="E557" i="205"/>
  <c r="F615" i="205"/>
  <c r="D404" i="205"/>
  <c r="D20" i="205"/>
  <c r="D47" i="205"/>
  <c r="D114" i="205"/>
  <c r="D118" i="205" s="1"/>
  <c r="D150" i="205"/>
  <c r="D160" i="205" s="1"/>
  <c r="D168" i="205"/>
  <c r="D384" i="205"/>
  <c r="D452" i="205"/>
  <c r="D485" i="205"/>
  <c r="D526" i="205"/>
  <c r="D562" i="205" s="1"/>
  <c r="D625" i="205"/>
  <c r="D632" i="205" s="1"/>
  <c r="D691" i="205"/>
  <c r="D692" i="205" s="1"/>
  <c r="D696" i="205"/>
  <c r="D697" i="205" s="1"/>
  <c r="E20" i="205"/>
  <c r="E37" i="205" s="1"/>
  <c r="E47" i="205"/>
  <c r="E114" i="205"/>
  <c r="E118" i="205" s="1"/>
  <c r="E150" i="205"/>
  <c r="E160" i="205" s="1"/>
  <c r="E168" i="205"/>
  <c r="E245" i="205"/>
  <c r="E372" i="205"/>
  <c r="E384" i="205"/>
  <c r="E396" i="205" s="1"/>
  <c r="E399" i="205"/>
  <c r="E404" i="205" s="1"/>
  <c r="E418" i="205"/>
  <c r="E446" i="205"/>
  <c r="E452" i="205"/>
  <c r="E479" i="205"/>
  <c r="E485" i="205"/>
  <c r="E526" i="205"/>
  <c r="E625" i="205"/>
  <c r="E632" i="205" s="1"/>
  <c r="E644" i="205"/>
  <c r="E691" i="205"/>
  <c r="E696" i="205"/>
  <c r="E697" i="205" s="1"/>
  <c r="F20" i="205"/>
  <c r="F47" i="205"/>
  <c r="F114" i="205"/>
  <c r="F118" i="205" s="1"/>
  <c r="F150" i="205"/>
  <c r="F160" i="205" s="1"/>
  <c r="F168" i="205"/>
  <c r="F245" i="205"/>
  <c r="F372" i="205"/>
  <c r="F384" i="205"/>
  <c r="F396" i="205" s="1"/>
  <c r="F399" i="205"/>
  <c r="F404" i="205" s="1"/>
  <c r="F418" i="205"/>
  <c r="F452" i="205"/>
  <c r="F485" i="205"/>
  <c r="F511" i="205" s="1"/>
  <c r="F526" i="205"/>
  <c r="F562" i="205" s="1"/>
  <c r="F622" i="205"/>
  <c r="F625" i="205"/>
  <c r="F632" i="205" s="1"/>
  <c r="F644" i="205"/>
  <c r="F691" i="205"/>
  <c r="F692" i="205" s="1"/>
  <c r="F696" i="205"/>
  <c r="F697" i="205" s="1"/>
  <c r="G20" i="205"/>
  <c r="G47" i="205"/>
  <c r="G114" i="205"/>
  <c r="G150" i="205"/>
  <c r="G168" i="205"/>
  <c r="G245" i="205"/>
  <c r="G372" i="205"/>
  <c r="G399" i="205"/>
  <c r="G479" i="205"/>
  <c r="G485" i="205"/>
  <c r="G526" i="205"/>
  <c r="G625" i="205"/>
  <c r="G644" i="205"/>
  <c r="G691" i="205"/>
  <c r="G696" i="205"/>
  <c r="G697" i="205" s="1"/>
  <c r="G698" i="205" s="1"/>
  <c r="F422" i="205"/>
  <c r="F478" i="205"/>
  <c r="F479" i="205" s="1"/>
  <c r="G422" i="205"/>
  <c r="E511" i="205" l="1"/>
  <c r="F237" i="205"/>
  <c r="E111" i="205"/>
  <c r="D364" i="205"/>
  <c r="D237" i="205"/>
  <c r="E562" i="205"/>
  <c r="F111" i="205"/>
  <c r="E237" i="205"/>
  <c r="D111" i="205"/>
  <c r="G147" i="205"/>
  <c r="E364" i="205"/>
  <c r="G237" i="205"/>
  <c r="F37" i="205"/>
  <c r="E453" i="205"/>
  <c r="D37" i="205"/>
  <c r="F645" i="205"/>
  <c r="E622" i="205"/>
  <c r="G511" i="205"/>
  <c r="G160" i="205"/>
  <c r="G562" i="205"/>
  <c r="G118" i="205"/>
  <c r="F364" i="205"/>
  <c r="F419" i="205" s="1"/>
  <c r="G364" i="205"/>
  <c r="G419" i="205" s="1"/>
  <c r="G111" i="205"/>
  <c r="D453" i="205"/>
  <c r="G692" i="205"/>
  <c r="G37" i="205"/>
  <c r="D396" i="205"/>
  <c r="D419" i="205" s="1"/>
  <c r="G404" i="205"/>
  <c r="G632" i="205"/>
  <c r="H21" i="12" s="1"/>
  <c r="G396" i="205"/>
  <c r="E512" i="205"/>
  <c r="D645" i="205"/>
  <c r="E161" i="205"/>
  <c r="F446" i="205"/>
  <c r="F453" i="205" s="1"/>
  <c r="D511" i="205"/>
  <c r="D512" i="205" s="1"/>
  <c r="G446" i="205"/>
  <c r="D161" i="205"/>
  <c r="F698" i="205"/>
  <c r="E698" i="205"/>
  <c r="D698" i="205"/>
  <c r="F512" i="205"/>
  <c r="D693" i="205"/>
  <c r="E692" i="205"/>
  <c r="E693" i="205" s="1"/>
  <c r="F693" i="205"/>
  <c r="F161" i="205" l="1"/>
  <c r="E645" i="205"/>
  <c r="G645" i="205"/>
  <c r="E419" i="205"/>
  <c r="G693" i="205"/>
  <c r="G512" i="205"/>
  <c r="G161" i="205"/>
  <c r="G453" i="205"/>
  <c r="G735" i="113"/>
  <c r="G736" i="113"/>
  <c r="G737" i="113"/>
  <c r="G738" i="113"/>
  <c r="G739" i="113"/>
  <c r="G740" i="113"/>
  <c r="G741" i="113"/>
  <c r="G742" i="113"/>
  <c r="A735" i="113"/>
  <c r="A736" i="113"/>
  <c r="A737" i="113"/>
  <c r="A738" i="113"/>
  <c r="A739" i="113"/>
  <c r="A740" i="113"/>
  <c r="A741" i="113"/>
  <c r="A742" i="113"/>
  <c r="A575" i="113"/>
  <c r="G575" i="113"/>
  <c r="G138" i="113"/>
  <c r="A138" i="113"/>
  <c r="G128" i="113"/>
  <c r="A122" i="113"/>
  <c r="A123" i="113"/>
  <c r="A124" i="113"/>
  <c r="A125" i="113"/>
  <c r="A126" i="113"/>
  <c r="A127" i="113"/>
  <c r="A128" i="113"/>
  <c r="A62" i="113"/>
  <c r="G127" i="113" l="1"/>
  <c r="G123" i="113"/>
  <c r="G125" i="113"/>
  <c r="G122" i="113"/>
  <c r="G124" i="113"/>
  <c r="G126" i="113"/>
  <c r="G62" i="113"/>
  <c r="D34" i="15"/>
  <c r="F21" i="12" l="1"/>
  <c r="D11" i="19" s="1"/>
  <c r="F20" i="12" l="1"/>
  <c r="D27" i="15"/>
  <c r="C15" i="183" l="1"/>
  <c r="H4" i="123" l="1"/>
  <c r="B2" i="123" l="1"/>
  <c r="C2" i="123" l="1"/>
  <c r="H2" i="123" s="1"/>
  <c r="A1166" i="113"/>
  <c r="A997" i="113"/>
  <c r="A930" i="113"/>
  <c r="A884" i="113"/>
  <c r="A881" i="113"/>
  <c r="A815" i="113"/>
  <c r="A720" i="113"/>
  <c r="A718" i="113"/>
  <c r="A715" i="113"/>
  <c r="A716" i="113"/>
  <c r="A710" i="113"/>
  <c r="A711" i="113"/>
  <c r="A707" i="113"/>
  <c r="A566" i="113"/>
  <c r="A532" i="113"/>
  <c r="A343" i="113"/>
  <c r="A116" i="113"/>
  <c r="A106" i="113"/>
  <c r="A107" i="113"/>
  <c r="A108" i="113"/>
  <c r="A109" i="113"/>
  <c r="A110" i="113"/>
  <c r="A111" i="113"/>
  <c r="A112" i="113"/>
  <c r="A113" i="113"/>
  <c r="A114" i="113"/>
  <c r="A115" i="113"/>
  <c r="A96" i="113"/>
  <c r="A93" i="113"/>
  <c r="A714" i="113"/>
  <c r="A712" i="113"/>
  <c r="A709" i="113"/>
  <c r="A584" i="113"/>
  <c r="A585" i="113"/>
  <c r="A586" i="113"/>
  <c r="G121" i="113"/>
  <c r="A121" i="113"/>
  <c r="A101" i="113"/>
  <c r="F17" i="15"/>
  <c r="D17" i="15"/>
  <c r="A40" i="113"/>
  <c r="K17" i="15" l="1"/>
  <c r="K57" i="15"/>
  <c r="F29" i="12"/>
  <c r="G548" i="113"/>
  <c r="G551" i="113"/>
  <c r="G552" i="113"/>
  <c r="G553" i="113"/>
  <c r="G554" i="113"/>
  <c r="G555" i="113"/>
  <c r="G556" i="113"/>
  <c r="H759" i="113"/>
  <c r="F18" i="15"/>
  <c r="G557" i="113" l="1"/>
  <c r="H29" i="12"/>
  <c r="H5" i="123" l="1"/>
  <c r="E10" i="123"/>
  <c r="E19" i="123" s="1"/>
  <c r="G549" i="113"/>
  <c r="G550" i="113"/>
  <c r="D55" i="15"/>
  <c r="E30" i="17" s="1"/>
  <c r="F16" i="181" l="1"/>
  <c r="D16" i="181"/>
  <c r="F50" i="181"/>
  <c r="C58" i="183"/>
  <c r="F19" i="123" l="1"/>
  <c r="C151" i="183"/>
  <c r="C108" i="183"/>
  <c r="C106" i="183"/>
  <c r="C72" i="183"/>
  <c r="G11" i="183"/>
  <c r="AA49" i="183"/>
  <c r="Z49" i="183"/>
  <c r="Y49" i="183"/>
  <c r="X49" i="183"/>
  <c r="V49" i="183"/>
  <c r="U49" i="183"/>
  <c r="T49" i="183"/>
  <c r="S49" i="183"/>
  <c r="R49" i="183"/>
  <c r="Q49" i="183"/>
  <c r="P49" i="183"/>
  <c r="O49" i="183"/>
  <c r="N49" i="183"/>
  <c r="M49" i="183"/>
  <c r="L49" i="183"/>
  <c r="K49" i="183"/>
  <c r="J49" i="183"/>
  <c r="I49" i="183"/>
  <c r="H49" i="183"/>
  <c r="G49" i="183"/>
  <c r="F49" i="183"/>
  <c r="E49" i="183"/>
  <c r="D49" i="183"/>
  <c r="C49" i="183"/>
  <c r="C154" i="183" s="1"/>
  <c r="AA41" i="183"/>
  <c r="Z41" i="183"/>
  <c r="Y41" i="183"/>
  <c r="X41" i="183"/>
  <c r="W41" i="183"/>
  <c r="V41" i="183"/>
  <c r="U41" i="183"/>
  <c r="T41" i="183"/>
  <c r="S41" i="183"/>
  <c r="R41" i="183"/>
  <c r="Q41" i="183"/>
  <c r="P41" i="183"/>
  <c r="O41" i="183"/>
  <c r="N41" i="183"/>
  <c r="M41" i="183"/>
  <c r="L41" i="183"/>
  <c r="K41" i="183"/>
  <c r="J41" i="183"/>
  <c r="I41" i="183"/>
  <c r="H41" i="183"/>
  <c r="G41" i="183"/>
  <c r="F41" i="183"/>
  <c r="E41" i="183"/>
  <c r="D41" i="183"/>
  <c r="C128" i="183"/>
  <c r="C131" i="183" s="1"/>
  <c r="AC39" i="183"/>
  <c r="AD39" i="183" s="1"/>
  <c r="AC38" i="183"/>
  <c r="AE38" i="183" s="1"/>
  <c r="AC37" i="183"/>
  <c r="AD37" i="183" s="1"/>
  <c r="AC36" i="183"/>
  <c r="AA33" i="183"/>
  <c r="Z33" i="183"/>
  <c r="Y33" i="183"/>
  <c r="X33" i="183"/>
  <c r="W33" i="183"/>
  <c r="V33" i="183"/>
  <c r="U33" i="183"/>
  <c r="T33" i="183"/>
  <c r="S33" i="183"/>
  <c r="R33" i="183"/>
  <c r="Q33" i="183"/>
  <c r="P33" i="183"/>
  <c r="O33" i="183"/>
  <c r="N33" i="183"/>
  <c r="M33" i="183"/>
  <c r="L33" i="183"/>
  <c r="K33" i="183"/>
  <c r="J33" i="183"/>
  <c r="I33" i="183"/>
  <c r="H33" i="183"/>
  <c r="G33" i="183"/>
  <c r="F33" i="183"/>
  <c r="E33" i="183"/>
  <c r="D33" i="183"/>
  <c r="C114" i="183"/>
  <c r="C117" i="183" s="1"/>
  <c r="C121" i="183"/>
  <c r="C124" i="183" s="1"/>
  <c r="C98" i="183"/>
  <c r="C102" i="183" s="1"/>
  <c r="AC28" i="183"/>
  <c r="AA21" i="183"/>
  <c r="Z21" i="183"/>
  <c r="Y21" i="183"/>
  <c r="X21" i="183"/>
  <c r="W21" i="183"/>
  <c r="V21" i="183"/>
  <c r="U21" i="183"/>
  <c r="T21" i="183"/>
  <c r="S21" i="183"/>
  <c r="R21" i="183"/>
  <c r="Q21" i="183"/>
  <c r="P21" i="183"/>
  <c r="O21" i="183"/>
  <c r="N21" i="183"/>
  <c r="L21" i="183"/>
  <c r="K21" i="183"/>
  <c r="J21" i="183"/>
  <c r="I21" i="183"/>
  <c r="H21" i="183"/>
  <c r="G21" i="183"/>
  <c r="F21" i="183"/>
  <c r="E21" i="183"/>
  <c r="D21" i="183"/>
  <c r="C142" i="183"/>
  <c r="C145" i="183" s="1"/>
  <c r="C81" i="183"/>
  <c r="C86" i="183" s="1"/>
  <c r="C21" i="183"/>
  <c r="AA15" i="183"/>
  <c r="Z15" i="183"/>
  <c r="Y15" i="183"/>
  <c r="X15" i="183"/>
  <c r="W15" i="183"/>
  <c r="V15" i="183"/>
  <c r="U15" i="183"/>
  <c r="T15" i="183"/>
  <c r="S15" i="183"/>
  <c r="R15" i="183"/>
  <c r="Q15" i="183"/>
  <c r="P15" i="183"/>
  <c r="N15" i="183"/>
  <c r="M15" i="183"/>
  <c r="L15" i="183"/>
  <c r="K15" i="183"/>
  <c r="J15" i="183"/>
  <c r="I15" i="183"/>
  <c r="H15" i="183"/>
  <c r="F15" i="183"/>
  <c r="E15" i="183"/>
  <c r="AC14" i="183"/>
  <c r="AE14" i="183" s="1"/>
  <c r="O13" i="183"/>
  <c r="C136" i="183"/>
  <c r="C139" i="183" s="1"/>
  <c r="C54" i="183"/>
  <c r="C61" i="183" s="1"/>
  <c r="C65" i="183"/>
  <c r="C68" i="183" s="1"/>
  <c r="D152" i="182"/>
  <c r="D131" i="182"/>
  <c r="D109" i="182"/>
  <c r="D107" i="182"/>
  <c r="AD28" i="183" l="1"/>
  <c r="F28" i="181"/>
  <c r="O15" i="183"/>
  <c r="F12" i="181"/>
  <c r="D15" i="183"/>
  <c r="F15" i="181"/>
  <c r="G15" i="183"/>
  <c r="F14" i="181"/>
  <c r="AE39" i="183"/>
  <c r="M19" i="183"/>
  <c r="C76" i="183"/>
  <c r="C23" i="183"/>
  <c r="AE28" i="183"/>
  <c r="AE37" i="183"/>
  <c r="AD38" i="183"/>
  <c r="C41" i="183"/>
  <c r="AD14" i="183"/>
  <c r="AD36" i="183"/>
  <c r="AE36" i="183"/>
  <c r="C90" i="183"/>
  <c r="C93" i="183" s="1"/>
  <c r="M21" i="183" l="1"/>
  <c r="F13" i="181"/>
  <c r="AC18" i="182"/>
  <c r="F15" i="182"/>
  <c r="G15" i="182"/>
  <c r="I15" i="182"/>
  <c r="J15" i="182"/>
  <c r="K15" i="182"/>
  <c r="L15" i="182"/>
  <c r="M15" i="182"/>
  <c r="N15" i="182"/>
  <c r="O15" i="182"/>
  <c r="Q15" i="182"/>
  <c r="R15" i="182"/>
  <c r="S15" i="182"/>
  <c r="T15" i="182"/>
  <c r="U15" i="182"/>
  <c r="V15" i="182"/>
  <c r="W15" i="182"/>
  <c r="X15" i="182"/>
  <c r="Y15" i="182"/>
  <c r="Z15" i="182"/>
  <c r="AA15" i="182"/>
  <c r="AB15" i="182"/>
  <c r="E50" i="182"/>
  <c r="F50" i="182"/>
  <c r="G50" i="182"/>
  <c r="H50" i="182"/>
  <c r="I50" i="182"/>
  <c r="J50" i="182"/>
  <c r="K50" i="182"/>
  <c r="L50" i="182"/>
  <c r="M50" i="182"/>
  <c r="N50" i="182"/>
  <c r="O50" i="182"/>
  <c r="P50" i="182"/>
  <c r="Q50" i="182"/>
  <c r="R50" i="182"/>
  <c r="S50" i="182"/>
  <c r="T50" i="182"/>
  <c r="U50" i="182"/>
  <c r="V50" i="182"/>
  <c r="W50" i="182"/>
  <c r="Y50" i="182"/>
  <c r="Z50" i="182"/>
  <c r="AA50" i="182"/>
  <c r="AB50" i="182"/>
  <c r="E42" i="182"/>
  <c r="F42" i="182"/>
  <c r="G42" i="182"/>
  <c r="H42" i="182"/>
  <c r="I42" i="182"/>
  <c r="J42" i="182"/>
  <c r="K42" i="182"/>
  <c r="L42" i="182"/>
  <c r="M42" i="182"/>
  <c r="N42" i="182"/>
  <c r="O42" i="182"/>
  <c r="P42" i="182"/>
  <c r="Q42" i="182"/>
  <c r="R42" i="182"/>
  <c r="S42" i="182"/>
  <c r="T42" i="182"/>
  <c r="U42" i="182"/>
  <c r="V42" i="182"/>
  <c r="W42" i="182"/>
  <c r="X42" i="182"/>
  <c r="Y42" i="182"/>
  <c r="Z42" i="182"/>
  <c r="AA42" i="182"/>
  <c r="AB42" i="182"/>
  <c r="AC42" i="182"/>
  <c r="E34" i="182"/>
  <c r="F34" i="182"/>
  <c r="G34" i="182"/>
  <c r="H34" i="182"/>
  <c r="I34" i="182"/>
  <c r="J34" i="182"/>
  <c r="K34" i="182"/>
  <c r="L34" i="182"/>
  <c r="M34" i="182"/>
  <c r="N34" i="182"/>
  <c r="O34" i="182"/>
  <c r="P34" i="182"/>
  <c r="Q34" i="182"/>
  <c r="R34" i="182"/>
  <c r="S34" i="182"/>
  <c r="T34" i="182"/>
  <c r="V34" i="182"/>
  <c r="W34" i="182"/>
  <c r="X34" i="182"/>
  <c r="Y34" i="182"/>
  <c r="Z34" i="182"/>
  <c r="AA34" i="182"/>
  <c r="AB34" i="182"/>
  <c r="E21" i="182"/>
  <c r="F21" i="182"/>
  <c r="G21" i="182"/>
  <c r="H21" i="182"/>
  <c r="I21" i="182"/>
  <c r="J21" i="182"/>
  <c r="K21" i="182"/>
  <c r="L21" i="182"/>
  <c r="M21" i="182"/>
  <c r="O21" i="182"/>
  <c r="P21" i="182"/>
  <c r="Q21" i="182"/>
  <c r="R21" i="182"/>
  <c r="S21" i="182"/>
  <c r="T21" i="182"/>
  <c r="U21" i="182"/>
  <c r="V21" i="182"/>
  <c r="W21" i="182"/>
  <c r="X21" i="182"/>
  <c r="Y21" i="182"/>
  <c r="Z21" i="182"/>
  <c r="AA21" i="182"/>
  <c r="AB21" i="182"/>
  <c r="H45" i="181"/>
  <c r="H41" i="181"/>
  <c r="H20" i="181"/>
  <c r="H35" i="181" s="1"/>
  <c r="H48" i="181" l="1"/>
  <c r="H52" i="181" s="1"/>
  <c r="AD14" i="182" l="1"/>
  <c r="AE14" i="182" s="1"/>
  <c r="AD39" i="182"/>
  <c r="AF39" i="182" s="1"/>
  <c r="AD38" i="182"/>
  <c r="AF38" i="182" s="1"/>
  <c r="AD37" i="182"/>
  <c r="AF37" i="182" s="1"/>
  <c r="AE38" i="182" l="1"/>
  <c r="AF14" i="182"/>
  <c r="AE39" i="182"/>
  <c r="AE37" i="182"/>
  <c r="AD40" i="182"/>
  <c r="D33" i="181" s="1"/>
  <c r="AF40" i="182" l="1"/>
  <c r="AE40" i="182"/>
  <c r="H7" i="123" l="1"/>
  <c r="H6" i="123" l="1"/>
  <c r="H8" i="123"/>
  <c r="D59" i="182" l="1"/>
  <c r="D85" i="182"/>
  <c r="D84" i="182"/>
  <c r="C109" i="183" l="1"/>
  <c r="C110" i="183" s="1"/>
  <c r="D108" i="182"/>
  <c r="D74" i="182"/>
  <c r="P13" i="182" s="1"/>
  <c r="D148" i="182"/>
  <c r="D139" i="182"/>
  <c r="D83" i="182"/>
  <c r="N19" i="182" s="1"/>
  <c r="D58" i="182"/>
  <c r="E11" i="182" s="1"/>
  <c r="H11" i="182"/>
  <c r="F10" i="12"/>
  <c r="D15" i="181" l="1"/>
  <c r="E15" i="182"/>
  <c r="D14" i="181"/>
  <c r="H15" i="182"/>
  <c r="D13" i="181"/>
  <c r="N21" i="182"/>
  <c r="D12" i="181"/>
  <c r="P15" i="182"/>
  <c r="U28" i="182"/>
  <c r="D110" i="182"/>
  <c r="D111" i="182" s="1"/>
  <c r="C158" i="183"/>
  <c r="D159" i="182"/>
  <c r="D13" i="15"/>
  <c r="D18" i="181" l="1"/>
  <c r="U34" i="182"/>
  <c r="AD28" i="182"/>
  <c r="AF28" i="182" l="1"/>
  <c r="D28" i="181"/>
  <c r="AE28" i="182"/>
  <c r="D73" i="15" l="1"/>
  <c r="E41" i="17" s="1"/>
  <c r="A733" i="113"/>
  <c r="A734" i="113"/>
  <c r="A708" i="113"/>
  <c r="G673" i="113"/>
  <c r="G759" i="113"/>
  <c r="F56" i="15" l="1"/>
  <c r="G708" i="113"/>
  <c r="G733" i="113"/>
  <c r="G734" i="113"/>
  <c r="F11" i="19" l="1"/>
  <c r="G728" i="113" l="1"/>
  <c r="A723" i="113"/>
  <c r="A724" i="113"/>
  <c r="A725" i="113"/>
  <c r="A726" i="113"/>
  <c r="A727" i="113"/>
  <c r="A728" i="113"/>
  <c r="A729" i="113"/>
  <c r="A730" i="113"/>
  <c r="A731" i="113"/>
  <c r="A732" i="113"/>
  <c r="A719" i="113"/>
  <c r="A713" i="113"/>
  <c r="A118" i="113"/>
  <c r="A119" i="113"/>
  <c r="A120" i="113"/>
  <c r="G731" i="113" l="1"/>
  <c r="G730" i="113"/>
  <c r="G723" i="113"/>
  <c r="G725" i="113"/>
  <c r="M56" i="15"/>
  <c r="G727" i="113"/>
  <c r="G726" i="113"/>
  <c r="G732" i="113"/>
  <c r="G724" i="113"/>
  <c r="G729" i="113"/>
  <c r="G118" i="113"/>
  <c r="G713" i="113"/>
  <c r="G119" i="113"/>
  <c r="G719" i="113"/>
  <c r="G120" i="113"/>
  <c r="G717" i="113" l="1"/>
  <c r="G721" i="113"/>
  <c r="G722" i="113"/>
  <c r="G100" i="113"/>
  <c r="G27" i="17"/>
  <c r="AB26" i="183" l="1"/>
  <c r="C33" i="183"/>
  <c r="C43" i="183" s="1"/>
  <c r="C51" i="183" s="1"/>
  <c r="D26" i="182"/>
  <c r="G117" i="113"/>
  <c r="G102" i="113"/>
  <c r="G105" i="113"/>
  <c r="G104" i="113"/>
  <c r="G103" i="113"/>
  <c r="G92" i="113"/>
  <c r="G38" i="113"/>
  <c r="G35" i="17"/>
  <c r="K68" i="15"/>
  <c r="AC26" i="183" l="1"/>
  <c r="AE26" i="183" s="1"/>
  <c r="AB40" i="183"/>
  <c r="D41" i="182"/>
  <c r="AD41" i="182" s="1"/>
  <c r="AD26" i="183" l="1"/>
  <c r="D129" i="182"/>
  <c r="D132" i="182" s="1"/>
  <c r="D133" i="182" s="1"/>
  <c r="D42" i="182"/>
  <c r="C130" i="183"/>
  <c r="C132" i="183" s="1"/>
  <c r="AB41" i="183"/>
  <c r="AC40" i="183"/>
  <c r="AF41" i="182"/>
  <c r="AD42" i="182"/>
  <c r="AG42" i="182" s="1"/>
  <c r="AE41" i="182"/>
  <c r="H16" i="12"/>
  <c r="F9" i="19" s="1"/>
  <c r="J19" i="12" l="1"/>
  <c r="F22" i="12"/>
  <c r="F34" i="181"/>
  <c r="AE40" i="183"/>
  <c r="AC41" i="183"/>
  <c r="AD40" i="183"/>
  <c r="AE42" i="182"/>
  <c r="AF42" i="182"/>
  <c r="H9" i="19"/>
  <c r="AF41" i="183" l="1"/>
  <c r="AE41" i="183"/>
  <c r="AD41" i="183"/>
  <c r="D18" i="15" l="1"/>
  <c r="A717" i="113" l="1"/>
  <c r="A721" i="113"/>
  <c r="A722" i="113"/>
  <c r="H12" i="12" l="1"/>
  <c r="H13" i="12"/>
  <c r="H9" i="12"/>
  <c r="G1218" i="113"/>
  <c r="F28" i="15"/>
  <c r="F31" i="15"/>
  <c r="A633" i="113"/>
  <c r="A100" i="113"/>
  <c r="A102" i="113"/>
  <c r="A103" i="113"/>
  <c r="A104" i="113"/>
  <c r="A105" i="113"/>
  <c r="A117" i="113"/>
  <c r="A92" i="113"/>
  <c r="A755" i="113"/>
  <c r="D14" i="15"/>
  <c r="D16" i="15"/>
  <c r="D25" i="15"/>
  <c r="D31" i="15"/>
  <c r="F12" i="12"/>
  <c r="F13" i="12"/>
  <c r="F11" i="12"/>
  <c r="F9" i="12"/>
  <c r="D29" i="15"/>
  <c r="F14" i="15"/>
  <c r="F15" i="15"/>
  <c r="F16" i="15"/>
  <c r="F25" i="15"/>
  <c r="F24" i="15"/>
  <c r="A1175" i="113"/>
  <c r="A1176" i="113"/>
  <c r="A1177" i="113"/>
  <c r="A1178" i="113"/>
  <c r="A1179" i="113"/>
  <c r="A1180" i="113"/>
  <c r="A1181" i="113"/>
  <c r="A1182" i="113"/>
  <c r="A1183" i="113"/>
  <c r="A1184" i="113"/>
  <c r="A1185" i="113"/>
  <c r="A1186" i="113"/>
  <c r="A1187" i="113"/>
  <c r="A1188" i="113"/>
  <c r="A1189" i="113"/>
  <c r="A1190" i="113"/>
  <c r="A1191" i="113"/>
  <c r="A1192" i="113"/>
  <c r="A1193" i="113"/>
  <c r="A1194" i="113"/>
  <c r="A1195" i="113"/>
  <c r="A1196" i="113"/>
  <c r="A1197" i="113"/>
  <c r="A1198" i="113"/>
  <c r="A1199" i="113"/>
  <c r="A1200" i="113"/>
  <c r="A1201" i="113"/>
  <c r="A1202" i="113"/>
  <c r="A1203" i="113"/>
  <c r="A1204" i="113"/>
  <c r="A1205" i="113"/>
  <c r="A1206" i="113"/>
  <c r="A1207" i="113"/>
  <c r="A1208" i="113"/>
  <c r="A1209" i="113"/>
  <c r="A1210" i="113"/>
  <c r="A1211" i="113"/>
  <c r="A1212" i="113"/>
  <c r="A1213" i="113"/>
  <c r="A1214" i="113"/>
  <c r="A1215" i="113"/>
  <c r="A1216" i="113"/>
  <c r="A1217" i="113"/>
  <c r="A1218" i="113"/>
  <c r="A1219" i="113"/>
  <c r="A1220" i="113"/>
  <c r="K16" i="15" l="1"/>
  <c r="K49" i="15"/>
  <c r="K35" i="17"/>
  <c r="D42" i="15"/>
  <c r="F30" i="15"/>
  <c r="G1179" i="113"/>
  <c r="G1178" i="113"/>
  <c r="G1205" i="113"/>
  <c r="G1195" i="113"/>
  <c r="D60" i="15"/>
  <c r="F30" i="12"/>
  <c r="D20" i="19" s="1"/>
  <c r="H20" i="19" s="1"/>
  <c r="D69" i="15"/>
  <c r="G755" i="113"/>
  <c r="G1197" i="113"/>
  <c r="G1180" i="113"/>
  <c r="G1217" i="113"/>
  <c r="G1201" i="113"/>
  <c r="G1202" i="113"/>
  <c r="G1193" i="113"/>
  <c r="G1177" i="113"/>
  <c r="G1181" i="113"/>
  <c r="G1210" i="113"/>
  <c r="G1200" i="113"/>
  <c r="G1208" i="113"/>
  <c r="G1188" i="113"/>
  <c r="G1216" i="113"/>
  <c r="G1198" i="113"/>
  <c r="G1189" i="113"/>
  <c r="G1187" i="113"/>
  <c r="G1185" i="113"/>
  <c r="G1186" i="113"/>
  <c r="G1211" i="113"/>
  <c r="G1192" i="113"/>
  <c r="G1184" i="113"/>
  <c r="G1176" i="113"/>
  <c r="D24" i="15"/>
  <c r="D23" i="15"/>
  <c r="G1213" i="113"/>
  <c r="G1214" i="113"/>
  <c r="G1206" i="113"/>
  <c r="G1190" i="113"/>
  <c r="G1182" i="113"/>
  <c r="G1215" i="113"/>
  <c r="G1204" i="113"/>
  <c r="G1191" i="113"/>
  <c r="G1220" i="113"/>
  <c r="G1219" i="113"/>
  <c r="G1207" i="113"/>
  <c r="G1196" i="113"/>
  <c r="G1175" i="113"/>
  <c r="G1183" i="113"/>
  <c r="G1212" i="113"/>
  <c r="M23" i="15" l="1"/>
  <c r="D32" i="15"/>
  <c r="K23" i="15"/>
  <c r="D19" i="15"/>
  <c r="D33" i="15"/>
  <c r="D41" i="15"/>
  <c r="D43" i="15" s="1"/>
  <c r="D59" i="15"/>
  <c r="E31" i="17" s="1"/>
  <c r="F27" i="12"/>
  <c r="D124" i="182"/>
  <c r="G1209" i="113"/>
  <c r="G1203" i="113"/>
  <c r="G1199" i="113"/>
  <c r="G1194" i="113"/>
  <c r="H11" i="12"/>
  <c r="H27" i="12"/>
  <c r="F29" i="15"/>
  <c r="D62" i="15" l="1"/>
  <c r="AD30" i="182"/>
  <c r="D122" i="182"/>
  <c r="D125" i="182" s="1"/>
  <c r="D126" i="182" s="1"/>
  <c r="L27" i="12"/>
  <c r="L16" i="12"/>
  <c r="J16" i="12"/>
  <c r="F31" i="12"/>
  <c r="F19" i="15"/>
  <c r="G11" i="17" s="1"/>
  <c r="F27" i="15"/>
  <c r="F42" i="15"/>
  <c r="F69" i="15"/>
  <c r="H10" i="12"/>
  <c r="M18" i="15"/>
  <c r="F34" i="15"/>
  <c r="G14" i="17" s="1"/>
  <c r="H28" i="12"/>
  <c r="F60" i="15"/>
  <c r="H31" i="12" l="1"/>
  <c r="J28" i="12"/>
  <c r="AF30" i="182"/>
  <c r="AE30" i="182"/>
  <c r="AD29" i="182"/>
  <c r="D31" i="181" s="1"/>
  <c r="AB10" i="183"/>
  <c r="D10" i="182"/>
  <c r="D66" i="182" s="1"/>
  <c r="D69" i="182" s="1"/>
  <c r="AB13" i="183"/>
  <c r="D13" i="182"/>
  <c r="AC30" i="183"/>
  <c r="F31" i="181" s="1"/>
  <c r="C123" i="183"/>
  <c r="C125" i="183" s="1"/>
  <c r="F33" i="15"/>
  <c r="G13" i="17" s="1"/>
  <c r="F50" i="15"/>
  <c r="F51" i="15"/>
  <c r="G30" i="17"/>
  <c r="F41" i="15"/>
  <c r="F59" i="15"/>
  <c r="G31" i="17" l="1"/>
  <c r="M31" i="17" s="1"/>
  <c r="AF29" i="182"/>
  <c r="AE29" i="182"/>
  <c r="AD30" i="183"/>
  <c r="AE30" i="183"/>
  <c r="AB29" i="183"/>
  <c r="D31" i="182"/>
  <c r="D99" i="182" s="1"/>
  <c r="D103" i="182" s="1"/>
  <c r="D73" i="182"/>
  <c r="D77" i="182" s="1"/>
  <c r="D137" i="182"/>
  <c r="D140" i="182" s="1"/>
  <c r="C75" i="183"/>
  <c r="C77" i="183" s="1"/>
  <c r="AC13" i="183"/>
  <c r="AB12" i="183"/>
  <c r="AC12" i="183" s="1"/>
  <c r="D12" i="182"/>
  <c r="C67" i="183"/>
  <c r="C69" i="183" s="1"/>
  <c r="AC10" i="183"/>
  <c r="F62" i="15"/>
  <c r="H20" i="12"/>
  <c r="H22" i="12" s="1"/>
  <c r="K31" i="17" l="1"/>
  <c r="AE10" i="183"/>
  <c r="F23" i="181"/>
  <c r="AD10" i="183"/>
  <c r="AB32" i="183"/>
  <c r="AC32" i="183" s="1"/>
  <c r="D33" i="182"/>
  <c r="C101" i="183"/>
  <c r="C103" i="183" s="1"/>
  <c r="AC29" i="183"/>
  <c r="AE12" i="183"/>
  <c r="AD12" i="183"/>
  <c r="F26" i="181"/>
  <c r="AE13" i="183"/>
  <c r="AD13" i="183"/>
  <c r="F73" i="15"/>
  <c r="A673" i="113"/>
  <c r="A43" i="113"/>
  <c r="F30" i="181" l="1"/>
  <c r="AE29" i="183"/>
  <c r="AD29" i="183"/>
  <c r="AD32" i="183"/>
  <c r="F32" i="181"/>
  <c r="AE32" i="183"/>
  <c r="I10" i="123"/>
  <c r="G41" i="17"/>
  <c r="G43" i="113"/>
  <c r="AB48" i="183" l="1"/>
  <c r="D155" i="182"/>
  <c r="D49" i="182"/>
  <c r="D50" i="182" s="1"/>
  <c r="M54" i="15"/>
  <c r="AB49" i="183" l="1"/>
  <c r="C160" i="183" s="1"/>
  <c r="A1142" i="113" l="1"/>
  <c r="A939" i="113"/>
  <c r="A694" i="113"/>
  <c r="A619" i="113"/>
  <c r="A567" i="113"/>
  <c r="A565" i="113"/>
  <c r="A550" i="113"/>
  <c r="A551" i="113"/>
  <c r="A548" i="113"/>
  <c r="A549" i="113"/>
  <c r="A552" i="113"/>
  <c r="A553" i="113"/>
  <c r="A554" i="113"/>
  <c r="A555" i="113"/>
  <c r="A556" i="113"/>
  <c r="A557" i="113"/>
  <c r="A396" i="113"/>
  <c r="A361" i="113"/>
  <c r="A86" i="113"/>
  <c r="D15" i="15"/>
  <c r="M15" i="15" s="1"/>
  <c r="A38" i="113"/>
  <c r="D18" i="19"/>
  <c r="K15" i="15" l="1"/>
  <c r="F18" i="19" l="1"/>
  <c r="H18" i="19" s="1"/>
  <c r="G28" i="17"/>
  <c r="AB27" i="183" l="1"/>
  <c r="D27" i="182"/>
  <c r="AC27" i="183" l="1"/>
  <c r="H25" i="19"/>
  <c r="H24" i="19"/>
  <c r="AE27" i="183" l="1"/>
  <c r="F27" i="181"/>
  <c r="AD27" i="183"/>
  <c r="C10" i="123"/>
  <c r="D10" i="123"/>
  <c r="D19" i="123" s="1"/>
  <c r="B10" i="123"/>
  <c r="B19" i="123" s="1"/>
  <c r="C19" i="123" l="1"/>
  <c r="F12" i="15" l="1"/>
  <c r="G18" i="17"/>
  <c r="K18" i="17" s="1"/>
  <c r="G19" i="17"/>
  <c r="G29" i="17"/>
  <c r="H14" i="12"/>
  <c r="H15" i="12" s="1"/>
  <c r="H17" i="12" s="1"/>
  <c r="F17" i="19"/>
  <c r="G13" i="113"/>
  <c r="G60" i="113"/>
  <c r="G205" i="113"/>
  <c r="G206" i="113"/>
  <c r="G274" i="113"/>
  <c r="G314" i="113"/>
  <c r="G330" i="113"/>
  <c r="G469" i="113"/>
  <c r="G669" i="113"/>
  <c r="G670" i="113"/>
  <c r="G674" i="113"/>
  <c r="G752" i="113"/>
  <c r="G766" i="113"/>
  <c r="G847" i="113"/>
  <c r="G850" i="113"/>
  <c r="G905" i="113"/>
  <c r="G979" i="113"/>
  <c r="G982" i="113"/>
  <c r="G987" i="113"/>
  <c r="G995" i="113"/>
  <c r="G1028" i="113"/>
  <c r="G1031" i="113"/>
  <c r="G1036" i="113"/>
  <c r="G1039" i="113"/>
  <c r="G1079" i="113"/>
  <c r="G1160" i="113"/>
  <c r="A1174" i="113"/>
  <c r="A1173" i="113"/>
  <c r="A1172" i="113"/>
  <c r="A1171" i="113"/>
  <c r="A1170" i="113"/>
  <c r="A1169" i="113"/>
  <c r="A1168" i="113"/>
  <c r="A1167" i="113"/>
  <c r="A1165" i="113"/>
  <c r="A1164" i="113"/>
  <c r="A1163" i="113"/>
  <c r="A1162" i="113"/>
  <c r="A1161" i="113"/>
  <c r="A1160" i="113"/>
  <c r="A1159" i="113"/>
  <c r="A1158" i="113"/>
  <c r="A1157" i="113"/>
  <c r="A1156" i="113"/>
  <c r="A1155" i="113"/>
  <c r="A1154" i="113"/>
  <c r="A1153" i="113"/>
  <c r="A1152" i="113"/>
  <c r="A1151" i="113"/>
  <c r="A1150" i="113"/>
  <c r="A1149" i="113"/>
  <c r="A1148" i="113"/>
  <c r="A1147" i="113"/>
  <c r="A1146" i="113"/>
  <c r="A1145" i="113"/>
  <c r="A1144" i="113"/>
  <c r="A1143" i="113"/>
  <c r="A1141" i="113"/>
  <c r="A1140" i="113"/>
  <c r="A1139" i="113"/>
  <c r="A1138" i="113"/>
  <c r="A1137" i="113"/>
  <c r="A1136" i="113"/>
  <c r="A1135" i="113"/>
  <c r="A1134" i="113"/>
  <c r="A1133" i="113"/>
  <c r="A1132" i="113"/>
  <c r="A1131" i="113"/>
  <c r="A1130" i="113"/>
  <c r="A1129" i="113"/>
  <c r="A1128" i="113"/>
  <c r="A1127" i="113"/>
  <c r="A1126" i="113"/>
  <c r="A1125" i="113"/>
  <c r="A1124" i="113"/>
  <c r="A1123" i="113"/>
  <c r="A1122" i="113"/>
  <c r="A1121" i="113"/>
  <c r="A1120" i="113"/>
  <c r="A1119" i="113"/>
  <c r="A1118" i="113"/>
  <c r="A1117" i="113"/>
  <c r="A1116" i="113"/>
  <c r="A1115" i="113"/>
  <c r="A1114" i="113"/>
  <c r="A1113" i="113"/>
  <c r="A1112" i="113"/>
  <c r="A1111" i="113"/>
  <c r="A1110" i="113"/>
  <c r="A1109" i="113"/>
  <c r="A1108" i="113"/>
  <c r="A1107" i="113"/>
  <c r="A1106" i="113"/>
  <c r="A1105" i="113"/>
  <c r="A1104" i="113"/>
  <c r="A1103" i="113"/>
  <c r="A1102" i="113"/>
  <c r="A1101" i="113"/>
  <c r="A1100" i="113"/>
  <c r="A1099" i="113"/>
  <c r="A1098" i="113"/>
  <c r="A1097" i="113"/>
  <c r="A1096" i="113"/>
  <c r="A1095" i="113"/>
  <c r="A1094" i="113"/>
  <c r="A1093" i="113"/>
  <c r="A1092" i="113"/>
  <c r="A1091" i="113"/>
  <c r="A1090" i="113"/>
  <c r="A1089" i="113"/>
  <c r="A1088" i="113"/>
  <c r="A1087" i="113"/>
  <c r="A1086" i="113"/>
  <c r="A1085" i="113"/>
  <c r="A1084" i="113"/>
  <c r="A1083" i="113"/>
  <c r="A1082" i="113"/>
  <c r="A1081" i="113"/>
  <c r="A1080" i="113"/>
  <c r="A1079" i="113"/>
  <c r="A1078" i="113"/>
  <c r="A1077" i="113"/>
  <c r="A1076" i="113"/>
  <c r="A1075" i="113"/>
  <c r="A1074" i="113"/>
  <c r="A1073" i="113"/>
  <c r="A1072" i="113"/>
  <c r="A1071" i="113"/>
  <c r="A1070" i="113"/>
  <c r="A1069" i="113"/>
  <c r="A1068" i="113"/>
  <c r="A1067" i="113"/>
  <c r="A1066" i="113"/>
  <c r="A1065" i="113"/>
  <c r="A1064" i="113"/>
  <c r="A1063" i="113"/>
  <c r="A1062" i="113"/>
  <c r="A1061" i="113"/>
  <c r="A1060" i="113"/>
  <c r="A1059" i="113"/>
  <c r="A1058" i="113"/>
  <c r="A1057" i="113"/>
  <c r="A1056" i="113"/>
  <c r="A1055" i="113"/>
  <c r="A1054" i="113"/>
  <c r="A1053" i="113"/>
  <c r="A1052" i="113"/>
  <c r="A1051" i="113"/>
  <c r="A1050" i="113"/>
  <c r="A1049" i="113"/>
  <c r="A1048" i="113"/>
  <c r="A1047" i="113"/>
  <c r="A1046" i="113"/>
  <c r="A1045" i="113"/>
  <c r="A1044" i="113"/>
  <c r="A1043" i="113"/>
  <c r="A1042" i="113"/>
  <c r="A1041" i="113"/>
  <c r="A1040" i="113"/>
  <c r="A1039" i="113"/>
  <c r="A1038" i="113"/>
  <c r="A1037" i="113"/>
  <c r="A1036" i="113"/>
  <c r="A1035" i="113"/>
  <c r="A1034" i="113"/>
  <c r="A1033" i="113"/>
  <c r="A1032" i="113"/>
  <c r="A1031" i="113"/>
  <c r="A1030" i="113"/>
  <c r="A1029" i="113"/>
  <c r="A1028" i="113"/>
  <c r="A1027" i="113"/>
  <c r="A1026" i="113"/>
  <c r="A1025" i="113"/>
  <c r="A1024" i="113"/>
  <c r="A1023" i="113"/>
  <c r="A1022" i="113"/>
  <c r="A1021" i="113"/>
  <c r="A1020" i="113"/>
  <c r="A1019" i="113"/>
  <c r="A1018" i="113"/>
  <c r="A1017" i="113"/>
  <c r="A1016" i="113"/>
  <c r="A1015" i="113"/>
  <c r="A1014" i="113"/>
  <c r="A1013" i="113"/>
  <c r="A1012" i="113"/>
  <c r="A1011" i="113"/>
  <c r="A1010" i="113"/>
  <c r="A1009" i="113"/>
  <c r="A1008" i="113"/>
  <c r="A1007" i="113"/>
  <c r="A1006" i="113"/>
  <c r="A1005" i="113"/>
  <c r="A1004" i="113"/>
  <c r="A1003" i="113"/>
  <c r="A1002" i="113"/>
  <c r="A1001" i="113"/>
  <c r="A1000" i="113"/>
  <c r="A999" i="113"/>
  <c r="A998" i="113"/>
  <c r="A996" i="113"/>
  <c r="A995" i="113"/>
  <c r="A994" i="113"/>
  <c r="A993" i="113"/>
  <c r="A992" i="113"/>
  <c r="A991" i="113"/>
  <c r="A990" i="113"/>
  <c r="A989" i="113"/>
  <c r="A988" i="113"/>
  <c r="A987" i="113"/>
  <c r="A986" i="113"/>
  <c r="A985" i="113"/>
  <c r="A984" i="113"/>
  <c r="A983" i="113"/>
  <c r="A982" i="113"/>
  <c r="A981" i="113"/>
  <c r="A980" i="113"/>
  <c r="A979" i="113"/>
  <c r="A978" i="113"/>
  <c r="A977" i="113"/>
  <c r="A976" i="113"/>
  <c r="A975" i="113"/>
  <c r="A974" i="113"/>
  <c r="A973" i="113"/>
  <c r="A972" i="113"/>
  <c r="A971" i="113"/>
  <c r="A970" i="113"/>
  <c r="A969" i="113"/>
  <c r="A968" i="113"/>
  <c r="A967" i="113"/>
  <c r="A966" i="113"/>
  <c r="A965" i="113"/>
  <c r="A964" i="113"/>
  <c r="A963" i="113"/>
  <c r="A962" i="113"/>
  <c r="A961" i="113"/>
  <c r="A960" i="113"/>
  <c r="A959" i="113"/>
  <c r="A958" i="113"/>
  <c r="A957" i="113"/>
  <c r="A956" i="113"/>
  <c r="A955" i="113"/>
  <c r="A954" i="113"/>
  <c r="A953" i="113"/>
  <c r="A952" i="113"/>
  <c r="A951" i="113"/>
  <c r="A950" i="113"/>
  <c r="A949" i="113"/>
  <c r="A948" i="113"/>
  <c r="A947" i="113"/>
  <c r="A946" i="113"/>
  <c r="A945" i="113"/>
  <c r="A944" i="113"/>
  <c r="A943" i="113"/>
  <c r="A942" i="113"/>
  <c r="A941" i="113"/>
  <c r="A940" i="113"/>
  <c r="A938" i="113"/>
  <c r="A937" i="113"/>
  <c r="A936" i="113"/>
  <c r="A935" i="113"/>
  <c r="A934" i="113"/>
  <c r="A933" i="113"/>
  <c r="A932" i="113"/>
  <c r="A931" i="113"/>
  <c r="A929" i="113"/>
  <c r="A928" i="113"/>
  <c r="A927" i="113"/>
  <c r="A926" i="113"/>
  <c r="A925" i="113"/>
  <c r="A924" i="113"/>
  <c r="A923" i="113"/>
  <c r="A922" i="113"/>
  <c r="A921" i="113"/>
  <c r="A920" i="113"/>
  <c r="A919" i="113"/>
  <c r="A918" i="113"/>
  <c r="A917" i="113"/>
  <c r="A916" i="113"/>
  <c r="A915" i="113"/>
  <c r="A914" i="113"/>
  <c r="A913" i="113"/>
  <c r="A912" i="113"/>
  <c r="A911" i="113"/>
  <c r="A910" i="113"/>
  <c r="A909" i="113"/>
  <c r="A908" i="113"/>
  <c r="A907" i="113"/>
  <c r="A906" i="113"/>
  <c r="A905" i="113"/>
  <c r="A904" i="113"/>
  <c r="A903" i="113"/>
  <c r="A902" i="113"/>
  <c r="A901" i="113"/>
  <c r="A900" i="113"/>
  <c r="A899" i="113"/>
  <c r="A898" i="113"/>
  <c r="A897" i="113"/>
  <c r="A896" i="113"/>
  <c r="A895" i="113"/>
  <c r="A894" i="113"/>
  <c r="A893" i="113"/>
  <c r="A892" i="113"/>
  <c r="A891" i="113"/>
  <c r="A890" i="113"/>
  <c r="A889" i="113"/>
  <c r="A888" i="113"/>
  <c r="A887" i="113"/>
  <c r="A886" i="113"/>
  <c r="A885" i="113"/>
  <c r="A883" i="113"/>
  <c r="A882" i="113"/>
  <c r="A880" i="113"/>
  <c r="A879" i="113"/>
  <c r="A878" i="113"/>
  <c r="A877" i="113"/>
  <c r="A876" i="113"/>
  <c r="A875" i="113"/>
  <c r="A874" i="113"/>
  <c r="A873" i="113"/>
  <c r="A872" i="113"/>
  <c r="A871" i="113"/>
  <c r="A870" i="113"/>
  <c r="A869" i="113"/>
  <c r="A868" i="113"/>
  <c r="A867" i="113"/>
  <c r="A866" i="113"/>
  <c r="A865" i="113"/>
  <c r="A864" i="113"/>
  <c r="A863" i="113"/>
  <c r="A862" i="113"/>
  <c r="A861" i="113"/>
  <c r="A860" i="113"/>
  <c r="A859" i="113"/>
  <c r="A858" i="113"/>
  <c r="A857" i="113"/>
  <c r="A856" i="113"/>
  <c r="A855" i="113"/>
  <c r="A854" i="113"/>
  <c r="A853" i="113"/>
  <c r="A852" i="113"/>
  <c r="A851" i="113"/>
  <c r="A850" i="113"/>
  <c r="A849" i="113"/>
  <c r="A848" i="113"/>
  <c r="A847" i="113"/>
  <c r="A846" i="113"/>
  <c r="A845" i="113"/>
  <c r="A844" i="113"/>
  <c r="A843" i="113"/>
  <c r="A842" i="113"/>
  <c r="A841" i="113"/>
  <c r="A840" i="113"/>
  <c r="A839" i="113"/>
  <c r="A838" i="113"/>
  <c r="A837" i="113"/>
  <c r="A836" i="113"/>
  <c r="A835" i="113"/>
  <c r="A834" i="113"/>
  <c r="A833" i="113"/>
  <c r="A832" i="113"/>
  <c r="A831" i="113"/>
  <c r="A830" i="113"/>
  <c r="A829" i="113"/>
  <c r="A828" i="113"/>
  <c r="A827" i="113"/>
  <c r="A826" i="113"/>
  <c r="A825" i="113"/>
  <c r="A824" i="113"/>
  <c r="A823" i="113"/>
  <c r="A822" i="113"/>
  <c r="A821" i="113"/>
  <c r="A820" i="113"/>
  <c r="A819" i="113"/>
  <c r="A818" i="113"/>
  <c r="A817" i="113"/>
  <c r="A816" i="113"/>
  <c r="A814" i="113"/>
  <c r="A813" i="113"/>
  <c r="A812" i="113"/>
  <c r="A811" i="113"/>
  <c r="A810" i="113"/>
  <c r="A809" i="113"/>
  <c r="A808" i="113"/>
  <c r="A807" i="113"/>
  <c r="A806" i="113"/>
  <c r="A805" i="113"/>
  <c r="A804" i="113"/>
  <c r="A803" i="113"/>
  <c r="A802" i="113"/>
  <c r="A801" i="113"/>
  <c r="A800" i="113"/>
  <c r="A799" i="113"/>
  <c r="A798" i="113"/>
  <c r="A797" i="113"/>
  <c r="A796" i="113"/>
  <c r="A795" i="113"/>
  <c r="A794" i="113"/>
  <c r="A793" i="113"/>
  <c r="A792" i="113"/>
  <c r="A791" i="113"/>
  <c r="A790" i="113"/>
  <c r="A789" i="113"/>
  <c r="A788" i="113"/>
  <c r="A787" i="113"/>
  <c r="A786" i="113"/>
  <c r="A785" i="113"/>
  <c r="A784" i="113"/>
  <c r="A783" i="113"/>
  <c r="A782" i="113"/>
  <c r="A781" i="113"/>
  <c r="A780" i="113"/>
  <c r="A779" i="113"/>
  <c r="A778" i="113"/>
  <c r="A777" i="113"/>
  <c r="A776" i="113"/>
  <c r="A775" i="113"/>
  <c r="A774" i="113"/>
  <c r="A773" i="113"/>
  <c r="A772" i="113"/>
  <c r="A771" i="113"/>
  <c r="A770" i="113"/>
  <c r="A769" i="113"/>
  <c r="A768" i="113"/>
  <c r="A767" i="113"/>
  <c r="A766" i="113"/>
  <c r="A765" i="113"/>
  <c r="A764" i="113"/>
  <c r="A763" i="113"/>
  <c r="A762" i="113"/>
  <c r="A761" i="113"/>
  <c r="A760" i="113"/>
  <c r="A759" i="113"/>
  <c r="A758" i="113"/>
  <c r="A757" i="113"/>
  <c r="A756" i="113"/>
  <c r="A754" i="113"/>
  <c r="A753" i="113"/>
  <c r="A752" i="113"/>
  <c r="A751" i="113"/>
  <c r="A750" i="113"/>
  <c r="A749" i="113"/>
  <c r="A748" i="113"/>
  <c r="A706" i="113"/>
  <c r="A705" i="113"/>
  <c r="A704" i="113"/>
  <c r="A703" i="113"/>
  <c r="A702" i="113"/>
  <c r="A701" i="113"/>
  <c r="A700" i="113"/>
  <c r="A699" i="113"/>
  <c r="A698" i="113"/>
  <c r="A697" i="113"/>
  <c r="A696" i="113"/>
  <c r="A695" i="113"/>
  <c r="A693" i="113"/>
  <c r="A692" i="113"/>
  <c r="A691" i="113"/>
  <c r="A690" i="113"/>
  <c r="A689" i="113"/>
  <c r="A688" i="113"/>
  <c r="A687" i="113"/>
  <c r="A686" i="113"/>
  <c r="A685" i="113"/>
  <c r="A684" i="113"/>
  <c r="A683" i="113"/>
  <c r="A682" i="113"/>
  <c r="A681" i="113"/>
  <c r="A680" i="113"/>
  <c r="A679" i="113"/>
  <c r="A678" i="113"/>
  <c r="A677" i="113"/>
  <c r="A676" i="113"/>
  <c r="A675" i="113"/>
  <c r="A674" i="113"/>
  <c r="A672" i="113"/>
  <c r="A671" i="113"/>
  <c r="A670" i="113"/>
  <c r="A669" i="113"/>
  <c r="A668" i="113"/>
  <c r="A667" i="113"/>
  <c r="A666" i="113"/>
  <c r="A665" i="113"/>
  <c r="A664" i="113"/>
  <c r="A663" i="113"/>
  <c r="A662" i="113"/>
  <c r="A661" i="113"/>
  <c r="A660" i="113"/>
  <c r="A659" i="113"/>
  <c r="A658" i="113"/>
  <c r="A657" i="113"/>
  <c r="A656" i="113"/>
  <c r="A655" i="113"/>
  <c r="A654" i="113"/>
  <c r="A653" i="113"/>
  <c r="A652" i="113"/>
  <c r="A651" i="113"/>
  <c r="A650" i="113"/>
  <c r="A649" i="113"/>
  <c r="A648" i="113"/>
  <c r="A647" i="113"/>
  <c r="A646" i="113"/>
  <c r="A645" i="113"/>
  <c r="A644" i="113"/>
  <c r="A643" i="113"/>
  <c r="A642" i="113"/>
  <c r="A641" i="113"/>
  <c r="A640" i="113"/>
  <c r="A639" i="113"/>
  <c r="A638" i="113"/>
  <c r="A637" i="113"/>
  <c r="A636" i="113"/>
  <c r="A635" i="113"/>
  <c r="A634" i="113"/>
  <c r="A632" i="113"/>
  <c r="A631" i="113"/>
  <c r="A630" i="113"/>
  <c r="A629" i="113"/>
  <c r="A628" i="113"/>
  <c r="A627" i="113"/>
  <c r="A626" i="113"/>
  <c r="A625" i="113"/>
  <c r="A624" i="113"/>
  <c r="A623" i="113"/>
  <c r="A622" i="113"/>
  <c r="A621" i="113"/>
  <c r="A620" i="113"/>
  <c r="A618" i="113"/>
  <c r="A617" i="113"/>
  <c r="A616" i="113"/>
  <c r="A615" i="113"/>
  <c r="A614" i="113"/>
  <c r="A613" i="113"/>
  <c r="A612" i="113"/>
  <c r="A611" i="113"/>
  <c r="A610" i="113"/>
  <c r="A609" i="113"/>
  <c r="A608" i="113"/>
  <c r="A607" i="113"/>
  <c r="A606" i="113"/>
  <c r="A605" i="113"/>
  <c r="A604" i="113"/>
  <c r="A603" i="113"/>
  <c r="A602" i="113"/>
  <c r="A601" i="113"/>
  <c r="A600" i="113"/>
  <c r="A599" i="113"/>
  <c r="A598" i="113"/>
  <c r="A597" i="113"/>
  <c r="A596" i="113"/>
  <c r="A595" i="113"/>
  <c r="A594" i="113"/>
  <c r="A593" i="113"/>
  <c r="A592" i="113"/>
  <c r="A591" i="113"/>
  <c r="A590" i="113"/>
  <c r="A589" i="113"/>
  <c r="A588" i="113"/>
  <c r="A587" i="113"/>
  <c r="A583" i="113"/>
  <c r="A582" i="113"/>
  <c r="A581" i="113"/>
  <c r="A580" i="113"/>
  <c r="A579" i="113"/>
  <c r="A578" i="113"/>
  <c r="A577" i="113"/>
  <c r="A576" i="113"/>
  <c r="A574" i="113"/>
  <c r="A573" i="113"/>
  <c r="A572" i="113"/>
  <c r="A571" i="113"/>
  <c r="A570" i="113"/>
  <c r="A569" i="113"/>
  <c r="A564" i="113"/>
  <c r="A563" i="113"/>
  <c r="A562" i="113"/>
  <c r="A561" i="113"/>
  <c r="A560" i="113"/>
  <c r="A559" i="113"/>
  <c r="A558" i="113"/>
  <c r="A547" i="113"/>
  <c r="A546" i="113"/>
  <c r="A545" i="113"/>
  <c r="A544" i="113"/>
  <c r="A543" i="113"/>
  <c r="A542" i="113"/>
  <c r="A541" i="113"/>
  <c r="A540" i="113"/>
  <c r="A539" i="113"/>
  <c r="A538" i="113"/>
  <c r="A537" i="113"/>
  <c r="A536" i="113"/>
  <c r="A535" i="113"/>
  <c r="A534" i="113"/>
  <c r="A533" i="113"/>
  <c r="A531" i="113"/>
  <c r="A530" i="113"/>
  <c r="A529" i="113"/>
  <c r="A528" i="113"/>
  <c r="A527" i="113"/>
  <c r="A526" i="113"/>
  <c r="A525" i="113"/>
  <c r="A524" i="113"/>
  <c r="A523" i="113"/>
  <c r="A522" i="113"/>
  <c r="A521" i="113"/>
  <c r="A520" i="113"/>
  <c r="A519" i="113"/>
  <c r="A518" i="113"/>
  <c r="A517" i="113"/>
  <c r="A516" i="113"/>
  <c r="A515" i="113"/>
  <c r="A514" i="113"/>
  <c r="A513" i="113"/>
  <c r="A512" i="113"/>
  <c r="A511" i="113"/>
  <c r="A510" i="113"/>
  <c r="A509" i="113"/>
  <c r="A508" i="113"/>
  <c r="A507" i="113"/>
  <c r="A506" i="113"/>
  <c r="A505" i="113"/>
  <c r="A504" i="113"/>
  <c r="A503" i="113"/>
  <c r="A502" i="113"/>
  <c r="A501" i="113"/>
  <c r="A500" i="113"/>
  <c r="A499" i="113"/>
  <c r="A498" i="113"/>
  <c r="A497" i="113"/>
  <c r="A496" i="113"/>
  <c r="A495" i="113"/>
  <c r="A494" i="113"/>
  <c r="A493" i="113"/>
  <c r="A492" i="113"/>
  <c r="A491" i="113"/>
  <c r="A490" i="113"/>
  <c r="A489" i="113"/>
  <c r="A488" i="113"/>
  <c r="A487" i="113"/>
  <c r="A486" i="113"/>
  <c r="A485" i="113"/>
  <c r="A484" i="113"/>
  <c r="A483" i="113"/>
  <c r="A482" i="113"/>
  <c r="A481" i="113"/>
  <c r="A480" i="113"/>
  <c r="A479" i="113"/>
  <c r="A478" i="113"/>
  <c r="A477" i="113"/>
  <c r="A476" i="113"/>
  <c r="A475" i="113"/>
  <c r="A474" i="113"/>
  <c r="A473" i="113"/>
  <c r="A472" i="113"/>
  <c r="A471" i="113"/>
  <c r="A470" i="113"/>
  <c r="A469" i="113"/>
  <c r="A468" i="113"/>
  <c r="A467" i="113"/>
  <c r="A466" i="113"/>
  <c r="A465" i="113"/>
  <c r="A464" i="113"/>
  <c r="A463" i="113"/>
  <c r="A462" i="113"/>
  <c r="A461" i="113"/>
  <c r="A460" i="113"/>
  <c r="A459" i="113"/>
  <c r="A458" i="113"/>
  <c r="A457" i="113"/>
  <c r="A456" i="113"/>
  <c r="A455" i="113"/>
  <c r="A454" i="113"/>
  <c r="A453" i="113"/>
  <c r="A452" i="113"/>
  <c r="A451" i="113"/>
  <c r="A450" i="113"/>
  <c r="A449" i="113"/>
  <c r="A448" i="113"/>
  <c r="A447" i="113"/>
  <c r="A446" i="113"/>
  <c r="A445" i="113"/>
  <c r="A444" i="113"/>
  <c r="A443" i="113"/>
  <c r="A442" i="113"/>
  <c r="A441" i="113"/>
  <c r="A440" i="113"/>
  <c r="A439" i="113"/>
  <c r="A438" i="113"/>
  <c r="A437" i="113"/>
  <c r="A436" i="113"/>
  <c r="A435" i="113"/>
  <c r="A434" i="113"/>
  <c r="A433" i="113"/>
  <c r="A432" i="113"/>
  <c r="A431" i="113"/>
  <c r="A430" i="113"/>
  <c r="A429" i="113"/>
  <c r="A428" i="113"/>
  <c r="A427" i="113"/>
  <c r="A426" i="113"/>
  <c r="A425" i="113"/>
  <c r="A424" i="113"/>
  <c r="A423" i="113"/>
  <c r="A422" i="113"/>
  <c r="A421" i="113"/>
  <c r="A420" i="113"/>
  <c r="A419" i="113"/>
  <c r="A418" i="113"/>
  <c r="A417" i="113"/>
  <c r="A416" i="113"/>
  <c r="A415" i="113"/>
  <c r="A414" i="113"/>
  <c r="A413" i="113"/>
  <c r="A412" i="113"/>
  <c r="A411" i="113"/>
  <c r="A410" i="113"/>
  <c r="A409" i="113"/>
  <c r="A408" i="113"/>
  <c r="A407" i="113"/>
  <c r="A406" i="113"/>
  <c r="A405" i="113"/>
  <c r="A404" i="113"/>
  <c r="A403" i="113"/>
  <c r="A402" i="113"/>
  <c r="A401" i="113"/>
  <c r="A400" i="113"/>
  <c r="A399" i="113"/>
  <c r="A398" i="113"/>
  <c r="A397" i="113"/>
  <c r="A395" i="113"/>
  <c r="A394" i="113"/>
  <c r="A393" i="113"/>
  <c r="A392" i="113"/>
  <c r="A391" i="113"/>
  <c r="A390" i="113"/>
  <c r="A389" i="113"/>
  <c r="A388" i="113"/>
  <c r="A387" i="113"/>
  <c r="A386" i="113"/>
  <c r="A385" i="113"/>
  <c r="A384" i="113"/>
  <c r="A383" i="113"/>
  <c r="A382" i="113"/>
  <c r="A381" i="113"/>
  <c r="A380" i="113"/>
  <c r="A379" i="113"/>
  <c r="A378" i="113"/>
  <c r="A377" i="113"/>
  <c r="A376" i="113"/>
  <c r="A375" i="113"/>
  <c r="A374" i="113"/>
  <c r="A373" i="113"/>
  <c r="A372" i="113"/>
  <c r="A371" i="113"/>
  <c r="A370" i="113"/>
  <c r="A369" i="113"/>
  <c r="A368" i="113"/>
  <c r="A367" i="113"/>
  <c r="A366" i="113"/>
  <c r="A365" i="113"/>
  <c r="A364" i="113"/>
  <c r="A363" i="113"/>
  <c r="A362" i="113"/>
  <c r="A360" i="113"/>
  <c r="A359" i="113"/>
  <c r="A358" i="113"/>
  <c r="A357" i="113"/>
  <c r="A356" i="113"/>
  <c r="A355" i="113"/>
  <c r="A354" i="113"/>
  <c r="A353" i="113"/>
  <c r="A352" i="113"/>
  <c r="A351" i="113"/>
  <c r="A350" i="113"/>
  <c r="A349" i="113"/>
  <c r="A348" i="113"/>
  <c r="A347" i="113"/>
  <c r="A346" i="113"/>
  <c r="A345" i="113"/>
  <c r="A344" i="113"/>
  <c r="A342" i="113"/>
  <c r="A341" i="113"/>
  <c r="A340" i="113"/>
  <c r="A339" i="113"/>
  <c r="A338" i="113"/>
  <c r="A337" i="113"/>
  <c r="A336" i="113"/>
  <c r="A335" i="113"/>
  <c r="A334" i="113"/>
  <c r="A333" i="113"/>
  <c r="A332" i="113"/>
  <c r="A331" i="113"/>
  <c r="A330" i="113"/>
  <c r="A329" i="113"/>
  <c r="A328" i="113"/>
  <c r="A327" i="113"/>
  <c r="A326" i="113"/>
  <c r="A325" i="113"/>
  <c r="A324" i="113"/>
  <c r="A323" i="113"/>
  <c r="A322" i="113"/>
  <c r="A321" i="113"/>
  <c r="A320" i="113"/>
  <c r="A319" i="113"/>
  <c r="A318" i="113"/>
  <c r="A317" i="113"/>
  <c r="A316" i="113"/>
  <c r="A315" i="113"/>
  <c r="A314" i="113"/>
  <c r="A313" i="113"/>
  <c r="A312" i="113"/>
  <c r="A311" i="113"/>
  <c r="A310" i="113"/>
  <c r="A309" i="113"/>
  <c r="A308" i="113"/>
  <c r="A307" i="113"/>
  <c r="A306" i="113"/>
  <c r="A305" i="113"/>
  <c r="A304" i="113"/>
  <c r="A303" i="113"/>
  <c r="A302" i="113"/>
  <c r="A301" i="113"/>
  <c r="A300" i="113"/>
  <c r="A299" i="113"/>
  <c r="A298" i="113"/>
  <c r="A297" i="113"/>
  <c r="A296" i="113"/>
  <c r="A295" i="113"/>
  <c r="A294" i="113"/>
  <c r="A293" i="113"/>
  <c r="A292" i="113"/>
  <c r="A291" i="113"/>
  <c r="A290" i="113"/>
  <c r="A289" i="113"/>
  <c r="A288" i="113"/>
  <c r="A287" i="113"/>
  <c r="A286" i="113"/>
  <c r="A285" i="113"/>
  <c r="A284" i="113"/>
  <c r="A283" i="113"/>
  <c r="A282" i="113"/>
  <c r="A281" i="113"/>
  <c r="A280" i="113"/>
  <c r="A279" i="113"/>
  <c r="A278" i="113"/>
  <c r="A277" i="113"/>
  <c r="A276" i="113"/>
  <c r="A275" i="113"/>
  <c r="A274" i="113"/>
  <c r="A273" i="113"/>
  <c r="A272" i="113"/>
  <c r="A271" i="113"/>
  <c r="A270" i="113"/>
  <c r="A269" i="113"/>
  <c r="A268" i="113"/>
  <c r="A267" i="113"/>
  <c r="A266" i="113"/>
  <c r="A265" i="113"/>
  <c r="A264" i="113"/>
  <c r="A263" i="113"/>
  <c r="A262" i="113"/>
  <c r="A261" i="113"/>
  <c r="A260" i="113"/>
  <c r="A259" i="113"/>
  <c r="A258" i="113"/>
  <c r="A257" i="113"/>
  <c r="A256" i="113"/>
  <c r="A255" i="113"/>
  <c r="A254" i="113"/>
  <c r="A253" i="113"/>
  <c r="A252" i="113"/>
  <c r="A251" i="113"/>
  <c r="A250" i="113"/>
  <c r="A249" i="113"/>
  <c r="A248" i="113"/>
  <c r="A247" i="113"/>
  <c r="A246" i="113"/>
  <c r="A245" i="113"/>
  <c r="A244" i="113"/>
  <c r="A243" i="113"/>
  <c r="A242" i="113"/>
  <c r="A241" i="113"/>
  <c r="A240" i="113"/>
  <c r="A239" i="113"/>
  <c r="A238" i="113"/>
  <c r="A237" i="113"/>
  <c r="A236" i="113"/>
  <c r="A235" i="113"/>
  <c r="A234" i="113"/>
  <c r="A233" i="113"/>
  <c r="A232" i="113"/>
  <c r="A231" i="113"/>
  <c r="A230" i="113"/>
  <c r="A229" i="113"/>
  <c r="A228" i="113"/>
  <c r="A227" i="113"/>
  <c r="A226" i="113"/>
  <c r="A225" i="113"/>
  <c r="A224" i="113"/>
  <c r="A223" i="113"/>
  <c r="A222" i="113"/>
  <c r="A221" i="113"/>
  <c r="A220" i="113"/>
  <c r="A219" i="113"/>
  <c r="A218" i="113"/>
  <c r="A217" i="113"/>
  <c r="A216" i="113"/>
  <c r="A215" i="113"/>
  <c r="A214" i="113"/>
  <c r="A213" i="113"/>
  <c r="A212" i="113"/>
  <c r="A211" i="113"/>
  <c r="A210" i="113"/>
  <c r="A209" i="113"/>
  <c r="A208" i="113"/>
  <c r="A207" i="113"/>
  <c r="A206" i="113"/>
  <c r="A205" i="113"/>
  <c r="A204" i="113"/>
  <c r="A203" i="113"/>
  <c r="A202" i="113"/>
  <c r="A201" i="113"/>
  <c r="A200" i="113"/>
  <c r="A199" i="113"/>
  <c r="A198" i="113"/>
  <c r="A197" i="113"/>
  <c r="A196" i="113"/>
  <c r="A195" i="113"/>
  <c r="A194" i="113"/>
  <c r="A193" i="113"/>
  <c r="A192" i="113"/>
  <c r="A191" i="113"/>
  <c r="A190" i="113"/>
  <c r="A189" i="113"/>
  <c r="A188" i="113"/>
  <c r="A187" i="113"/>
  <c r="A186" i="113"/>
  <c r="A185" i="113"/>
  <c r="A184" i="113"/>
  <c r="A183" i="113"/>
  <c r="A182" i="113"/>
  <c r="A181" i="113"/>
  <c r="A180" i="113"/>
  <c r="A179" i="113"/>
  <c r="A178" i="113"/>
  <c r="A177" i="113"/>
  <c r="A176" i="113"/>
  <c r="A175" i="113"/>
  <c r="A174" i="113"/>
  <c r="A173" i="113"/>
  <c r="A172" i="113"/>
  <c r="A171" i="113"/>
  <c r="A170" i="113"/>
  <c r="A169" i="113"/>
  <c r="A168" i="113"/>
  <c r="A167" i="113"/>
  <c r="A166" i="113"/>
  <c r="A165" i="113"/>
  <c r="A164" i="113"/>
  <c r="A163" i="113"/>
  <c r="A162" i="113"/>
  <c r="A161" i="113"/>
  <c r="A160" i="113"/>
  <c r="A159" i="113"/>
  <c r="A158" i="113"/>
  <c r="A157" i="113"/>
  <c r="A156" i="113"/>
  <c r="A155" i="113"/>
  <c r="A154" i="113"/>
  <c r="A153" i="113"/>
  <c r="A152" i="113"/>
  <c r="A151" i="113"/>
  <c r="A150" i="113"/>
  <c r="A149" i="113"/>
  <c r="A148" i="113"/>
  <c r="A147" i="113"/>
  <c r="A146" i="113"/>
  <c r="A145" i="113"/>
  <c r="A144" i="113"/>
  <c r="A143" i="113"/>
  <c r="A142" i="113"/>
  <c r="A141" i="113"/>
  <c r="A140" i="113"/>
  <c r="A139" i="113"/>
  <c r="A137" i="113"/>
  <c r="A136" i="113"/>
  <c r="A135" i="113"/>
  <c r="A99" i="113"/>
  <c r="A98" i="113"/>
  <c r="A97" i="113"/>
  <c r="A95" i="113"/>
  <c r="A94" i="113"/>
  <c r="A91" i="113"/>
  <c r="A90" i="113"/>
  <c r="A89" i="113"/>
  <c r="A88" i="113"/>
  <c r="A87" i="113"/>
  <c r="A85" i="113"/>
  <c r="A84" i="113"/>
  <c r="A83" i="113"/>
  <c r="A82" i="113"/>
  <c r="A81" i="113"/>
  <c r="A80" i="113"/>
  <c r="A79" i="113"/>
  <c r="A78" i="113"/>
  <c r="A77" i="113"/>
  <c r="A76" i="113"/>
  <c r="A75" i="113"/>
  <c r="A74" i="113"/>
  <c r="A73" i="113"/>
  <c r="A72" i="113"/>
  <c r="A71" i="113"/>
  <c r="A70" i="113"/>
  <c r="A69" i="113"/>
  <c r="A68" i="113"/>
  <c r="A67" i="113"/>
  <c r="A66" i="113"/>
  <c r="A65" i="113"/>
  <c r="A64" i="113"/>
  <c r="A63" i="113"/>
  <c r="A61" i="113"/>
  <c r="A60" i="113"/>
  <c r="A59" i="113"/>
  <c r="A58" i="113"/>
  <c r="A57" i="113"/>
  <c r="A56" i="113"/>
  <c r="A55" i="113"/>
  <c r="A54" i="113"/>
  <c r="A53" i="113"/>
  <c r="A52" i="113"/>
  <c r="A51" i="113"/>
  <c r="A50" i="113"/>
  <c r="A49" i="113"/>
  <c r="A48" i="113"/>
  <c r="A47" i="113"/>
  <c r="A46" i="113"/>
  <c r="A45" i="113"/>
  <c r="A44" i="113"/>
  <c r="A42" i="113"/>
  <c r="A41" i="113"/>
  <c r="A39" i="113"/>
  <c r="A37" i="113"/>
  <c r="A36" i="113"/>
  <c r="A35" i="113"/>
  <c r="A34" i="113"/>
  <c r="A33" i="113"/>
  <c r="A28" i="113"/>
  <c r="A27" i="113"/>
  <c r="A26" i="113"/>
  <c r="A25" i="113"/>
  <c r="A24" i="113"/>
  <c r="A23" i="113"/>
  <c r="A22" i="113"/>
  <c r="A21" i="113"/>
  <c r="A20" i="113"/>
  <c r="A19" i="113"/>
  <c r="A18" i="113"/>
  <c r="A17" i="113"/>
  <c r="A16" i="113"/>
  <c r="A15" i="113"/>
  <c r="A14" i="113"/>
  <c r="A13" i="113"/>
  <c r="A12" i="113"/>
  <c r="A11" i="113"/>
  <c r="A10" i="113"/>
  <c r="A9" i="113"/>
  <c r="A8" i="113"/>
  <c r="AB31" i="183" l="1"/>
  <c r="D32" i="182"/>
  <c r="AB19" i="183"/>
  <c r="D19" i="182"/>
  <c r="D82" i="182" s="1"/>
  <c r="D87" i="182" s="1"/>
  <c r="AB18" i="183"/>
  <c r="D18" i="182"/>
  <c r="AD18" i="182" s="1"/>
  <c r="G32" i="17"/>
  <c r="F10" i="19"/>
  <c r="F12" i="19" s="1"/>
  <c r="G748" i="113"/>
  <c r="G1144" i="113"/>
  <c r="G1127" i="113"/>
  <c r="G1023" i="113"/>
  <c r="G1015" i="113"/>
  <c r="G1007" i="113"/>
  <c r="G818" i="113"/>
  <c r="G653" i="113"/>
  <c r="G637" i="113"/>
  <c r="G173" i="113"/>
  <c r="G974" i="113"/>
  <c r="G703" i="113"/>
  <c r="G587" i="113"/>
  <c r="G181" i="113"/>
  <c r="G157" i="113"/>
  <c r="G628" i="113"/>
  <c r="G611" i="113"/>
  <c r="G537" i="113"/>
  <c r="G528" i="113"/>
  <c r="G520" i="113"/>
  <c r="G496" i="113"/>
  <c r="G165" i="113"/>
  <c r="G69" i="113"/>
  <c r="G21" i="113"/>
  <c r="G1047" i="113"/>
  <c r="G686" i="113"/>
  <c r="G213" i="113"/>
  <c r="G189" i="113"/>
  <c r="G1055" i="113"/>
  <c r="G883" i="113"/>
  <c r="G866" i="113"/>
  <c r="G603" i="113"/>
  <c r="G1119" i="113"/>
  <c r="G1111" i="113"/>
  <c r="G1103" i="113"/>
  <c r="G1095" i="113"/>
  <c r="G1063" i="113"/>
  <c r="G958" i="113"/>
  <c r="G950" i="113"/>
  <c r="G942" i="113"/>
  <c r="G933" i="113"/>
  <c r="G924" i="113"/>
  <c r="G916" i="113"/>
  <c r="G892" i="113"/>
  <c r="G769" i="113"/>
  <c r="G761" i="113"/>
  <c r="G576" i="113"/>
  <c r="G545" i="113"/>
  <c r="G149" i="113"/>
  <c r="G704" i="113"/>
  <c r="G409" i="113"/>
  <c r="G786" i="113"/>
  <c r="G521" i="113"/>
  <c r="G505" i="113"/>
  <c r="G481" i="113"/>
  <c r="G359" i="113"/>
  <c r="G687" i="113"/>
  <c r="G376" i="113"/>
  <c r="G778" i="113"/>
  <c r="G762" i="113"/>
  <c r="G827" i="113"/>
  <c r="G819" i="113"/>
  <c r="G810" i="113"/>
  <c r="G654" i="113"/>
  <c r="G1164" i="113"/>
  <c r="G533" i="113"/>
  <c r="G508" i="113"/>
  <c r="G500" i="113"/>
  <c r="G17" i="113"/>
  <c r="G453" i="113"/>
  <c r="G889" i="113"/>
  <c r="G871" i="113"/>
  <c r="G690" i="113"/>
  <c r="G600" i="113"/>
  <c r="G1044" i="113"/>
  <c r="G963" i="113"/>
  <c r="G955" i="113"/>
  <c r="G947" i="113"/>
  <c r="G938" i="113"/>
  <c r="G929" i="113"/>
  <c r="G921" i="113"/>
  <c r="G347" i="113"/>
  <c r="G1020" i="113"/>
  <c r="G1012" i="113"/>
  <c r="G1004" i="113"/>
  <c r="G839" i="113"/>
  <c r="G765" i="113"/>
  <c r="G517" i="113"/>
  <c r="G509" i="113"/>
  <c r="G831" i="113"/>
  <c r="G971" i="113"/>
  <c r="G897" i="113"/>
  <c r="G85" i="113"/>
  <c r="G194" i="113"/>
  <c r="G1100" i="113"/>
  <c r="G1052" i="113"/>
  <c r="G657" i="113"/>
  <c r="G661" i="113"/>
  <c r="F14" i="12"/>
  <c r="F15" i="12" s="1"/>
  <c r="F17" i="12" s="1"/>
  <c r="F24" i="12" s="1"/>
  <c r="F33" i="12" s="1"/>
  <c r="G95" i="113"/>
  <c r="F32" i="15"/>
  <c r="G12" i="17" s="1"/>
  <c r="G15" i="17" s="1"/>
  <c r="G55" i="113"/>
  <c r="G80" i="113"/>
  <c r="G12" i="113"/>
  <c r="G606" i="113"/>
  <c r="G260" i="113"/>
  <c r="G248" i="113"/>
  <c r="G244" i="113"/>
  <c r="G236" i="113"/>
  <c r="G232" i="113"/>
  <c r="G228" i="113"/>
  <c r="G220" i="113"/>
  <c r="G216" i="113"/>
  <c r="G200" i="113"/>
  <c r="G188" i="113"/>
  <c r="G180" i="113"/>
  <c r="G164" i="113"/>
  <c r="G148" i="113"/>
  <c r="G140" i="113"/>
  <c r="G89" i="113"/>
  <c r="G84" i="113"/>
  <c r="G76" i="113"/>
  <c r="G72" i="113"/>
  <c r="G51" i="113"/>
  <c r="G20" i="113"/>
  <c r="G1171" i="113"/>
  <c r="G1167" i="113"/>
  <c r="G1158" i="113"/>
  <c r="G1154" i="113"/>
  <c r="G1150" i="113"/>
  <c r="G1146" i="113"/>
  <c r="G1141" i="113"/>
  <c r="G1137" i="113"/>
  <c r="G1133" i="113"/>
  <c r="G1129" i="113"/>
  <c r="G1125" i="113"/>
  <c r="G1121" i="113"/>
  <c r="G1117" i="113"/>
  <c r="G1113" i="113"/>
  <c r="G1109" i="113"/>
  <c r="G1105" i="113"/>
  <c r="G1101" i="113"/>
  <c r="G1097" i="113"/>
  <c r="G1093" i="113"/>
  <c r="G1089" i="113"/>
  <c r="G1085" i="113"/>
  <c r="G1081" i="113"/>
  <c r="G1077" i="113"/>
  <c r="G1073" i="113"/>
  <c r="G1069" i="113"/>
  <c r="G1065" i="113"/>
  <c r="G1061" i="113"/>
  <c r="G1057" i="113"/>
  <c r="G1053" i="113"/>
  <c r="G1049" i="113"/>
  <c r="G1045" i="113"/>
  <c r="G1041" i="113"/>
  <c r="G1033" i="113"/>
  <c r="G1029" i="113"/>
  <c r="G1021" i="113"/>
  <c r="G1017" i="113"/>
  <c r="G1013" i="113"/>
  <c r="G1009" i="113"/>
  <c r="G1005" i="113"/>
  <c r="G996" i="113"/>
  <c r="G992" i="113"/>
  <c r="G988" i="113"/>
  <c r="G984" i="113"/>
  <c r="G980" i="113"/>
  <c r="G976" i="113"/>
  <c r="G972" i="113"/>
  <c r="G968" i="113"/>
  <c r="G964" i="113"/>
  <c r="G960" i="113"/>
  <c r="G956" i="113"/>
  <c r="G952" i="113"/>
  <c r="G948" i="113"/>
  <c r="G944" i="113"/>
  <c r="G940" i="113"/>
  <c r="G935" i="113"/>
  <c r="G931" i="113"/>
  <c r="G926" i="113"/>
  <c r="G922" i="113"/>
  <c r="G918" i="113"/>
  <c r="G914" i="113"/>
  <c r="G910" i="113"/>
  <c r="G906" i="113"/>
  <c r="G902" i="113"/>
  <c r="G898" i="113"/>
  <c r="G894" i="113"/>
  <c r="G890" i="113"/>
  <c r="G886" i="113"/>
  <c r="G876" i="113"/>
  <c r="G868" i="113"/>
  <c r="G860" i="113"/>
  <c r="G852" i="113"/>
  <c r="G832" i="113"/>
  <c r="G828" i="113"/>
  <c r="G820" i="113"/>
  <c r="G811" i="113"/>
  <c r="G803" i="113"/>
  <c r="G795" i="113"/>
  <c r="G787" i="113"/>
  <c r="G779" i="113"/>
  <c r="G775" i="113"/>
  <c r="G763" i="113"/>
  <c r="G705" i="113"/>
  <c r="G701" i="113"/>
  <c r="G697" i="113"/>
  <c r="G688" i="113"/>
  <c r="G684" i="113"/>
  <c r="G680" i="113"/>
  <c r="G671" i="113"/>
  <c r="G663" i="113"/>
  <c r="G655" i="113"/>
  <c r="G647" i="113"/>
  <c r="G635" i="113"/>
  <c r="G601" i="113"/>
  <c r="G593" i="113"/>
  <c r="G573" i="113"/>
  <c r="G543" i="113"/>
  <c r="G535" i="113"/>
  <c r="G530" i="113"/>
  <c r="G526" i="113"/>
  <c r="G518" i="113"/>
  <c r="G514" i="113"/>
  <c r="G510" i="113"/>
  <c r="G502" i="113"/>
  <c r="G498" i="113"/>
  <c r="G490" i="113"/>
  <c r="G486" i="113"/>
  <c r="G482" i="113"/>
  <c r="G478" i="113"/>
  <c r="G474" i="113"/>
  <c r="G466" i="113"/>
  <c r="G462" i="113"/>
  <c r="G458" i="113"/>
  <c r="G450" i="113"/>
  <c r="G446" i="113"/>
  <c r="G442" i="113"/>
  <c r="G438" i="113"/>
  <c r="G434" i="113"/>
  <c r="G426" i="113"/>
  <c r="G418" i="113"/>
  <c r="G414" i="113"/>
  <c r="G410" i="113"/>
  <c r="G406" i="113"/>
  <c r="G402" i="113"/>
  <c r="G398" i="113"/>
  <c r="G393" i="113"/>
  <c r="G377" i="113"/>
  <c r="G373" i="113"/>
  <c r="G369" i="113"/>
  <c r="G365" i="113"/>
  <c r="G360" i="113"/>
  <c r="G356" i="113"/>
  <c r="G352" i="113"/>
  <c r="G344" i="113"/>
  <c r="G339" i="113"/>
  <c r="G335" i="113"/>
  <c r="G331" i="113"/>
  <c r="G327" i="113"/>
  <c r="G323" i="113"/>
  <c r="G319" i="113"/>
  <c r="G315" i="113"/>
  <c r="G311" i="113"/>
  <c r="G307" i="113"/>
  <c r="G303" i="113"/>
  <c r="G299" i="113"/>
  <c r="G295" i="113"/>
  <c r="G291" i="113"/>
  <c r="G287" i="113"/>
  <c r="G283" i="113"/>
  <c r="G279" i="113"/>
  <c r="G275" i="113"/>
  <c r="G271" i="113"/>
  <c r="G267" i="113"/>
  <c r="G259" i="113"/>
  <c r="G251" i="113"/>
  <c r="G247" i="113"/>
  <c r="G235" i="113"/>
  <c r="G231" i="113"/>
  <c r="G227" i="113"/>
  <c r="G223" i="113"/>
  <c r="G219" i="113"/>
  <c r="G215" i="113"/>
  <c r="G211" i="113"/>
  <c r="G203" i="113"/>
  <c r="G199" i="113"/>
  <c r="G195" i="113"/>
  <c r="G191" i="113"/>
  <c r="G187" i="113"/>
  <c r="G179" i="113"/>
  <c r="G175" i="113"/>
  <c r="G171" i="113"/>
  <c r="G163" i="113"/>
  <c r="G151" i="113"/>
  <c r="G147" i="113"/>
  <c r="G139" i="113"/>
  <c r="G99" i="113"/>
  <c r="G94" i="113"/>
  <c r="G83" i="113"/>
  <c r="G75" i="113"/>
  <c r="G71" i="113"/>
  <c r="G63" i="113"/>
  <c r="G58" i="113"/>
  <c r="G54" i="113"/>
  <c r="G50" i="113"/>
  <c r="G23" i="113"/>
  <c r="G15" i="113"/>
  <c r="G877" i="113"/>
  <c r="G644" i="113"/>
  <c r="G503" i="113"/>
  <c r="G475" i="113"/>
  <c r="G264" i="113"/>
  <c r="G240" i="113"/>
  <c r="G212" i="113"/>
  <c r="G204" i="113"/>
  <c r="G184" i="113"/>
  <c r="G172" i="113"/>
  <c r="G1116" i="113"/>
  <c r="G855" i="113"/>
  <c r="G835" i="113"/>
  <c r="G794" i="113"/>
  <c r="G638" i="113"/>
  <c r="G577" i="113"/>
  <c r="G513" i="113"/>
  <c r="G497" i="113"/>
  <c r="G493" i="113"/>
  <c r="G489" i="113"/>
  <c r="G485" i="113"/>
  <c r="G477" i="113"/>
  <c r="G473" i="113"/>
  <c r="G461" i="113"/>
  <c r="G457" i="113"/>
  <c r="G445" i="113"/>
  <c r="G441" i="113"/>
  <c r="G433" i="113"/>
  <c r="G425" i="113"/>
  <c r="G421" i="113"/>
  <c r="G417" i="113"/>
  <c r="G388" i="113"/>
  <c r="G384" i="113"/>
  <c r="G380" i="113"/>
  <c r="G372" i="113"/>
  <c r="G368" i="113"/>
  <c r="G364" i="113"/>
  <c r="G351" i="113"/>
  <c r="G334" i="113"/>
  <c r="G326" i="113"/>
  <c r="G322" i="113"/>
  <c r="G318" i="113"/>
  <c r="G302" i="113"/>
  <c r="G294" i="113"/>
  <c r="G290" i="113"/>
  <c r="G286" i="113"/>
  <c r="G282" i="113"/>
  <c r="G278" i="113"/>
  <c r="G270" i="113"/>
  <c r="G266" i="113"/>
  <c r="G258" i="113"/>
  <c r="G250" i="113"/>
  <c r="G246" i="113"/>
  <c r="G234" i="113"/>
  <c r="G230" i="113"/>
  <c r="G222" i="113"/>
  <c r="G218" i="113"/>
  <c r="G214" i="113"/>
  <c r="G210" i="113"/>
  <c r="G198" i="113"/>
  <c r="G190" i="113"/>
  <c r="G178" i="113"/>
  <c r="G174" i="113"/>
  <c r="G162" i="113"/>
  <c r="G154" i="113"/>
  <c r="G150" i="113"/>
  <c r="G146" i="113"/>
  <c r="G142" i="113"/>
  <c r="G137" i="113"/>
  <c r="G98" i="113"/>
  <c r="G82" i="113"/>
  <c r="G78" i="113"/>
  <c r="G66" i="113"/>
  <c r="G61" i="113"/>
  <c r="G53" i="113"/>
  <c r="G49" i="113"/>
  <c r="G34" i="113"/>
  <c r="G26" i="113"/>
  <c r="G22" i="113"/>
  <c r="G18" i="113"/>
  <c r="G14" i="113"/>
  <c r="G1170" i="113"/>
  <c r="G1157" i="113"/>
  <c r="G1132" i="113"/>
  <c r="G1108" i="113"/>
  <c r="G1068" i="113"/>
  <c r="G1149" i="113"/>
  <c r="G1140" i="113"/>
  <c r="G1092" i="113"/>
  <c r="G1060" i="113"/>
  <c r="G1174" i="113"/>
  <c r="G1165" i="113"/>
  <c r="G1076" i="113"/>
  <c r="G1098" i="113"/>
  <c r="G1090" i="113"/>
  <c r="G1034" i="113"/>
  <c r="G903" i="113"/>
  <c r="G887" i="113"/>
  <c r="G845" i="113"/>
  <c r="G833" i="113"/>
  <c r="G808" i="113"/>
  <c r="G800" i="113"/>
  <c r="G776" i="113"/>
  <c r="G768" i="113"/>
  <c r="G751" i="113"/>
  <c r="G689" i="113"/>
  <c r="G681" i="113"/>
  <c r="G668" i="113"/>
  <c r="G562" i="113"/>
  <c r="G491" i="113"/>
  <c r="G439" i="113"/>
  <c r="G390" i="113"/>
  <c r="G374" i="113"/>
  <c r="G340" i="113"/>
  <c r="G324" i="113"/>
  <c r="G308" i="113"/>
  <c r="G276" i="113"/>
  <c r="G1155" i="113"/>
  <c r="G1122" i="113"/>
  <c r="G1114" i="113"/>
  <c r="G1074" i="113"/>
  <c r="G1058" i="113"/>
  <c r="G1172" i="113"/>
  <c r="G1138" i="113"/>
  <c r="G1106" i="113"/>
  <c r="G1050" i="113"/>
  <c r="G1018" i="113"/>
  <c r="G1010" i="113"/>
  <c r="G993" i="113"/>
  <c r="G985" i="113"/>
  <c r="G977" i="113"/>
  <c r="G961" i="113"/>
  <c r="G945" i="113"/>
  <c r="G927" i="113"/>
  <c r="G911" i="113"/>
  <c r="G882" i="113"/>
  <c r="G873" i="113"/>
  <c r="G869" i="113"/>
  <c r="G865" i="113"/>
  <c r="G857" i="113"/>
  <c r="G849" i="113"/>
  <c r="G841" i="113"/>
  <c r="G825" i="113"/>
  <c r="G817" i="113"/>
  <c r="G812" i="113"/>
  <c r="G792" i="113"/>
  <c r="G772" i="113"/>
  <c r="G764" i="113"/>
  <c r="G760" i="113"/>
  <c r="G706" i="113"/>
  <c r="G702" i="113"/>
  <c r="G693" i="113"/>
  <c r="G685" i="113"/>
  <c r="G677" i="113"/>
  <c r="G672" i="113"/>
  <c r="G660" i="113"/>
  <c r="G656" i="113"/>
  <c r="G652" i="113"/>
  <c r="G636" i="113"/>
  <c r="G627" i="113"/>
  <c r="G618" i="113"/>
  <c r="G602" i="113"/>
  <c r="G594" i="113"/>
  <c r="G583" i="113"/>
  <c r="G574" i="113"/>
  <c r="G536" i="113"/>
  <c r="G523" i="113"/>
  <c r="G515" i="113"/>
  <c r="G511" i="113"/>
  <c r="G487" i="113"/>
  <c r="G483" i="113"/>
  <c r="G479" i="113"/>
  <c r="G435" i="113"/>
  <c r="G431" i="113"/>
  <c r="G427" i="113"/>
  <c r="G419" i="113"/>
  <c r="G403" i="113"/>
  <c r="G386" i="113"/>
  <c r="G382" i="113"/>
  <c r="G378" i="113"/>
  <c r="G370" i="113"/>
  <c r="G366" i="113"/>
  <c r="G349" i="113"/>
  <c r="G345" i="113"/>
  <c r="G332" i="113"/>
  <c r="G328" i="113"/>
  <c r="G320" i="113"/>
  <c r="G316" i="113"/>
  <c r="G312" i="113"/>
  <c r="G304" i="113"/>
  <c r="G300" i="113"/>
  <c r="G296" i="113"/>
  <c r="G284" i="113"/>
  <c r="G280" i="113"/>
  <c r="G272" i="113"/>
  <c r="G268" i="113"/>
  <c r="G252" i="113"/>
  <c r="G631" i="113"/>
  <c r="G788" i="113"/>
  <c r="G821" i="113"/>
  <c r="G853" i="113"/>
  <c r="G648" i="113"/>
  <c r="G664" i="113"/>
  <c r="G804" i="113"/>
  <c r="G1151" i="113"/>
  <c r="G221" i="113"/>
  <c r="G229" i="113"/>
  <c r="G237" i="113"/>
  <c r="G245" i="113"/>
  <c r="G261" i="113"/>
  <c r="G269" i="113"/>
  <c r="G277" i="113"/>
  <c r="G285" i="113"/>
  <c r="G64" i="113"/>
  <c r="G47" i="113"/>
  <c r="G19" i="113"/>
  <c r="G28" i="113"/>
  <c r="G37" i="113"/>
  <c r="G42" i="113"/>
  <c r="G48" i="113"/>
  <c r="G59" i="113"/>
  <c r="G65" i="113"/>
  <c r="G73" i="113"/>
  <c r="G81" i="113"/>
  <c r="G136" i="113"/>
  <c r="G145" i="113"/>
  <c r="G153" i="113"/>
  <c r="G177" i="113"/>
  <c r="G209" i="113"/>
  <c r="G217" i="113"/>
  <c r="G233" i="113"/>
  <c r="G241" i="113"/>
  <c r="G249" i="113"/>
  <c r="G257" i="113"/>
  <c r="G265" i="113"/>
  <c r="G273" i="113"/>
  <c r="G281" i="113"/>
  <c r="G135" i="113"/>
  <c r="G144" i="113"/>
  <c r="G152" i="113"/>
  <c r="G160" i="113"/>
  <c r="G168" i="113"/>
  <c r="G501" i="113"/>
  <c r="G519" i="113"/>
  <c r="G289" i="113"/>
  <c r="G313" i="113"/>
  <c r="G321" i="113"/>
  <c r="G329" i="113"/>
  <c r="G337" i="113"/>
  <c r="G346" i="113"/>
  <c r="G371" i="113"/>
  <c r="G379" i="113"/>
  <c r="G387" i="113"/>
  <c r="G395" i="113"/>
  <c r="G404" i="113"/>
  <c r="G412" i="113"/>
  <c r="G420" i="113"/>
  <c r="G428" i="113"/>
  <c r="G436" i="113"/>
  <c r="G444" i="113"/>
  <c r="G447" i="113"/>
  <c r="G452" i="113"/>
  <c r="G455" i="113"/>
  <c r="G463" i="113"/>
  <c r="G468" i="113"/>
  <c r="G471" i="113"/>
  <c r="G476" i="113"/>
  <c r="G484" i="113"/>
  <c r="G492" i="113"/>
  <c r="G494" i="113"/>
  <c r="G499" i="113"/>
  <c r="G504" i="113"/>
  <c r="G506" i="113"/>
  <c r="G516" i="113"/>
  <c r="G522" i="113"/>
  <c r="G524" i="113"/>
  <c r="G527" i="113"/>
  <c r="G534" i="113"/>
  <c r="G546" i="113"/>
  <c r="G560" i="113"/>
  <c r="G578" i="113"/>
  <c r="G591" i="113"/>
  <c r="G597" i="113"/>
  <c r="G642" i="113"/>
  <c r="G658" i="113"/>
  <c r="G675" i="113"/>
  <c r="G691" i="113"/>
  <c r="G770" i="113"/>
  <c r="G861" i="113"/>
  <c r="G544" i="113"/>
  <c r="G646" i="113"/>
  <c r="G662" i="113"/>
  <c r="G679" i="113"/>
  <c r="G301" i="113"/>
  <c r="G317" i="113"/>
  <c r="G325" i="113"/>
  <c r="G333" i="113"/>
  <c r="G350" i="113"/>
  <c r="G358" i="113"/>
  <c r="G367" i="113"/>
  <c r="G375" i="113"/>
  <c r="G383" i="113"/>
  <c r="G400" i="113"/>
  <c r="G408" i="113"/>
  <c r="G416" i="113"/>
  <c r="G424" i="113"/>
  <c r="G448" i="113"/>
  <c r="G451" i="113"/>
  <c r="G467" i="113"/>
  <c r="G472" i="113"/>
  <c r="G480" i="113"/>
  <c r="G488" i="113"/>
  <c r="G495" i="113"/>
  <c r="G507" i="113"/>
  <c r="G512" i="113"/>
  <c r="G531" i="113"/>
  <c r="G538" i="113"/>
  <c r="G542" i="113"/>
  <c r="G564" i="113"/>
  <c r="G572" i="113"/>
  <c r="G579" i="113"/>
  <c r="G580" i="113"/>
  <c r="G592" i="113"/>
  <c r="G598" i="113"/>
  <c r="G599" i="113"/>
  <c r="G614" i="113"/>
  <c r="G615" i="113"/>
  <c r="G622" i="113"/>
  <c r="G623" i="113"/>
  <c r="G626" i="113"/>
  <c r="G659" i="113"/>
  <c r="G676" i="113"/>
  <c r="G682" i="113"/>
  <c r="G692" i="113"/>
  <c r="G700" i="113"/>
  <c r="G771" i="113"/>
  <c r="G777" i="113"/>
  <c r="G781" i="113"/>
  <c r="G829" i="113"/>
  <c r="G758" i="113"/>
  <c r="G767" i="113"/>
  <c r="G773" i="113"/>
  <c r="G774" i="113"/>
  <c r="G783" i="113"/>
  <c r="G799" i="113"/>
  <c r="G805" i="113"/>
  <c r="G806" i="113"/>
  <c r="G816" i="113"/>
  <c r="G822" i="113"/>
  <c r="G823" i="113"/>
  <c r="G838" i="113"/>
  <c r="G848" i="113"/>
  <c r="G854" i="113"/>
  <c r="G859" i="113"/>
  <c r="G870" i="113"/>
  <c r="G875" i="113"/>
  <c r="G880" i="113"/>
  <c r="G893" i="113"/>
  <c r="G899" i="113"/>
  <c r="G915" i="113"/>
  <c r="G925" i="113"/>
  <c r="G932" i="113"/>
  <c r="G943" i="113"/>
  <c r="G949" i="113"/>
  <c r="G959" i="113"/>
  <c r="G965" i="113"/>
  <c r="G975" i="113"/>
  <c r="G981" i="113"/>
  <c r="G991" i="113"/>
  <c r="G1008" i="113"/>
  <c r="G1014" i="113"/>
  <c r="G1024" i="113"/>
  <c r="G1030" i="113"/>
  <c r="G1040" i="113"/>
  <c r="G1046" i="113"/>
  <c r="G1062" i="113"/>
  <c r="G1072" i="113"/>
  <c r="G1078" i="113"/>
  <c r="G1088" i="113"/>
  <c r="G1094" i="113"/>
  <c r="G1104" i="113"/>
  <c r="G1110" i="113"/>
  <c r="G1120" i="113"/>
  <c r="G1126" i="113"/>
  <c r="G1136" i="113"/>
  <c r="G1143" i="113"/>
  <c r="G1148" i="113"/>
  <c r="G1153" i="113"/>
  <c r="G1159" i="113"/>
  <c r="G793" i="113"/>
  <c r="G809" i="113"/>
  <c r="G826" i="113"/>
  <c r="G842" i="113"/>
  <c r="G858" i="113"/>
  <c r="G874" i="113"/>
  <c r="G879" i="113"/>
  <c r="G919" i="113"/>
  <c r="G936" i="113"/>
  <c r="G953" i="113"/>
  <c r="G1130" i="113"/>
  <c r="G1163" i="113"/>
  <c r="G1169" i="113"/>
  <c r="G782" i="113"/>
  <c r="G791" i="113"/>
  <c r="G798" i="113"/>
  <c r="G807" i="113"/>
  <c r="G813" i="113"/>
  <c r="G814" i="113"/>
  <c r="G824" i="113"/>
  <c r="G830" i="113"/>
  <c r="G836" i="113"/>
  <c r="G837" i="113"/>
  <c r="G846" i="113"/>
  <c r="G851" i="113"/>
  <c r="G856" i="113"/>
  <c r="G867" i="113"/>
  <c r="G872" i="113"/>
  <c r="G878" i="113"/>
  <c r="G885" i="113"/>
  <c r="G907" i="113"/>
  <c r="G917" i="113"/>
  <c r="G923" i="113"/>
  <c r="G934" i="113"/>
  <c r="G941" i="113"/>
  <c r="G951" i="113"/>
  <c r="G957" i="113"/>
  <c r="G967" i="113"/>
  <c r="G973" i="113"/>
  <c r="G983" i="113"/>
  <c r="G989" i="113"/>
  <c r="G1000" i="113"/>
  <c r="G1006" i="113"/>
  <c r="G1016" i="113"/>
  <c r="G1022" i="113"/>
  <c r="G1032" i="113"/>
  <c r="G1038" i="113"/>
  <c r="G1048" i="113"/>
  <c r="G1064" i="113"/>
  <c r="G1080" i="113"/>
  <c r="G1086" i="113"/>
  <c r="G1096" i="113"/>
  <c r="G1102" i="113"/>
  <c r="G1112" i="113"/>
  <c r="G1118" i="113"/>
  <c r="G1128" i="113"/>
  <c r="G1134" i="113"/>
  <c r="G1135" i="113"/>
  <c r="G1139" i="113"/>
  <c r="G1145" i="113"/>
  <c r="G1161" i="113"/>
  <c r="G1168" i="113"/>
  <c r="G1173" i="113"/>
  <c r="G529" i="113"/>
  <c r="G525" i="113"/>
  <c r="G834" i="113"/>
  <c r="G928" i="113"/>
  <c r="G946" i="113"/>
  <c r="G962" i="113"/>
  <c r="G994" i="113"/>
  <c r="G1011" i="113"/>
  <c r="G1027" i="113"/>
  <c r="G1059" i="113"/>
  <c r="G1075" i="113"/>
  <c r="G1091" i="113"/>
  <c r="G1107" i="113"/>
  <c r="G1123" i="113"/>
  <c r="G888" i="113"/>
  <c r="G904" i="113"/>
  <c r="G920" i="113"/>
  <c r="G937" i="113"/>
  <c r="G954" i="113"/>
  <c r="G970" i="113"/>
  <c r="G986" i="113"/>
  <c r="G1019" i="113"/>
  <c r="G1035" i="113"/>
  <c r="G1051" i="113"/>
  <c r="G1099" i="113"/>
  <c r="G1115" i="113"/>
  <c r="G1131" i="113"/>
  <c r="AB11" i="183" l="1"/>
  <c r="D11" i="182"/>
  <c r="D55" i="182" s="1"/>
  <c r="D62" i="182" s="1"/>
  <c r="AC18" i="183"/>
  <c r="C85" i="183"/>
  <c r="C87" i="183" s="1"/>
  <c r="AC19" i="183"/>
  <c r="D115" i="182"/>
  <c r="D118" i="182" s="1"/>
  <c r="D34" i="182"/>
  <c r="D44" i="182" s="1"/>
  <c r="AB9" i="183"/>
  <c r="D50" i="181"/>
  <c r="D9" i="182"/>
  <c r="AC31" i="183"/>
  <c r="C116" i="183"/>
  <c r="C118" i="183" s="1"/>
  <c r="AB33" i="183"/>
  <c r="AB43" i="183" s="1"/>
  <c r="AE18" i="182"/>
  <c r="AF18" i="182"/>
  <c r="J30" i="12"/>
  <c r="D15" i="182" l="1"/>
  <c r="F54" i="181"/>
  <c r="AB15" i="183"/>
  <c r="AE19" i="183"/>
  <c r="F38" i="181"/>
  <c r="AD19" i="183"/>
  <c r="AE18" i="183"/>
  <c r="AD18" i="183"/>
  <c r="F29" i="181"/>
  <c r="AD31" i="183"/>
  <c r="AE31" i="183"/>
  <c r="AC33" i="183"/>
  <c r="AC9" i="183"/>
  <c r="C60" i="183"/>
  <c r="C62" i="183" s="1"/>
  <c r="AC11" i="183"/>
  <c r="F25" i="181" s="1"/>
  <c r="G990" i="113"/>
  <c r="G913" i="113"/>
  <c r="G909" i="113"/>
  <c r="G901" i="113"/>
  <c r="G896" i="113"/>
  <c r="G844" i="113"/>
  <c r="G802" i="113"/>
  <c r="G797" i="113"/>
  <c r="G790" i="113"/>
  <c r="G785" i="113"/>
  <c r="G750" i="113"/>
  <c r="G699" i="113"/>
  <c r="G696" i="113"/>
  <c r="G634" i="113"/>
  <c r="G630" i="113"/>
  <c r="G625" i="113"/>
  <c r="G621" i="113"/>
  <c r="G617" i="113"/>
  <c r="G613" i="113"/>
  <c r="G605" i="113"/>
  <c r="G596" i="113"/>
  <c r="G582" i="113"/>
  <c r="G465" i="113"/>
  <c r="G460" i="113"/>
  <c r="G430" i="113"/>
  <c r="G423" i="113"/>
  <c r="G392" i="113"/>
  <c r="G363" i="113"/>
  <c r="G342" i="113"/>
  <c r="G310" i="113"/>
  <c r="G306" i="113"/>
  <c r="G298" i="113"/>
  <c r="G293" i="113"/>
  <c r="G263" i="113"/>
  <c r="G243" i="113"/>
  <c r="G239" i="113"/>
  <c r="G226" i="113"/>
  <c r="G208" i="113"/>
  <c r="G202" i="113"/>
  <c r="G197" i="113"/>
  <c r="G193" i="113"/>
  <c r="G186" i="113"/>
  <c r="G183" i="113"/>
  <c r="G170" i="113"/>
  <c r="G159" i="113"/>
  <c r="G156" i="113"/>
  <c r="G88" i="113"/>
  <c r="G68" i="113"/>
  <c r="G57" i="113"/>
  <c r="G46" i="113"/>
  <c r="G41" i="113"/>
  <c r="G36" i="113"/>
  <c r="G25" i="113"/>
  <c r="G11" i="113"/>
  <c r="AD11" i="183" l="1"/>
  <c r="AE11" i="183"/>
  <c r="AF10" i="183"/>
  <c r="AE9" i="183"/>
  <c r="AD9" i="183"/>
  <c r="AC15" i="183"/>
  <c r="AF33" i="183"/>
  <c r="AE33" i="183"/>
  <c r="AD33" i="183"/>
  <c r="G33" i="113"/>
  <c r="G70" i="113"/>
  <c r="G77" i="113"/>
  <c r="G97" i="113"/>
  <c r="G143" i="113"/>
  <c r="G256" i="113"/>
  <c r="G288" i="113"/>
  <c r="G338" i="113"/>
  <c r="G348" i="113"/>
  <c r="G357" i="113"/>
  <c r="G381" i="113"/>
  <c r="G389" i="113"/>
  <c r="G394" i="113"/>
  <c r="G399" i="113"/>
  <c r="G405" i="113"/>
  <c r="G411" i="113"/>
  <c r="G415" i="113"/>
  <c r="G437" i="113"/>
  <c r="G443" i="113"/>
  <c r="G454" i="113"/>
  <c r="G470" i="113"/>
  <c r="G610" i="113"/>
  <c r="G643" i="113"/>
  <c r="G780" i="113"/>
  <c r="G891" i="113"/>
  <c r="G969" i="113"/>
  <c r="G999" i="113"/>
  <c r="G1026" i="113"/>
  <c r="G1056" i="113"/>
  <c r="G1071" i="113"/>
  <c r="G1124" i="113"/>
  <c r="G1152" i="113"/>
  <c r="G1162" i="113"/>
  <c r="G16" i="113"/>
  <c r="G27" i="113"/>
  <c r="G74" i="113"/>
  <c r="G79" i="113"/>
  <c r="G91" i="113"/>
  <c r="G167" i="113"/>
  <c r="G336" i="113"/>
  <c r="G355" i="113"/>
  <c r="G385" i="113"/>
  <c r="G397" i="113"/>
  <c r="G401" i="113"/>
  <c r="G407" i="113"/>
  <c r="G413" i="113"/>
  <c r="G432" i="113"/>
  <c r="G440" i="113"/>
  <c r="G449" i="113"/>
  <c r="G456" i="113"/>
  <c r="G541" i="113"/>
  <c r="G561" i="113"/>
  <c r="G571" i="113"/>
  <c r="G590" i="113"/>
  <c r="G641" i="113"/>
  <c r="G651" i="113"/>
  <c r="G683" i="113"/>
  <c r="G757" i="113"/>
  <c r="G840" i="113"/>
  <c r="G864" i="113"/>
  <c r="G966" i="113"/>
  <c r="G1003" i="113"/>
  <c r="G1043" i="113"/>
  <c r="G1067" i="113"/>
  <c r="G1087" i="113"/>
  <c r="G1147" i="113"/>
  <c r="G1156" i="113"/>
  <c r="G558" i="113"/>
  <c r="G570" i="113"/>
  <c r="G640" i="113"/>
  <c r="G666" i="113"/>
  <c r="G756" i="113"/>
  <c r="G863" i="113"/>
  <c r="G1002" i="113"/>
  <c r="AE15" i="183" l="1"/>
  <c r="AD15" i="183"/>
  <c r="J27" i="12"/>
  <c r="L28" i="12"/>
  <c r="G608" i="113"/>
  <c r="G354" i="113"/>
  <c r="G255" i="113"/>
  <c r="G1084" i="113"/>
  <c r="G158" i="113"/>
  <c r="G908" i="113"/>
  <c r="G801" i="113"/>
  <c r="G632" i="113"/>
  <c r="G616" i="113"/>
  <c r="G581" i="113"/>
  <c r="G422" i="113"/>
  <c r="G309" i="113"/>
  <c r="G262" i="113"/>
  <c r="G196" i="113"/>
  <c r="G56" i="113"/>
  <c r="G1066" i="113"/>
  <c r="G1054" i="113"/>
  <c r="G45" i="113"/>
  <c r="G589" i="113"/>
  <c r="G900" i="113"/>
  <c r="G796" i="113"/>
  <c r="G629" i="113"/>
  <c r="G612" i="113"/>
  <c r="G464" i="113"/>
  <c r="G305" i="113"/>
  <c r="G242" i="113"/>
  <c r="G182" i="113"/>
  <c r="G1025" i="113"/>
  <c r="G192" i="113"/>
  <c r="K56" i="15"/>
  <c r="G563" i="113"/>
  <c r="G52" i="113"/>
  <c r="G169" i="113"/>
  <c r="G225" i="113"/>
  <c r="G141" i="113"/>
  <c r="G667" i="113"/>
  <c r="E27" i="17"/>
  <c r="M27" i="17" s="1"/>
  <c r="G559" i="113"/>
  <c r="G1042" i="113"/>
  <c r="G166" i="113"/>
  <c r="G978" i="113"/>
  <c r="G895" i="113"/>
  <c r="G789" i="113"/>
  <c r="G459" i="113"/>
  <c r="G362" i="113"/>
  <c r="G297" i="113"/>
  <c r="G155" i="113"/>
  <c r="G998" i="113"/>
  <c r="G540" i="113"/>
  <c r="G201" i="113"/>
  <c r="G90" i="113"/>
  <c r="G609" i="113"/>
  <c r="G912" i="113"/>
  <c r="G843" i="113"/>
  <c r="G784" i="113"/>
  <c r="G678" i="113"/>
  <c r="G620" i="113"/>
  <c r="G595" i="113"/>
  <c r="G429" i="113"/>
  <c r="G341" i="113"/>
  <c r="G292" i="113"/>
  <c r="G1070" i="113"/>
  <c r="G650" i="113"/>
  <c r="G185" i="113"/>
  <c r="G207" i="113"/>
  <c r="G1083" i="113"/>
  <c r="G649" i="113"/>
  <c r="AC26" i="182" l="1"/>
  <c r="AD26" i="182" s="1"/>
  <c r="D34" i="181" s="1"/>
  <c r="K27" i="17"/>
  <c r="J18" i="19"/>
  <c r="G624" i="113"/>
  <c r="G665" i="113"/>
  <c r="G695" i="113"/>
  <c r="G24" i="113"/>
  <c r="AC31" i="182"/>
  <c r="D102" i="182" s="1"/>
  <c r="D104" i="182" s="1"/>
  <c r="G254" i="113"/>
  <c r="G1037" i="113"/>
  <c r="G547" i="113"/>
  <c r="K50" i="15"/>
  <c r="G87" i="113"/>
  <c r="G161" i="113"/>
  <c r="G39" i="113"/>
  <c r="G353" i="113"/>
  <c r="G238" i="113"/>
  <c r="G604" i="113"/>
  <c r="G35" i="113"/>
  <c r="G67" i="113"/>
  <c r="D12" i="15"/>
  <c r="D20" i="15" s="1"/>
  <c r="D36" i="15" s="1"/>
  <c r="D45" i="15" s="1"/>
  <c r="G10" i="113"/>
  <c r="G9" i="113"/>
  <c r="G391" i="113"/>
  <c r="G698" i="113"/>
  <c r="G639" i="113"/>
  <c r="G224" i="113"/>
  <c r="G749" i="113"/>
  <c r="G569" i="113"/>
  <c r="AD31" i="182" l="1"/>
  <c r="D30" i="181" s="1"/>
  <c r="AF26" i="182"/>
  <c r="AE26" i="182"/>
  <c r="K10" i="17"/>
  <c r="J29" i="12"/>
  <c r="L29" i="12"/>
  <c r="G753" i="113"/>
  <c r="G8" i="113"/>
  <c r="G588" i="113"/>
  <c r="G539" i="113"/>
  <c r="E29" i="17"/>
  <c r="K29" i="17" s="1"/>
  <c r="G253" i="113"/>
  <c r="G645" i="113"/>
  <c r="G607" i="113"/>
  <c r="J21" i="12"/>
  <c r="G1001" i="113"/>
  <c r="G862" i="113"/>
  <c r="E11" i="17"/>
  <c r="K11" i="17" s="1"/>
  <c r="G44" i="113"/>
  <c r="G176" i="113"/>
  <c r="J20" i="12"/>
  <c r="G754" i="113"/>
  <c r="AC10" i="182" l="1"/>
  <c r="D68" i="182" s="1"/>
  <c r="D70" i="182" s="1"/>
  <c r="AC32" i="182"/>
  <c r="D117" i="182" s="1"/>
  <c r="D119" i="182" s="1"/>
  <c r="D54" i="181"/>
  <c r="AC9" i="182"/>
  <c r="AE31" i="182"/>
  <c r="AF31" i="182"/>
  <c r="M10" i="17"/>
  <c r="G1082" i="113"/>
  <c r="AD32" i="182" l="1"/>
  <c r="D29" i="181" s="1"/>
  <c r="AD10" i="182"/>
  <c r="D23" i="181" s="1"/>
  <c r="AC33" i="182"/>
  <c r="AD33" i="182" s="1"/>
  <c r="D32" i="181" s="1"/>
  <c r="AD9" i="182"/>
  <c r="K52" i="15"/>
  <c r="K53" i="15"/>
  <c r="K54" i="15"/>
  <c r="K58" i="15"/>
  <c r="K61" i="15"/>
  <c r="AF32" i="182" l="1"/>
  <c r="AE32" i="182"/>
  <c r="AE10" i="182"/>
  <c r="AF10" i="182"/>
  <c r="AF33" i="182"/>
  <c r="AE33" i="182"/>
  <c r="AF9" i="182"/>
  <c r="AE9" i="182"/>
  <c r="M53" i="15"/>
  <c r="E20" i="17" l="1"/>
  <c r="AC20" i="182" s="1"/>
  <c r="D93" i="182" s="1"/>
  <c r="D19" i="19"/>
  <c r="J15" i="12"/>
  <c r="D17" i="19"/>
  <c r="H17" i="19" s="1"/>
  <c r="E19" i="17" l="1"/>
  <c r="E36" i="17"/>
  <c r="E37" i="17" s="1"/>
  <c r="E14" i="17"/>
  <c r="E13" i="17"/>
  <c r="E28" i="17"/>
  <c r="E32" i="17" s="1"/>
  <c r="D8" i="19"/>
  <c r="D10" i="19"/>
  <c r="D12" i="19" s="1"/>
  <c r="AC19" i="182" l="1"/>
  <c r="K19" i="17"/>
  <c r="AC27" i="182"/>
  <c r="AC34" i="182" s="1"/>
  <c r="AC44" i="182" s="1"/>
  <c r="D14" i="19"/>
  <c r="H11" i="19"/>
  <c r="H10" i="19"/>
  <c r="AC13" i="182"/>
  <c r="D76" i="182" s="1"/>
  <c r="D78" i="182" s="1"/>
  <c r="D86" i="182"/>
  <c r="D88" i="182" s="1"/>
  <c r="AC21" i="182"/>
  <c r="AC12" i="182"/>
  <c r="AD12" i="182" s="1"/>
  <c r="D24" i="181" s="1"/>
  <c r="M28" i="17"/>
  <c r="AD19" i="182"/>
  <c r="K28" i="17"/>
  <c r="E21" i="17"/>
  <c r="D21" i="19"/>
  <c r="D23" i="19" l="1"/>
  <c r="AD13" i="182"/>
  <c r="D26" i="181" s="1"/>
  <c r="AF12" i="182"/>
  <c r="AE12" i="182"/>
  <c r="D38" i="181"/>
  <c r="AD27" i="182"/>
  <c r="D27" i="181" s="1"/>
  <c r="AF19" i="182"/>
  <c r="AE19" i="182"/>
  <c r="D70" i="15"/>
  <c r="K31" i="15"/>
  <c r="AF13" i="182" l="1"/>
  <c r="AE13" i="182"/>
  <c r="D161" i="182"/>
  <c r="AC49" i="182"/>
  <c r="I19" i="123"/>
  <c r="AF27" i="182"/>
  <c r="AE27" i="182"/>
  <c r="AD34" i="182"/>
  <c r="AG34" i="182" s="1"/>
  <c r="E39" i="17"/>
  <c r="E43" i="17" s="1"/>
  <c r="L9" i="12"/>
  <c r="J9" i="12"/>
  <c r="E12" i="17"/>
  <c r="D71" i="15"/>
  <c r="D75" i="15" s="1"/>
  <c r="E15" i="17" l="1"/>
  <c r="E23" i="17" s="1"/>
  <c r="K12" i="17"/>
  <c r="AC50" i="182"/>
  <c r="AC11" i="182"/>
  <c r="AF34" i="182"/>
  <c r="AE34" i="182"/>
  <c r="D77" i="15"/>
  <c r="L10" i="12"/>
  <c r="J10" i="12"/>
  <c r="L11" i="12"/>
  <c r="J11" i="12"/>
  <c r="D26" i="19"/>
  <c r="F36" i="12"/>
  <c r="G18" i="123" l="1"/>
  <c r="H18" i="123" s="1"/>
  <c r="J18" i="123" s="1"/>
  <c r="X49" i="182"/>
  <c r="AD49" i="182" s="1"/>
  <c r="AC15" i="182"/>
  <c r="AC23" i="182" s="1"/>
  <c r="AC52" i="182" s="1"/>
  <c r="D61" i="182"/>
  <c r="D63" i="182" s="1"/>
  <c r="D160" i="182"/>
  <c r="D162" i="182" s="1"/>
  <c r="D163" i="182" s="1"/>
  <c r="D10" i="181"/>
  <c r="D20" i="181" s="1"/>
  <c r="AD11" i="182"/>
  <c r="D25" i="181" s="1"/>
  <c r="K69" i="15"/>
  <c r="L20" i="12"/>
  <c r="L19" i="12"/>
  <c r="D35" i="181" l="1"/>
  <c r="X50" i="182"/>
  <c r="AG10" i="182"/>
  <c r="AE11" i="182"/>
  <c r="AF11" i="182"/>
  <c r="AD15" i="182"/>
  <c r="K30" i="15"/>
  <c r="D44" i="181" l="1"/>
  <c r="D45" i="181" s="1"/>
  <c r="AG49" i="182"/>
  <c r="AD50" i="182"/>
  <c r="AE49" i="182"/>
  <c r="AF49" i="182"/>
  <c r="AE15" i="182"/>
  <c r="AF15" i="182"/>
  <c r="M12" i="15"/>
  <c r="K12" i="15"/>
  <c r="M30" i="15"/>
  <c r="M34" i="15" l="1"/>
  <c r="K34" i="15"/>
  <c r="M19" i="15"/>
  <c r="K19" i="15"/>
  <c r="K42" i="15"/>
  <c r="M73" i="15" l="1"/>
  <c r="K73" i="15"/>
  <c r="J12" i="12"/>
  <c r="J13" i="12"/>
  <c r="J14" i="12"/>
  <c r="L13" i="12" l="1"/>
  <c r="L12" i="12"/>
  <c r="L21" i="12" l="1"/>
  <c r="M50" i="15" l="1"/>
  <c r="J9" i="19" l="1"/>
  <c r="J10" i="19"/>
  <c r="K25" i="15"/>
  <c r="K26" i="15"/>
  <c r="K29" i="15"/>
  <c r="M26" i="15" l="1"/>
  <c r="M29" i="15"/>
  <c r="K28" i="15" l="1"/>
  <c r="K27" i="15"/>
  <c r="M14" i="15" l="1"/>
  <c r="K14" i="15"/>
  <c r="M60" i="15"/>
  <c r="K60" i="15"/>
  <c r="M51" i="15"/>
  <c r="K51" i="15"/>
  <c r="K18" i="15"/>
  <c r="M59" i="15"/>
  <c r="K59" i="15"/>
  <c r="M27" i="15"/>
  <c r="M33" i="15"/>
  <c r="K33" i="15"/>
  <c r="M28" i="15"/>
  <c r="M13" i="15"/>
  <c r="K13" i="15"/>
  <c r="M41" i="15" l="1"/>
  <c r="K41" i="15"/>
  <c r="M55" i="15"/>
  <c r="K55" i="15"/>
  <c r="K30" i="17" l="1"/>
  <c r="M30" i="17"/>
  <c r="F19" i="19" l="1"/>
  <c r="G36" i="17"/>
  <c r="G20" i="17"/>
  <c r="J31" i="12"/>
  <c r="J22" i="12"/>
  <c r="H19" i="19" l="1"/>
  <c r="F21" i="19"/>
  <c r="AB20" i="183"/>
  <c r="D20" i="182"/>
  <c r="AD20" i="182" s="1"/>
  <c r="D39" i="181" s="1"/>
  <c r="D41" i="181" s="1"/>
  <c r="D48" i="181" s="1"/>
  <c r="D52" i="181" s="1"/>
  <c r="D56" i="181" s="1"/>
  <c r="G21" i="17"/>
  <c r="M20" i="17"/>
  <c r="J17" i="19"/>
  <c r="J19" i="19"/>
  <c r="K41" i="17"/>
  <c r="M41" i="17"/>
  <c r="M11" i="17"/>
  <c r="M29" i="17"/>
  <c r="K14" i="17"/>
  <c r="K20" i="17"/>
  <c r="K36" i="17"/>
  <c r="M13" i="17"/>
  <c r="K13" i="17"/>
  <c r="M19" i="17"/>
  <c r="M32" i="15"/>
  <c r="K32" i="15"/>
  <c r="J11" i="19"/>
  <c r="L15" i="12"/>
  <c r="L31" i="12"/>
  <c r="L22" i="12"/>
  <c r="G37" i="17"/>
  <c r="J17" i="12"/>
  <c r="F8" i="19"/>
  <c r="F20" i="15"/>
  <c r="F36" i="15" s="1"/>
  <c r="F70" i="15"/>
  <c r="F71" i="15" s="1"/>
  <c r="F43" i="15"/>
  <c r="K43" i="15" s="1"/>
  <c r="K15" i="17" l="1"/>
  <c r="G23" i="17"/>
  <c r="K21" i="17"/>
  <c r="F14" i="19"/>
  <c r="F23" i="19" s="1"/>
  <c r="H23" i="19" s="1"/>
  <c r="H21" i="19"/>
  <c r="J21" i="19"/>
  <c r="D91" i="182"/>
  <c r="D94" i="182" s="1"/>
  <c r="D95" i="182" s="1"/>
  <c r="D143" i="182"/>
  <c r="D146" i="182" s="1"/>
  <c r="D21" i="182"/>
  <c r="D23" i="182" s="1"/>
  <c r="D52" i="182" s="1"/>
  <c r="C92" i="183"/>
  <c r="C94" i="183" s="1"/>
  <c r="AC20" i="183"/>
  <c r="AB21" i="183"/>
  <c r="AB23" i="183" s="1"/>
  <c r="AB51" i="183" s="1"/>
  <c r="AE20" i="182"/>
  <c r="AF20" i="182"/>
  <c r="AD21" i="182"/>
  <c r="AG21" i="182" s="1"/>
  <c r="AG51" i="182" s="1"/>
  <c r="J8" i="19"/>
  <c r="J12" i="19"/>
  <c r="H12" i="19"/>
  <c r="M21" i="17"/>
  <c r="K37" i="17"/>
  <c r="M12" i="17"/>
  <c r="M20" i="15"/>
  <c r="K20" i="15"/>
  <c r="M43" i="15"/>
  <c r="M62" i="15"/>
  <c r="K62" i="15"/>
  <c r="K70" i="15"/>
  <c r="L17" i="12"/>
  <c r="G39" i="17"/>
  <c r="F75" i="15"/>
  <c r="H24" i="12"/>
  <c r="H33" i="12" s="1"/>
  <c r="F39" i="181" l="1"/>
  <c r="F41" i="181" s="1"/>
  <c r="AD20" i="183"/>
  <c r="AE20" i="183"/>
  <c r="AC21" i="183"/>
  <c r="AF21" i="182"/>
  <c r="AE21" i="182"/>
  <c r="AD23" i="182"/>
  <c r="H14" i="19"/>
  <c r="K23" i="17"/>
  <c r="M15" i="17"/>
  <c r="J24" i="12"/>
  <c r="M75" i="15"/>
  <c r="K75" i="15"/>
  <c r="K39" i="17"/>
  <c r="M32" i="17"/>
  <c r="K32" i="17"/>
  <c r="K36" i="15"/>
  <c r="M36" i="15"/>
  <c r="M71" i="15"/>
  <c r="K71" i="15"/>
  <c r="L24" i="12"/>
  <c r="F45" i="15"/>
  <c r="AE21" i="183" l="1"/>
  <c r="AF21" i="183"/>
  <c r="AD21" i="183"/>
  <c r="AC23" i="183"/>
  <c r="J33" i="12"/>
  <c r="L33" i="12"/>
  <c r="M39" i="17"/>
  <c r="G43" i="17"/>
  <c r="M43" i="17" s="1"/>
  <c r="M23" i="17"/>
  <c r="M45" i="15"/>
  <c r="K45" i="15"/>
  <c r="J23" i="19"/>
  <c r="F26" i="19"/>
  <c r="H36" i="12"/>
  <c r="H26" i="19" l="1"/>
  <c r="G9" i="123"/>
  <c r="F10" i="181"/>
  <c r="F20" i="181" s="1"/>
  <c r="F35" i="181" s="1"/>
  <c r="C159" i="183"/>
  <c r="J36" i="12"/>
  <c r="K43" i="17"/>
  <c r="L36" i="12"/>
  <c r="H9" i="123" l="1"/>
  <c r="G10" i="123"/>
  <c r="G11" i="123" s="1"/>
  <c r="W48" i="183"/>
  <c r="C161" i="183"/>
  <c r="C162" i="183" s="1"/>
  <c r="H10" i="123" l="1"/>
  <c r="W49" i="183"/>
  <c r="AC48" i="183"/>
  <c r="G19" i="123"/>
  <c r="F44" i="181" l="1"/>
  <c r="F45" i="181" s="1"/>
  <c r="F48" i="181" s="1"/>
  <c r="F52" i="181" s="1"/>
  <c r="F56" i="181" s="1"/>
  <c r="AE48" i="183"/>
  <c r="AF48" i="183"/>
  <c r="AF50" i="183" s="1"/>
  <c r="AD48" i="183"/>
  <c r="AC49" i="183"/>
  <c r="H11" i="123"/>
  <c r="J11" i="123" l="1"/>
  <c r="J19" i="123" s="1"/>
  <c r="H19" i="123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D145" authorId="0" shapeId="0" xr:uid="{A1067FAF-39A1-407E-B06F-11BABD647DE7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Cuenta 19750101 LICENCIAS - AMORTIZACIÓN ACUMULADA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Autor</author>
  </authors>
  <commentList>
    <comment ref="C144" authorId="0" shapeId="0" xr:uid="{A66CC4F4-90D7-4392-B9B5-3CCA7A310143}">
      <text>
        <r>
          <rPr>
            <b/>
            <sz val="9"/>
            <color indexed="81"/>
            <rFont val="Tahoma"/>
            <family val="2"/>
          </rPr>
          <t>Autor:</t>
        </r>
        <r>
          <rPr>
            <sz val="9"/>
            <color indexed="81"/>
            <rFont val="Tahoma"/>
            <family val="2"/>
          </rPr>
          <t xml:space="preserve">
Cuenta 19750101 LICENCIAS - AMORTIZACIÓN ACUMULADA</t>
        </r>
      </text>
    </comment>
  </commentList>
</comments>
</file>

<file path=xl/sharedStrings.xml><?xml version="1.0" encoding="utf-8"?>
<sst xmlns="http://schemas.openxmlformats.org/spreadsheetml/2006/main" count="12511" uniqueCount="1785">
  <si>
    <t>ESTADO DE LA SITUACION FINANCIERA</t>
  </si>
  <si>
    <t>COMPARATIVO A JUNIO  DE 2022  Y 2021</t>
  </si>
  <si>
    <t>(Cifras expresadas en millones de pesos colombianos)</t>
  </si>
  <si>
    <t>Variación</t>
  </si>
  <si>
    <t>ACTIVOS</t>
  </si>
  <si>
    <t>2018 P</t>
  </si>
  <si>
    <t>$</t>
  </si>
  <si>
    <t>%</t>
  </si>
  <si>
    <t>Activos corrientes</t>
  </si>
  <si>
    <t xml:space="preserve">    Efectivo y equivalentes de efectivo</t>
  </si>
  <si>
    <t xml:space="preserve">        Disponible</t>
  </si>
  <si>
    <t>Explicación Variación</t>
  </si>
  <si>
    <t xml:space="preserve">        Caja</t>
  </si>
  <si>
    <t xml:space="preserve">        Bancos</t>
  </si>
  <si>
    <t>Se aumenta el efectivo la redimirse CDT´S por $1.801 y ejecutarse asignaciones permanentes por $2.066 y por la disminución en la ejecución de algunos programas como Agua para la Educación y parque deseos.</t>
  </si>
  <si>
    <t xml:space="preserve">        Efectivo de uso Restringido</t>
  </si>
  <si>
    <t>La disminución se da por la liquidación  en septiembre de 2021, de los mandatos PMA y PMS $97 M y  la Sierra Cocorna $29 M y ejecución de convenios de agua para la educación principlamente FUNDACION PARA EL DESARROLLO INTEGRAL</t>
  </si>
  <si>
    <t xml:space="preserve">        Efectivo de uso Restringido Fondo Abrazando con Amor</t>
  </si>
  <si>
    <t>Se da por la ejecución del Fondo Abrazando con Amor con el pago  de 632 kits alimentarios entregados en Febrero Marzo y abril de 2022.</t>
  </si>
  <si>
    <t xml:space="preserve">        Efectivo de uso Restringido Alianza por el Agua</t>
  </si>
  <si>
    <t>El convenio fue liquidado durante el 2021 y el recurso devuelto el 12 Noviembre del 2021</t>
  </si>
  <si>
    <t xml:space="preserve">        Efectivo de uso Restringido Estamos Contigo Ituango</t>
  </si>
  <si>
    <t>Creación de una nueva cuenta para identificar los recursos captados en estamos contigo Ituango la cual tuvo una ejecución de $23 M en una placa huella al centro de adultos mayores de Ituango</t>
  </si>
  <si>
    <t xml:space="preserve">        Fiducias</t>
  </si>
  <si>
    <t>Se aumentan los  fondos principalmente como estrategia para  triangular el recurso, debido al aumento de las tasas y rentabilidada en los portafolio de inversión.</t>
  </si>
  <si>
    <t xml:space="preserve"> Inversiones</t>
  </si>
  <si>
    <t>Se liquidaron 3 CDT´S por valor de $1.801 M, dos con Sudameris ($1.532) y uno con Banco Popular ($269)</t>
  </si>
  <si>
    <t>Cartera y otras cuentas por cobrar</t>
  </si>
  <si>
    <t>Dineros entregados en administración Gilberto Echeverri Mejia</t>
  </si>
  <si>
    <t>Se disminuye por la ejecución de Matrícula $1.350  M y gastos logisticos $175 .Para el 2022 la Corporación espera ejecutar la totalidad del dinero entregado en Administración</t>
  </si>
  <si>
    <t xml:space="preserve">    Anticipo de Bienes y Servicios</t>
  </si>
  <si>
    <t>Se tenia un anticipo para la compra de vacunas  COVID con ASOCIACION NACIONAL DE EMPRESARIOS DE COLOMBIA</t>
  </si>
  <si>
    <t xml:space="preserve">    Convenios</t>
  </si>
  <si>
    <t>No hay nuevos convenios a la fecha pendientes por cuenta de cobro.</t>
  </si>
  <si>
    <t xml:space="preserve">    Recreativos, culturales y deportivos</t>
  </si>
  <si>
    <t>Su incremento se da principalmente por el reconocimiento contable de recursos ejecutados en el  convenio KUNA VIVA con la Fundacion Social de UNIBAN y FGL - Fundación Greenland y Convenio Ecopetrol,los cuales han sido financiados por la fundación y hasta la fecha no hay acuerdos de desembolso.Por facturas pendientes de pago en Aguas Nacionales (una) y con EPM 7  facturas en ambiente 3.0 por $600 M</t>
  </si>
  <si>
    <t xml:space="preserve">    Impuestos y Retenciones</t>
  </si>
  <si>
    <t>Se dismunuye por la solicitud del saldo a favor en renta por $184 M en abril de 2022.</t>
  </si>
  <si>
    <t xml:space="preserve">    Concesionarios y cuentas a empleados</t>
  </si>
  <si>
    <t>Aumenta principalmente por la apertura de espacios y regreso a las condiciones de normalidad proncipalmente  en PIES DESCALZOS con clientes como: INVERSIONES CARDGRIS S.A.S ($56), FONDO DE EMPLEADOS EPM ($53)con los parqueaderos.</t>
  </si>
  <si>
    <t xml:space="preserve">    Rendimientos Financieros</t>
  </si>
  <si>
    <t xml:space="preserve">El Informe de la Corporación Gilberto Echeverrí reporta $9 M, aunque hay un menor valor del recurso($1.286 M) menos,producto de la ejecución de un año , hay  repunte en las Tasas de Interes. </t>
  </si>
  <si>
    <t>Fondo EPM Regional</t>
  </si>
  <si>
    <t>Corresponde a la cartera de estudiantes por matricula en el 2021 se dio  $7.3 deterioro y $17 M de recuperación entre Julio 2021 y Junio 2022.</t>
  </si>
  <si>
    <t>Consig pend/Identificar</t>
  </si>
  <si>
    <t xml:space="preserve">  Total deudores</t>
  </si>
  <si>
    <t xml:space="preserve">Inventarios </t>
  </si>
  <si>
    <t>Corresponde a la instalación de 2 filtros en Instituciones Educativas Rurales  (I.E.R) de Uraba, en  Bajo la Arenosa Arboletes  y Santa Catalina  en San Pedro en  Oct de 2021</t>
  </si>
  <si>
    <t>Otros Activos No financieros</t>
  </si>
  <si>
    <t xml:space="preserve">Total de los activos corrientes </t>
  </si>
  <si>
    <t>Activos no corrientes</t>
  </si>
  <si>
    <t>Créditos Fondo EPM para la Educacion Superior</t>
  </si>
  <si>
    <t>Planta y equipo, neto</t>
  </si>
  <si>
    <t>Se da via depreciación, así como por la baja adquisición de Activos fijos(17 Equipos de computo) durante Julio a diciembre de 2021 por $74 M y los primeros 6 meses del 2022 solo se ha  comprado un Equipo de computo  por $2.</t>
  </si>
  <si>
    <t>Intangibles</t>
  </si>
  <si>
    <t>Se terminaron de amortizar las licencias y las que se adquieren son &lt; 50 UVT</t>
  </si>
  <si>
    <t>Total de los activos no corrientes</t>
  </si>
  <si>
    <t>TOTAL ACTIVO</t>
  </si>
  <si>
    <t xml:space="preserve">PASIVOS </t>
  </si>
  <si>
    <t>Pasivos corrientes</t>
  </si>
  <si>
    <t>Corporación Gilberto Echeverri Mejia</t>
  </si>
  <si>
    <t>Se disminuye via  ejecución de $1.525</t>
  </si>
  <si>
    <t xml:space="preserve">Cuentas por pagar </t>
  </si>
  <si>
    <t>Disminuye principalmente por la menor ejecución Ambiente para la vida en 2021 se tenian facturas pendientes por diplomado comunitario  y sistemas de potabilización por $247 ,  en el proyecto Educando Con Amor se tenian Facturas pendientes por compra de materiales  $47 M  y Biblioteca por  $56 M en compra de licencias Hosting, Parque deseos $27 M por retiro de materiales principlamente.</t>
  </si>
  <si>
    <t xml:space="preserve">Impuestos </t>
  </si>
  <si>
    <t>Su aumento se da principlamente  por el IVA</t>
  </si>
  <si>
    <t>Depósitos recibidos de terceros y convenios</t>
  </si>
  <si>
    <t xml:space="preserve">       Proyecto PMA y PMS</t>
  </si>
  <si>
    <t>Ejecución y terminación</t>
  </si>
  <si>
    <t xml:space="preserve">       La Sierra Cocorna</t>
  </si>
  <si>
    <t>Convenios</t>
  </si>
  <si>
    <t xml:space="preserve">Sobreejecución de Convenio Ecopetrol Puerto Wilches y Kuna Viva que se suman a saldos de menores cuantias  en convenios de agua para la educación y   Fundación para el desarrollo Integral. </t>
  </si>
  <si>
    <t>Fondo Abrazando con Amor</t>
  </si>
  <si>
    <t>Se da ejecución de la linea estratégica salud insumos medicos y/o dotacion por la compra de camas y colchones a Dispromedics por $92 M en marzo 2022 y 632 kit alimentarios en abril y mayo de 2022 por $515</t>
  </si>
  <si>
    <t>Estamos Contigo Ituango</t>
  </si>
  <si>
    <t>En el mes  de  marzo se ejecutan $ 23 M  y  $53 M en Junio terminando así la placa  huella para ingresaar al asilo en Ituango.</t>
  </si>
  <si>
    <t>Otros Pasivos</t>
  </si>
  <si>
    <t xml:space="preserve">      Recaudos a favor de Terceros</t>
  </si>
  <si>
    <t>Aumentan por el recuado en nómina de recursos a favor del FEPEP $69, COMFAMA $4 y SURA $1.</t>
  </si>
  <si>
    <t>Obligaciones laborales(Beneficio a empleados)</t>
  </si>
  <si>
    <t>Disminuye ejecución de Nómina en Proyecto Educando con amor , Agua para la educaión y UVAS</t>
  </si>
  <si>
    <t>Provisiones</t>
  </si>
  <si>
    <t>Total de los pasivos Corrientes</t>
  </si>
  <si>
    <t>Pasivos  No corrientes</t>
  </si>
  <si>
    <t>Obligaciones financieras</t>
  </si>
  <si>
    <t>Arrendamiento Financiero</t>
  </si>
  <si>
    <t>Recursos con Destinación Especifica</t>
  </si>
  <si>
    <t>Pasivos por impuestos diferidos</t>
  </si>
  <si>
    <t>Total de los pasivos No Corrientes</t>
  </si>
  <si>
    <t>TOTAL  PASIVO</t>
  </si>
  <si>
    <t>FONDOS SOCIALES</t>
  </si>
  <si>
    <t>Disminuye  via ejecución de asignaciones permanentes compensado  con Excedentes acumulados entre Julio  2021 a Junio 2022</t>
  </si>
  <si>
    <t>TOTAL PASIVOS Y FONDOS SOCIALES</t>
  </si>
  <si>
    <t>Control</t>
  </si>
  <si>
    <t>ESTADO DE  LA SITUACION FINANCIERA</t>
  </si>
  <si>
    <t>COMPARATIVO A JUNIO DE 2022 Y 2021</t>
  </si>
  <si>
    <t>Se da disminución principalmente en la cuenta del FACA con el pago 632 kits de alimentación, la redistribución del recurso inversiones por $1.801M y la ejecución de asignaciones permanentes por $2.066 M</t>
  </si>
  <si>
    <t xml:space="preserve">    Inversiones</t>
  </si>
  <si>
    <t xml:space="preserve">Se liquidaron 3 CDT´S por valor de $1.801 M </t>
  </si>
  <si>
    <t xml:space="preserve">    Deudores</t>
  </si>
  <si>
    <t>Se disminuye principlamente por Gestión tributaria logrando la devolución de saldo a favor en renta por $184. la ejecución de $1.525 M con la Corporcaión Gilberto Echeverri  y la solicitud del</t>
  </si>
  <si>
    <t xml:space="preserve">    Inventarios</t>
  </si>
  <si>
    <t>Instalación de 2 filtros en Instituciones Educativas Rurales  (I.E.R) de Uraba, en  Bajo la Arenosa Arboletes  y Santa Catalina  en San Pedro en  Oct de 2021</t>
  </si>
  <si>
    <t xml:space="preserve">    Otros activos, no financiero</t>
  </si>
  <si>
    <t xml:space="preserve">    Créditos Educativos</t>
  </si>
  <si>
    <t xml:space="preserve">    Planta y equipo, neto</t>
  </si>
  <si>
    <t>Se da via depreciación los primeros 6 primeros  meses del 2022 se compro un AF por $2.</t>
  </si>
  <si>
    <t xml:space="preserve">    Intangibles</t>
  </si>
  <si>
    <t>PASIVOS Y FONDOS SOCIALES</t>
  </si>
  <si>
    <t xml:space="preserve">    Recursos con Destinación Especifica </t>
  </si>
  <si>
    <t>Se disminuye por la ejecución de Matrícula $1.350  M y gastos logisticos $175</t>
  </si>
  <si>
    <t xml:space="preserve">    Cuentas por pagar </t>
  </si>
  <si>
    <t>Principalmente por el menor saldo de facturas  en proyectos como Ambiente para la vida, Educando con amor y Biblioteca.</t>
  </si>
  <si>
    <t xml:space="preserve">    Obligaciones laborales</t>
  </si>
  <si>
    <t>Disminuye ejecución de Nómina en programas como agua para la educación, educando con amor,Fase correctiva subregiones y las UVAS</t>
  </si>
  <si>
    <t xml:space="preserve">    Depósitos recibidos de terceros y convenios</t>
  </si>
  <si>
    <t xml:space="preserve">Sobreejecución de Convenio Ecopetrol Puerto Wilches y Kuna Viva  sumados a saldos de menores cuantias  en convenios de Agua para la educación y  Fundación para el desarrollo Integral. </t>
  </si>
  <si>
    <t xml:space="preserve">    Impuestos y Otros Pasivos</t>
  </si>
  <si>
    <t>Principalmente  por el IVA .</t>
  </si>
  <si>
    <t>Total Pasivos Corrientes</t>
  </si>
  <si>
    <t xml:space="preserve">   Recursos con Destinación Especifica</t>
  </si>
  <si>
    <t>Total Pasivos  No Corrientes</t>
  </si>
  <si>
    <t>FUNDACIÓN EPM</t>
  </si>
  <si>
    <t>ESTADO DE RESULTADOS</t>
  </si>
  <si>
    <t>Del 1 de enero al 30 de Junio de 2022 y 2021</t>
  </si>
  <si>
    <t>Variaciòn</t>
  </si>
  <si>
    <t>Ingresos Operacionales</t>
  </si>
  <si>
    <t xml:space="preserve">   Recursos Recibidos EPM</t>
  </si>
  <si>
    <t>Aumento del 4% autorizado por EPM</t>
  </si>
  <si>
    <t xml:space="preserve">   Ingresos por proyectos especiales</t>
  </si>
  <si>
    <t>Se da por la dismunición en la facturación de Educación ambiental y fortalecimiento de territorios sostenibles por cerca de $800 M que se compensa con aumentos en facturación de en ambiente para la vida por $400, Educación al cliente y comunidad $110 ,Aguas Nacionales $108 y Biblioteca $81, Asi como la baja ejecucion de nómina en CCE, por suspensión del Convenio con Ecopetrol.</t>
  </si>
  <si>
    <t xml:space="preserve">  Concesionarios</t>
  </si>
  <si>
    <t>Aumenta principalmente por el inicio nuevamente de la ocupación de parqueaderos  $258 M y  por la apertura de espacios y regreso a las condiciones de normalidad pronciplamente en  en PIES DESCALZOS con clientes como:INVERSIONES CARDGRIS S.A.S($46),GRISALES JIMENEZ JUAN PABLO($41),PESCALITAS S.A.S($33) e INVERSIONES HISALOTO S.A.S.($28)  , dandose cuota fija al 100% y suspendieno las condiciones de alivio economico.</t>
  </si>
  <si>
    <t xml:space="preserve">   Museo</t>
  </si>
  <si>
    <t>Ingresaron 4.194 visitantes más pagando boleta durante los primeros 6 meses paso de 1216 en el 2021 a 5410 en el 2022</t>
  </si>
  <si>
    <t xml:space="preserve">   Multas Biblioteca</t>
  </si>
  <si>
    <t>Se disminuye por el cierre.</t>
  </si>
  <si>
    <t xml:space="preserve">  Comision Venta de Servicios</t>
  </si>
  <si>
    <t>Total Ingresos por operación</t>
  </si>
  <si>
    <t>Un aumento neto del 5% por el regreso a condiciones de normalidad y la variación del IPC</t>
  </si>
  <si>
    <t xml:space="preserve">   Costos </t>
  </si>
  <si>
    <t>Aumenta la ejecución del costo en:Biblioteca con ($319 M) Principalmente en Sueldos y cuentas conexas ya que en el 2021 se suscribio el acta de renovación No. 1 al Acta CT-2013-002297-A530 el 20 de  Enero 2021, Ambiente para la vida 3.0 ($299 M),PMA y PMS ($131 M) y Aguas Nacionales ($40 M) .Y el saldo se netea con una menor ejecución en Educación Ambiental y Fortalecimiento de Territorios Sostenibles por $559 M, de los cuales el rubro más representativos era la nómina.En aguas nacionales el rubro que más aumento fue Eventos Culturales y Comunicaciones y transporte y en PMA y PMS la nómina y Comunicaciones y transporte.</t>
  </si>
  <si>
    <t>Defecto de costos operacionales sobre ingresos</t>
  </si>
  <si>
    <t>Gastos ejecución programas</t>
  </si>
  <si>
    <t>Disminuye por la baja ejecución en programas y conceptos asociados a la  operación general   y a los sueldos del personal  y el transporte,el cual disminuyo  principaamente por la culminación de   Proyectos como educando con Amor($1332M), Fase correctiva Subregiones($410 M)  y por la disminución en la operación de ejecución de Obras y mejoras en  propiedad ajena $310 y transporte $83   en Agua para la educación  y Parque de los deseos donde se dejo de ejecutar en nómina $350 M.Esto se compensa  con la ejecución en Proyecto Parque de los deseos( $220 M), Ciudad Emprendimiento  ($155) Libertad y Fortalecimiento institicional por $73 M</t>
  </si>
  <si>
    <t>Gastos de administración</t>
  </si>
  <si>
    <t>Aumenta un 15% principlamente por la Nómina  y sus cuentas conexas  en $238 M pricipalmente en proyectos como Planeación ($130 M),donde se redifieneron las plantas de cargos, Financiera y Juridica por el cual se ejecuta nómina de empleados de la dirección y otras areas, el  arrendamiento de software con GCON 4 $39 M.</t>
  </si>
  <si>
    <t xml:space="preserve">    Depreciacion y amortización</t>
  </si>
  <si>
    <t>Se disminuye principalmente debido a que en el año 2021 se adquirieron menor cantidad de activos ($99M) y el primer semestre de 2022 ($2M), la amortización de Seguros D&amp; permanecio constante para el 2022</t>
  </si>
  <si>
    <t>Total Gastos operacionales</t>
  </si>
  <si>
    <t>Deficit(Exceso) por actividades de operación</t>
  </si>
  <si>
    <t xml:space="preserve">Otros Ingresos (egresos) </t>
  </si>
  <si>
    <t xml:space="preserve">   Ingresos financieros</t>
  </si>
  <si>
    <t>Se da principlamente las tasas, en promedio aumentaron 2,024%, pasando de 3,28% en junio 2021 a 5,30% en junio de 2022.Aunque aumenta las tasas en un 61% se da una dismunción de las inversiones por la ejecución de asiganciones permanentes.</t>
  </si>
  <si>
    <t xml:space="preserve">   Gastos financieros</t>
  </si>
  <si>
    <t xml:space="preserve">Disminuye  por el GMF por la dismunición de los gastos ejecutados y los pagos. PROYECTO EDUCANDO CON AMOR($5,1M),EDUCACIÓN AMBIENTAL Y FORTALECIMIENTO DE TERRITORIOS SOSTENIBLES antes Educación al cliente($ 3,7 M), AGUA PARA LA EDUCACION ($3,6 M) y Fase Correctiva Subregiones ($2,1) </t>
  </si>
  <si>
    <t xml:space="preserve">   Otros ingresos</t>
  </si>
  <si>
    <t>Se dan principalmente recuperaciones de provisiones e incapacidad ($21 M)con EPS, SURA,Sanitas,Nueva EP)y  devolución de provisiones 2021($10 M) reclasificaciones contables en  Ecopetrol ($9,5) y  Medellín es memoria Viva($5M).</t>
  </si>
  <si>
    <t xml:space="preserve">   Otros egresos</t>
  </si>
  <si>
    <t>A Junio de 2022 se presento impuestos de retención en la fuente asumida por la compra de 5 LICENCIAS CREATIVE COULD APPS</t>
  </si>
  <si>
    <t>Total Otros Ingresos (egresos)</t>
  </si>
  <si>
    <t xml:space="preserve">Resultado antes de Provisiones </t>
  </si>
  <si>
    <t xml:space="preserve">Provisión para impuesto de renta </t>
  </si>
  <si>
    <t>Resultado Neto</t>
  </si>
  <si>
    <t>Ingresos operacionales</t>
  </si>
  <si>
    <t>Un aumento neto del 5% por el regreso a condiciones de normaildad y la apertura de espacios y regreso a las condiciones de normalidad que  aumentaron ingrrsos en los proyectos , concesionarios de parque pies descalzos y parqueaderos.</t>
  </si>
  <si>
    <t>Costos y gastos operación programas</t>
  </si>
  <si>
    <t>Ejecución del costo en Biblioteca aumenta con $319 M(Principalmente en Sueldos y cuentas conexas ).Y el saldo se netea con una menor ejecución en programas Agua para la educación y parque deseos.</t>
  </si>
  <si>
    <t>Aumenta por la Nómina de Planeación  y transversal y sus cuentas conexas  en $ 238 M y el  arrendamiento de software con GCON4  incrementa en $39 M.</t>
  </si>
  <si>
    <t>Depreciacion</t>
  </si>
  <si>
    <t>Total  Costos y Gastos operacionales</t>
  </si>
  <si>
    <t>Exceso (Deficit) por actividades de operación</t>
  </si>
  <si>
    <t>Gestión de tesoreria y el aumento de las tasas interes en  2 puntos porcentuales, pasando de un promedio semestral de  3,28% en junio 2021 a 5,30% en junio de 2022</t>
  </si>
  <si>
    <t>Baja por  el GMF y costos bancarios asociados, al darse menor ejecución de gastos y pagos.</t>
  </si>
  <si>
    <t>Ingreso/recuperaciones  de incapacidades que afectan presupuesto y recuperación de provisiones  y reclasificaciones que no afecta ppto.</t>
  </si>
  <si>
    <t>Resultado antes de Impuestos</t>
  </si>
  <si>
    <t>Exceso (déficit) del ejercicio</t>
  </si>
  <si>
    <t>Indicador</t>
  </si>
  <si>
    <t>Descripción</t>
  </si>
  <si>
    <t>Fuentes en GL</t>
  </si>
  <si>
    <t>Explicación</t>
  </si>
  <si>
    <t>Solvencia</t>
  </si>
  <si>
    <r>
      <rPr>
        <u/>
        <sz val="11"/>
        <color theme="1"/>
        <rFont val="Calibri"/>
        <family val="2"/>
        <scheme val="minor"/>
      </rPr>
      <t>Activo</t>
    </r>
    <r>
      <rPr>
        <sz val="11"/>
        <color theme="1"/>
        <rFont val="Calibri"/>
        <family val="2"/>
        <scheme val="minor"/>
      </rPr>
      <t xml:space="preserve">
Patrimonio</t>
    </r>
  </si>
  <si>
    <r>
      <rPr>
        <u/>
        <sz val="11"/>
        <color theme="1"/>
        <rFont val="Calibri"/>
        <family val="2"/>
        <scheme val="minor"/>
      </rPr>
      <t>ΣCuenta 1*</t>
    </r>
    <r>
      <rPr>
        <sz val="11"/>
        <color theme="1"/>
        <rFont val="Calibri"/>
        <family val="2"/>
        <scheme val="minor"/>
      </rPr>
      <t xml:space="preserve">
ΣCuenta 3*+Σ4*+Σ5*+Σ7*</t>
    </r>
  </si>
  <si>
    <t>En la información el total de la sumatoria de las cuentas que empiezan por 1 dividido el total del patrimonio(que lo compone la suma de las cuentas que empiezan por 3+ las cuentas que empiezan por cuatro+ las cuentas que empiezan por 5 +las cuentas que empiezan por 7)</t>
  </si>
  <si>
    <t>Liquidez</t>
  </si>
  <si>
    <r>
      <rPr>
        <u/>
        <sz val="11"/>
        <color theme="1"/>
        <rFont val="Calibri"/>
        <family val="2"/>
        <scheme val="minor"/>
      </rPr>
      <t>Activo corriente</t>
    </r>
    <r>
      <rPr>
        <sz val="11"/>
        <color theme="1"/>
        <rFont val="Calibri"/>
        <family val="2"/>
        <scheme val="minor"/>
      </rPr>
      <t xml:space="preserve">
Pasivo Corriente</t>
    </r>
  </si>
  <si>
    <r>
      <rPr>
        <u/>
        <sz val="11"/>
        <color theme="1"/>
        <rFont val="Calibri"/>
        <family val="2"/>
        <scheme val="minor"/>
      </rPr>
      <t>Σcuenta 1*-Σ16*</t>
    </r>
    <r>
      <rPr>
        <sz val="11"/>
        <color theme="1"/>
        <rFont val="Calibri"/>
        <family val="2"/>
        <scheme val="minor"/>
      </rPr>
      <t xml:space="preserve">
Σcuenta 2*-Σ(26250101+26250102)</t>
    </r>
  </si>
  <si>
    <t>Se toma la sumatoria de las cuentas del activo 1* - la sumatoria de la cuenta del activo  que empiezan por 16*, dividido  la sumatoria de las cuentas del pasivo que empiezan por  2* , menos la suma de las cuentas  26250101 y 26250102 donde se reconocen obligaciones con terceros  de largo plazo.</t>
  </si>
  <si>
    <t>Ingresos</t>
  </si>
  <si>
    <t>Ingresos Contables</t>
  </si>
  <si>
    <t>ΣCuenta 4*</t>
  </si>
  <si>
    <t>Se toma la información que es la sumatoria de las cuentas  que empiezan por 4</t>
  </si>
  <si>
    <t>Excedente acumulado</t>
  </si>
  <si>
    <t>Excedentes</t>
  </si>
  <si>
    <t>ΣCuenta4*+ΣCuenta 5*+ΣCuenta 7*</t>
  </si>
  <si>
    <t>Se toma la información que es la sumatoria de las cuentas  que empiezan por 3*+Se toma la información que es la sumatoria de las cuentas  que empiezan por 4*+Se toma la información que es la sumatoria de las cuentas  que empiezan por 5*+Se toma la información que es la sumatoria de las cuentas  que empiezan por 7*</t>
  </si>
  <si>
    <t>Aportes iniciales</t>
  </si>
  <si>
    <t>Fondos Sociales</t>
  </si>
  <si>
    <t>Efectos Convergencia NIIF</t>
  </si>
  <si>
    <t>Reservas Asignaciones permanentes</t>
  </si>
  <si>
    <t>Exceso (déficit) de ingresos ejercicios anteriores</t>
  </si>
  <si>
    <t>Déficit de ingresos sobre egresos</t>
  </si>
  <si>
    <t>Total</t>
  </si>
  <si>
    <t>Saldo al 30 de Junio de 2020</t>
  </si>
  <si>
    <t xml:space="preserve">Traslado del déficit(Ingreso) de periodos anteriores </t>
  </si>
  <si>
    <t xml:space="preserve">Ejecución acumuladas asignaciones permanentes 2017 </t>
  </si>
  <si>
    <t>Ejecución asignaciones permanentes 2017</t>
  </si>
  <si>
    <t>Ejecución asignaciones permanentes 2017 y 2019 en 2021</t>
  </si>
  <si>
    <t>Excedente acumulado Junio 2020</t>
  </si>
  <si>
    <t>Excedente  acumulado  a dic  2020</t>
  </si>
  <si>
    <t>Deficit/Excedente a Junio  de 2021</t>
  </si>
  <si>
    <t>Saldo al 30 de Junio de 2021</t>
  </si>
  <si>
    <t>Saldo a Junio 2021</t>
  </si>
  <si>
    <t>-Traslado Deficit acumulado a Marzo de 2021</t>
  </si>
  <si>
    <t>Traslado asignación permanente</t>
  </si>
  <si>
    <t>+Creación y ejecución asignación permanente 2021</t>
  </si>
  <si>
    <t>Ejecución  asignaciones permanentes 2017  y 2019 de Junio a Diciembre 2021</t>
  </si>
  <si>
    <t>+/- Ejecución asignación permanente  2017 y 2019 durante junio a diciembre el 2021 (Agua para la Educación $XX,Proyecto parque $XX y Fase Correctiva Subregiones $XX</t>
  </si>
  <si>
    <t>Ejecución asignaciones permanentes  2017 en 2022</t>
  </si>
  <si>
    <t>+/- Ejecución asignación permanente 2017(Agua para la educación $917, Parque de los deseos $718  y Fase Correctiva Subregiones $23</t>
  </si>
  <si>
    <t>Ejecución asignaciones permanentes  2019  en 2022</t>
  </si>
  <si>
    <t>+/- Ejecución asignación permanente 2019 Proyecto Educando con Amor $180 y Ciudad emprendimiento  $157.</t>
  </si>
  <si>
    <t>Ejecución asignaciones permanentes  2021  en 2022</t>
  </si>
  <si>
    <t>+/- Ejecución asignación permanente 2021 Proyecto Libertad $37,Nueva Esperanza II $21 y Fortalecimeinto Institucional $12</t>
  </si>
  <si>
    <t>Excedente  acumulado  a dic  2021</t>
  </si>
  <si>
    <t>- Excedente acumulado a diciembre 2021</t>
  </si>
  <si>
    <t>Este valor ya estaba incorporado en el patrimonio</t>
  </si>
  <si>
    <t>Excedente a Marzo de 2022</t>
  </si>
  <si>
    <t>- Excedente a Marzo 2022</t>
  </si>
  <si>
    <t>Saldo al 30 de Junio de 2022</t>
  </si>
  <si>
    <t>FUNDACIÓN EMPRESAS PÚBLICAS DE MEDELLÍN</t>
  </si>
  <si>
    <t>ESTADO DE FLUJOS DE EFECTIVO</t>
  </si>
  <si>
    <t>Al 30 de Junio de 2022 con cifras comparativas al 30 de Junio  de 2021</t>
  </si>
  <si>
    <t>(Cifras expresadas en miles de pesos colombianos)</t>
  </si>
  <si>
    <t>Flujo de efectivo de actividades de operación</t>
  </si>
  <si>
    <t>Resultado del período</t>
  </si>
  <si>
    <t>Partidas que no afectan el efectivo:</t>
  </si>
  <si>
    <t>Amortización de otros activos</t>
  </si>
  <si>
    <t>Depreciación de propiedad y equipo</t>
  </si>
  <si>
    <t>Recuperaciones de deudores</t>
  </si>
  <si>
    <t>Compensación deudores</t>
  </si>
  <si>
    <t>Cartera Irrecuparable</t>
  </si>
  <si>
    <t>Pérdida en retiro de activos</t>
  </si>
  <si>
    <t>Impuesto a las ganancias</t>
  </si>
  <si>
    <t>Impuesto de Renta diferido</t>
  </si>
  <si>
    <t>Efectivo Usado/Provisto  en la operación</t>
  </si>
  <si>
    <t xml:space="preserve">Cambios en activos y pasivos </t>
  </si>
  <si>
    <t>Inversiones mantenidas hasta su vencimiento</t>
  </si>
  <si>
    <t>Inventarios</t>
  </si>
  <si>
    <t>Deudores</t>
  </si>
  <si>
    <t>Otros activos no financieros</t>
  </si>
  <si>
    <t>Cuentas por Pagar</t>
  </si>
  <si>
    <t>Impuestos</t>
  </si>
  <si>
    <t>Beneficios a empleados</t>
  </si>
  <si>
    <t>Depósitos Recibidos de Terceros</t>
  </si>
  <si>
    <t>Recursos para la ejecución de convenios</t>
  </si>
  <si>
    <t>Otros pasivos</t>
  </si>
  <si>
    <t>Pasivos por impuesto diferido</t>
  </si>
  <si>
    <t>Pasivos con Destinación Especifica</t>
  </si>
  <si>
    <t>Flujo neto de efectivo Usado/Provisto en actividades de operación</t>
  </si>
  <si>
    <t>Variación Propiedad y equipo</t>
  </si>
  <si>
    <t>Variación Intangibles</t>
  </si>
  <si>
    <t>Flujo neto de efectivo usado en actividades de inversión</t>
  </si>
  <si>
    <t xml:space="preserve">Variación Patrimonio </t>
  </si>
  <si>
    <t>Efectivo neto usado por las actividades de financiación</t>
  </si>
  <si>
    <t>(Disminución) incremento neto del efectivo y equivalentes a efectivo</t>
  </si>
  <si>
    <t>Efectivo al inicio del período</t>
  </si>
  <si>
    <t>Efectivo al final del período</t>
  </si>
  <si>
    <t>Nelson Harold Gómez López</t>
  </si>
  <si>
    <t>Directora Ejecutiva</t>
  </si>
  <si>
    <t>Contador</t>
  </si>
  <si>
    <t>Revisor Fiscal</t>
  </si>
  <si>
    <t>(Ver certificación adjunta)</t>
  </si>
  <si>
    <t>Tarjeta Profesional No. 163500-T</t>
  </si>
  <si>
    <t xml:space="preserve">Tarjeta Profesional No. </t>
  </si>
  <si>
    <t xml:space="preserve">( Ver certificación adjunta )                      </t>
  </si>
  <si>
    <t xml:space="preserve">Miembro de </t>
  </si>
  <si>
    <t>(Véase mi informe del XX de Junio de 2021)</t>
  </si>
  <si>
    <t>FUNDACIÓN EMPRESAS PÚBLICAS DE MEDELLIN</t>
  </si>
  <si>
    <t>BALANCE DE PRUEBA COMPARATIVO JUNIO 2022-2021</t>
  </si>
  <si>
    <t>Digitos</t>
  </si>
  <si>
    <t>Cuenta</t>
  </si>
  <si>
    <t>Jun 2022</t>
  </si>
  <si>
    <t>Jun 2021</t>
  </si>
  <si>
    <t>Junio 2020</t>
  </si>
  <si>
    <t>Cruce PUC</t>
  </si>
  <si>
    <t>Activo</t>
  </si>
  <si>
    <t>Efectivo</t>
  </si>
  <si>
    <t>Caja</t>
  </si>
  <si>
    <t>Caja Principal</t>
  </si>
  <si>
    <t>CAJA PRINCIPAL - CLIENTE</t>
  </si>
  <si>
    <t>CAJA PRINCIPAL - PROVEEDOR</t>
  </si>
  <si>
    <t>CAJA PRINCIPAL EN DÓLARES - CLIENTE</t>
  </si>
  <si>
    <t>CAJA PRINCIPAL EN DÓLARES - PROVEEDOR</t>
  </si>
  <si>
    <t>Caja Menor</t>
  </si>
  <si>
    <t>CAJA MENOR FUNDACIÓN</t>
  </si>
  <si>
    <t>CAJA MENOR PARQUE DESEOS</t>
  </si>
  <si>
    <t>CAJA BASE MUSEO</t>
  </si>
  <si>
    <t>CAJA MENOR BIBLIOTECA EPM</t>
  </si>
  <si>
    <t>CAJA BASE BIBLIOTECA EPM</t>
  </si>
  <si>
    <t>CAJA MENOR AMBIENTE PARA LA VIDA 3.0</t>
  </si>
  <si>
    <t>CAJA MENOR AGUA PARA LA EDUCACIÓN</t>
  </si>
  <si>
    <t>Depósitos En Instituciones Financieras</t>
  </si>
  <si>
    <t>Cuenta Corriente</t>
  </si>
  <si>
    <t>CUENTA CORRIENTE</t>
  </si>
  <si>
    <t>Cuenta De Ahorros</t>
  </si>
  <si>
    <t>CUENTA DE AHORROS</t>
  </si>
  <si>
    <t>AHCOL01 CONVENIOS DE RECAUDO FUNDACIÓN EPM - 6136</t>
  </si>
  <si>
    <t>AHCOL02 FUNDACION AHORROS - 4257</t>
  </si>
  <si>
    <t>AHCIT03 FUNDACION AHORROS - 1982</t>
  </si>
  <si>
    <t>AHGNB01 FUNDACION AHORROS- 0120</t>
  </si>
  <si>
    <t>Otros Depósitos En Instituciones Financieras</t>
  </si>
  <si>
    <t>DEPÓSITOS EN INSTITUCIONES FINANCIERAS</t>
  </si>
  <si>
    <t>Efectivo Restringido</t>
  </si>
  <si>
    <t>Depósitos en Instituciones Financieras</t>
  </si>
  <si>
    <t>EFECTIVO RESTRINGIDO EN INSTITUCIONES FINANCIERAS</t>
  </si>
  <si>
    <t>EFECTIVO RESTRINGIDO FONDO ABRAZANDO CON AMOR</t>
  </si>
  <si>
    <t>EFECTIVO DE USO RESTRINGIDO ALIANZA POR EL AGUA - 0197</t>
  </si>
  <si>
    <t>EFECTIVO DE USO RESTRINGIDO - ESTAMOS CONTIGO ITUANGO</t>
  </si>
  <si>
    <t>Otros Equivalentes al Efectivo</t>
  </si>
  <si>
    <t>Fiducias</t>
  </si>
  <si>
    <t>EQUIVALENTES AL EFECTIVO FIDUCIAS BOGOTÁ</t>
  </si>
  <si>
    <t>EQUIVALENTES AL EFECTIVO FIDUCIAS BBVA</t>
  </si>
  <si>
    <t>Inversiones E Instrumentos Derivados</t>
  </si>
  <si>
    <t>Inversiones Admin De Liquidez En Titulo</t>
  </si>
  <si>
    <t>Certificados De Depósito A Término</t>
  </si>
  <si>
    <t>CERTIFICADOS DE DEPÓSITO A TÉRMINO</t>
  </si>
  <si>
    <t>RENDIMIENTOS CERTIFICADOS DE DEPÓSITO A TÉRMINO</t>
  </si>
  <si>
    <t>Derechos En Fondos De Valores Y Fiducias</t>
  </si>
  <si>
    <t>DERECHOS EN FONDOS DE VALORES Y FIDUCIAS</t>
  </si>
  <si>
    <t>Venta De Bienes</t>
  </si>
  <si>
    <t>Bienes Comercializados</t>
  </si>
  <si>
    <t>VENTA BIENES COMERCIALIZADOS</t>
  </si>
  <si>
    <t>Prestación De Servicios</t>
  </si>
  <si>
    <t>RECURSOS RECIBIDOS CONVENIOS EN ADMINISTRACIÓN</t>
  </si>
  <si>
    <t>RECREATIVOS, CULTURALES Y DEPORTIVOS</t>
  </si>
  <si>
    <t>PRESTACIÓN DE SERVICIOS</t>
  </si>
  <si>
    <t>RECURSOS EJECUTADOS EN CONVENIOS</t>
  </si>
  <si>
    <t>Avances Y Anticipos Entregados</t>
  </si>
  <si>
    <t>AVANCE PARA VIÁTICOS Y GASTOS DE VIAJE</t>
  </si>
  <si>
    <t>ANTICIPO PARA ADQUISICIÓN DE BIENES Y SERVICIOS</t>
  </si>
  <si>
    <t>ANTICIPO BIENES Y SERVICIOS</t>
  </si>
  <si>
    <t>Anticipos O Saldos A Favor Por Imptos</t>
  </si>
  <si>
    <t>Anticipo De Impuesto Sobre La Renta</t>
  </si>
  <si>
    <t>ANTICIPO DE IMPUESTO SOBRE LA RENTA</t>
  </si>
  <si>
    <t>Retención En La Fuente</t>
  </si>
  <si>
    <t>RETENCIÓN EN LA FUENTE POR RENDIMIENTOS FINANCIEROS</t>
  </si>
  <si>
    <t>ANTICIPO INDUSTRIA Y COMERCIO MEDELLÍN</t>
  </si>
  <si>
    <t>RETENCION EN LA FUENTE POR SERVICIOS</t>
  </si>
  <si>
    <t>Saldos A Favor En Liquidaciones Privadas</t>
  </si>
  <si>
    <t>SALDO A FAVOR EN RENTA</t>
  </si>
  <si>
    <t>SALDO A FAVOR EN IVA</t>
  </si>
  <si>
    <t>Impuesto A Las Ventas</t>
  </si>
  <si>
    <t>RETENCION EN LA FUENTE POR IVA</t>
  </si>
  <si>
    <t>Impuesto De Industria Y Comercio Retenido</t>
  </si>
  <si>
    <t>ANTICIPO INDUSTRIA Y COMERCIO BELLO</t>
  </si>
  <si>
    <t>ANTICIPO INDUSTRIA Y COMERCIO CAUCASIA</t>
  </si>
  <si>
    <t>ANTICIPO INDUSTRIA Y COMERCIO CACERES</t>
  </si>
  <si>
    <t>ANTICIPO INDUSTRIA Y COMERCIO ITUANGO</t>
  </si>
  <si>
    <t>ANTICIPO INDUSTRIA Y COMERCIO TARAZA</t>
  </si>
  <si>
    <t>ANTICIPO INDUSTRIA Y COMERCIO VALDIVIA</t>
  </si>
  <si>
    <t>ANTICIPO INDUSTRIA Y COMERCIO NECHÍ</t>
  </si>
  <si>
    <t>ANTICIPO INDUSTRIA Y COMERCIO APARTADO</t>
  </si>
  <si>
    <t>ANTICIPO INDUSTRIA Y COMERCIO LIBORINA</t>
  </si>
  <si>
    <t>ANTICIPO INDUSTRIA Y COMERCIO RIONEGRO</t>
  </si>
  <si>
    <t>ANTICIPO INDUSTRIA Y COMERCIO SABANALARGA</t>
  </si>
  <si>
    <t>ANTICIPO INDUSTRIA Y COMERCIO BOGOTÁ</t>
  </si>
  <si>
    <t>ANTICIPO INDUSTRIA Y COMERCIO SIBATÉ</t>
  </si>
  <si>
    <t>ANTICIPO INDUSTRIA Y COMERCIO TURBO</t>
  </si>
  <si>
    <t>ANTICIPO INDUSTRIA Y COMERCIO BURITICÁ</t>
  </si>
  <si>
    <t>ANTICIPO INDUSTRIA Y COMERCIO SOPETRAN</t>
  </si>
  <si>
    <t>ANTICIPO INDUSTRIA Y COMERCIO MUTATÁ</t>
  </si>
  <si>
    <t>ANTICIPO INDUSTRIA Y COMERCIO CARMEN DE VIBORAL</t>
  </si>
  <si>
    <t>ANTICIPO INDUSTRIA Y COMERCIO ENVIGADO</t>
  </si>
  <si>
    <t>ANTICIPO INDUSTRIA Y COMERCIO CHIGORODÓ</t>
  </si>
  <si>
    <t>ANTICIPO INDUSTRIA Y COMERCIO ITAGÜÍ</t>
  </si>
  <si>
    <t>ANTICIPO INDUSTRIA Y COMERCIO LA CEJA</t>
  </si>
  <si>
    <t>ANTICIPO INDUSTRIA Y COMERCIO OLAYA</t>
  </si>
  <si>
    <t>ANTICIPO INDUSTRIA Y COMERCIO SANTA FE DE ANTIOQUIA</t>
  </si>
  <si>
    <t>ANTICIPO INDUSTRIA Y COMERCIO YONDÓ</t>
  </si>
  <si>
    <t>ANTICIPO INDUSTRIA Y COMERCIO PUERTO NARE</t>
  </si>
  <si>
    <t>ANTICIPO INDUSTRIA Y COMERCIO PUERTO TRIUNFO</t>
  </si>
  <si>
    <t>ANTICIPO INDUSTRIA Y COMERCIO BOJACÁ</t>
  </si>
  <si>
    <t>ANTICIPO INDUSTRIA Y COMERCIO  GUASCA</t>
  </si>
  <si>
    <t>ANTICIPO INDUSTRIA Y COMERCIO GUATAVITA</t>
  </si>
  <si>
    <t>ANTICIPO INDUSTRIA Y COMERCIO SOACHA</t>
  </si>
  <si>
    <t>ANTICIPO INDUSTRIA Y COMERCIO GRANADA</t>
  </si>
  <si>
    <t>ANTICIPO INDUSTRIA Y COMERCIO LA CALERA</t>
  </si>
  <si>
    <t>ANTICIPO INDUSTRIA Y COMERCIO SAN ANTONIO DEL TEQUENDAMA</t>
  </si>
  <si>
    <t>ANTICIPO INDUSTRIA Y COMERCIO MADRID</t>
  </si>
  <si>
    <t>ANTICIPO INDUSTRIA Y COMERCIO ZIPACON</t>
  </si>
  <si>
    <t>ANTICIPO INDUSTRIA Y COMERCIO CAREPA</t>
  </si>
  <si>
    <t>ANTICIPO INDUSTRIA Y COMERCIO MARINILLA</t>
  </si>
  <si>
    <t>ANTICIPO INDUSTRIA Y COMERCIO DON MATÍAS</t>
  </si>
  <si>
    <t>ANTICIPO INDUSTRIA Y COMERCIO GIRARDOTA</t>
  </si>
  <si>
    <t>ANTICIPO INDUSTRIA Y COMERCIO CALDAS ANTIOQUIA</t>
  </si>
  <si>
    <t>ANTICIPO INDUSTRIA Y COMERCIO COCORNÁ</t>
  </si>
  <si>
    <t>ANTICIPO INDUSTRIA Y COMERCIO SABANETA</t>
  </si>
  <si>
    <t>ANTICIPO INDUSTRIA Y COMERCIO BRICEÑO</t>
  </si>
  <si>
    <t>ANTICIPO INDUSTRIA Y COMERCIO PEQUE</t>
  </si>
  <si>
    <t>ANTICIPO INDUSTRIA Y COMERCIO SAN ANDRES DE CUERQUIA</t>
  </si>
  <si>
    <t>ANTICIPO INDUSTRIA Y COMERCIO TOLEDO</t>
  </si>
  <si>
    <t>ANTICIPO INDUSTRIA Y COMERCIO YARUMAL</t>
  </si>
  <si>
    <t>ANTICIPO INDUSTRIA Y COMERCIO LA UNIÓN</t>
  </si>
  <si>
    <t>ANTICIPO INDUSTRIA Y COMERCIO NECOCLI</t>
  </si>
  <si>
    <t>ANTICIPO INDUSTRIA Y COMERCIO LA ESTRELLA</t>
  </si>
  <si>
    <t>ANTICIPO INDUSTRIA Y COMERCIO YOLOMBO</t>
  </si>
  <si>
    <t>ANTICIPO INDUSTRIA Y COMERCIO ARBOLETES</t>
  </si>
  <si>
    <t>ANTICIPO INDUSTRIA Y COMERCIO GÓMEZ PLATA</t>
  </si>
  <si>
    <t>Recursos Entregados En Admon</t>
  </si>
  <si>
    <t>Recursos En Administración</t>
  </si>
  <si>
    <t>RECURSOS EN ADMINISTRACIÓN ASIGNACIÓN PERMANENTE</t>
  </si>
  <si>
    <t>RECURSOS EN ADMINISTRACION</t>
  </si>
  <si>
    <t>Otros Deudores</t>
  </si>
  <si>
    <t>Arrendamientos</t>
  </si>
  <si>
    <t>CONCESIONARIOS</t>
  </si>
  <si>
    <t>PARQUEADEROS EMPLEADOS</t>
  </si>
  <si>
    <t>Créditos A Empleados</t>
  </si>
  <si>
    <t>CUENTA POR COBRAR EMPLEADOS</t>
  </si>
  <si>
    <t>Embargos Judiciales</t>
  </si>
  <si>
    <t>EMBARGOS JUDICIALES - DEUDORES</t>
  </si>
  <si>
    <t>Excedentes Financieros</t>
  </si>
  <si>
    <t>EXCEDENTES FINANCIEROS - DEUDORES</t>
  </si>
  <si>
    <t>Indemnizaciones</t>
  </si>
  <si>
    <t>INDEMNIZACIONES - DEUDORES</t>
  </si>
  <si>
    <t>Otros Intereses</t>
  </si>
  <si>
    <t>INTERESES - DEUDORES</t>
  </si>
  <si>
    <t>DEDUCCIONES POR EXCESOS - OTROS DEUDORES</t>
  </si>
  <si>
    <t>OTRAS CUENTAS POR COBRAR</t>
  </si>
  <si>
    <t>MATRÍCULA CRÉDITOS CONDONABLES - DEUDORES BECAS</t>
  </si>
  <si>
    <t>MANUTENCIÓN CRÉDITOS CONDONABLES - OTROS DEUDORES</t>
  </si>
  <si>
    <t>MATRÍCULA CRÉDITOS CONDONABLES FEPM - DEUDORES EDUCACION SUPERIOR</t>
  </si>
  <si>
    <t>MANUTENCIÓN CRÉDITOS CONDONABLES FEPM - OTROS DEUDORES</t>
  </si>
  <si>
    <t>CONSIGNACIONES POR IDENTIFICAR FEPM - OTROS DEUDORES</t>
  </si>
  <si>
    <t>ESTIMADO CONDONACIONES SIN LIQUIDAR - OTROS DEUDORES</t>
  </si>
  <si>
    <t>Deterioro</t>
  </si>
  <si>
    <t>DETERIORO DE CARTERA</t>
  </si>
  <si>
    <t>Otros Recaudos a Terceros</t>
  </si>
  <si>
    <t>RECAUDOS POR COBRAR  A TERCEROS</t>
  </si>
  <si>
    <t>Consignaciones pendientes por identificar</t>
  </si>
  <si>
    <t>CONSIGNACIONES PENDIENTES POR IDENTIFICAR</t>
  </si>
  <si>
    <t>Mercancias En Existencia</t>
  </si>
  <si>
    <t>INVENTARIO PRODUCTOS ARTESANALES</t>
  </si>
  <si>
    <t>OTRAS MERCANCÍAS EN EXISTENCIA</t>
  </si>
  <si>
    <t>Materiales Para La Prestación De Servicios</t>
  </si>
  <si>
    <t>Otros Materiales</t>
  </si>
  <si>
    <t>MATERIALES RECIBIDOS PARA EJECUCIÓN DE PROGRAMAS</t>
  </si>
  <si>
    <t>En Poder De Terceros</t>
  </si>
  <si>
    <t>Materiales Para La Prestación De Servics</t>
  </si>
  <si>
    <t>MATERIALES PARA LA PRESTACIÓN DE SERVICIOS EN PODER DE TERCEROS</t>
  </si>
  <si>
    <t>Provisión Para Protección De Inventario</t>
  </si>
  <si>
    <t>BIENES PRODUCIDOS - PROVISIÓN PARA PROTECCIÓN DE INVENTARIO</t>
  </si>
  <si>
    <t>MERCANCÍAS EN EXISTENCIA - PROVISIÓN PARA PROTECCIÓN DE INVENTARIO</t>
  </si>
  <si>
    <t>Propiedad Planta Y Equipo</t>
  </si>
  <si>
    <t>Bienes Muebles En Bodega</t>
  </si>
  <si>
    <t>MUEBLES, ENSERES Y EQUIPO DE OFICINA - BIENES EN BODEGA</t>
  </si>
  <si>
    <t>EQUIPOS DE COMUNICACION Y COMPUTO - BIENES EN BODEGA</t>
  </si>
  <si>
    <t>OTROS BIENES MUEBLES EN BODEGA</t>
  </si>
  <si>
    <t>Edificaciones</t>
  </si>
  <si>
    <t>Edificios Y Casas</t>
  </si>
  <si>
    <t>EDIFICIOS Y CASAS</t>
  </si>
  <si>
    <t>Maquinaria Y Equipo</t>
  </si>
  <si>
    <t>MAQUINARIA INDUSTRIAL</t>
  </si>
  <si>
    <t>EQUIPO DE MÚSICA</t>
  </si>
  <si>
    <t>EQUIPO DE RECREACIÓN Y DEPORTE</t>
  </si>
  <si>
    <t>HERRAMIENTAS Y ACCESORIOS</t>
  </si>
  <si>
    <t>OTRA MAQUINARIA Y EQUIPO</t>
  </si>
  <si>
    <t>Muebles, Enseres Y Equipos De Oficina</t>
  </si>
  <si>
    <t>MUEBLES Y ENSERES</t>
  </si>
  <si>
    <t>EQUIPO Y MAQUINARIA DE OFICINA</t>
  </si>
  <si>
    <t>Equipos De Comunicación Y Computación</t>
  </si>
  <si>
    <t>EQUIPO DE COMUNICACIÓN</t>
  </si>
  <si>
    <t>EQUIPO DE COMPUTACIÓN</t>
  </si>
  <si>
    <t>OTROS EQUIPOS DE COMPUTO Y COMUNICACION</t>
  </si>
  <si>
    <t>Depreciación Acumulada (Cr)</t>
  </si>
  <si>
    <t>EDIFICACIONES - DEPRECIACIÓN ACUMULADA</t>
  </si>
  <si>
    <t>MAQUINARIA Y EQUIPO - DEPRECIACIÓN ACUMULADA</t>
  </si>
  <si>
    <t>MUEBLES, ENSERES Y EQUIPOS DE OFICINA - DEPRECIACIÓN ACUMULADA</t>
  </si>
  <si>
    <t>EQUIPOS DE COMUNICACIÓN Y COMPUTACIÓN - DEPRECIACIÓN ACUMULADA</t>
  </si>
  <si>
    <t>Propiedad Planta Y Equipo En Transito</t>
  </si>
  <si>
    <t>CUENTA PUENTE DE ACTIVOS FIJOS</t>
  </si>
  <si>
    <t>MAQUINARIA Y EQUIPO (PUENTE)</t>
  </si>
  <si>
    <t>MUEBLES, ENSERES Y EQUIPO DE OFICINA (PUENTE)</t>
  </si>
  <si>
    <t>EQUIPOS DE COMUNICACIÓN Y COMPUTACIÓN (PUENTE)</t>
  </si>
  <si>
    <t>IVA COMPRA DE ACTIVO FIJO (PUENTE)</t>
  </si>
  <si>
    <t>Provisiones Proteccion Propiedad, Pta,Eq</t>
  </si>
  <si>
    <t>Provisiones Protección Propiedad, Pta y Eq</t>
  </si>
  <si>
    <t>EDIFICACIONES - PROVISIONES</t>
  </si>
  <si>
    <t>MAQUINARIA Y EQUIPO - PROVISIONES</t>
  </si>
  <si>
    <t>MUEBLES, ENSERES Y EQUIPO DE OFICINA - PROVISIONES</t>
  </si>
  <si>
    <t>EQUIPOS DE COMUNICACIÓN Y COMPUTACIÓN - PROVISIONES</t>
  </si>
  <si>
    <t>PARQUES RECREACIONALES - BIENES DE BENEFICIO</t>
  </si>
  <si>
    <t>Amortización Acumulada Bienes Uso Public</t>
  </si>
  <si>
    <t>Parques Recreacionales - Amortizaciones</t>
  </si>
  <si>
    <t>PARQUES RECREACIONALES - AMORTIZACIONES</t>
  </si>
  <si>
    <t>Otros Activos</t>
  </si>
  <si>
    <t>Bienes Y Servicios Pagados Por Anticipad</t>
  </si>
  <si>
    <t>SEGUROS</t>
  </si>
  <si>
    <t>ARRENDAMIENTOS</t>
  </si>
  <si>
    <t>IMPRESOS, PUBLICACIONES, SUSCRIPCIONES</t>
  </si>
  <si>
    <t>HONORARIOS</t>
  </si>
  <si>
    <t>BIENES Y SERVICIOS</t>
  </si>
  <si>
    <t>Obras Y Mejoras En Propiedad Ajena</t>
  </si>
  <si>
    <t>TERRENOS - OBRAS Y MEJORAS EN PROPIEDAD AJENA</t>
  </si>
  <si>
    <t>EDIFICACIONES - OBRAS Y MEJORAS EN PROPIEDAD AJENA</t>
  </si>
  <si>
    <t>Amortización Acumulada Bienes Y Servicios A Terceros</t>
  </si>
  <si>
    <t>LICENCIAS</t>
  </si>
  <si>
    <t>SOFTWARE</t>
  </si>
  <si>
    <t>Amortización Acumulada De Intangibles</t>
  </si>
  <si>
    <t>LICENCIAS - AMORTIZACIÓN ACUMULADA</t>
  </si>
  <si>
    <t>SOFTWARE - AMORTIZACIÓN ACUMULADA</t>
  </si>
  <si>
    <t>SEGUROS - AMORTIZACIÓN ACUMULADA</t>
  </si>
  <si>
    <t>Valorizaciones</t>
  </si>
  <si>
    <t>EDIFICACIONES - VALORIZACIONES</t>
  </si>
  <si>
    <t>MAQUINARIA Y EQUIPO - VALORIZACIONALES</t>
  </si>
  <si>
    <t>MUEBLES, ENSERES Y EQUIPO DE OFICINA - VALORIZACIONES</t>
  </si>
  <si>
    <t>EQUIPOS DE COMUNICACION Y COMPUTACIÓN - VALORIZACIONES</t>
  </si>
  <si>
    <t>Pasivo</t>
  </si>
  <si>
    <t>RECURSOS RECIBIDOS - OPERACIÓN</t>
  </si>
  <si>
    <t>Recursos Recibidos para la Ejecución de Convenios</t>
  </si>
  <si>
    <t>DINEROS DE RECIBIDOS</t>
  </si>
  <si>
    <t>RENDIMIENTOS FINANCIEROS</t>
  </si>
  <si>
    <t>RECUPERACIONES PROVEEDORES</t>
  </si>
  <si>
    <t>APORTES CON DESTINACION ESPECIFICA</t>
  </si>
  <si>
    <t>RETENCIÓN EN LA FUENTE RENDIMIENTOS FINANCIEROS - CONVENIOS</t>
  </si>
  <si>
    <t>SUELDOS Y SALARIOS</t>
  </si>
  <si>
    <t>SUELDOS DEL PERSONAL - CONVENIOS</t>
  </si>
  <si>
    <t>HORAS EXTRAS Y FESTIVOS - CONVENIOS</t>
  </si>
  <si>
    <t>GASTOS DE REPRESENTACIÓN - CONVENIOS</t>
  </si>
  <si>
    <t>REMUNERACIÓN SERVICIOS - CONVENIOS</t>
  </si>
  <si>
    <t>PERSONAL SUPERNUMERARIO  - CONVENIOS</t>
  </si>
  <si>
    <t>PRIMA DE VACACIONES - CONVENIOS</t>
  </si>
  <si>
    <t>PRIMA DE NAVIDAD - CONVENIOS</t>
  </si>
  <si>
    <t>VACACIONES - CONVENIOS</t>
  </si>
  <si>
    <t>BONIFICACIONES - CONVENIOS</t>
  </si>
  <si>
    <t>AUXILIO DE TRANSPORTE - CONVENIOS</t>
  </si>
  <si>
    <t>CESANTÍAS - CONVENIOS</t>
  </si>
  <si>
    <t>INTERESES A LAS CESANTÍAS - CONVENIOS</t>
  </si>
  <si>
    <t>CAPACITACIÓN, BIENESTAR SOCIAL Y ESTÍMULOS - CONVENIOS</t>
  </si>
  <si>
    <t>DOTACIÓN Y SUMINISTRO A TRABAJADORES UNIFORMES - CONVENIOS</t>
  </si>
  <si>
    <t>GASTOS DEPORTIVOS Y DE RECREACIÓN - CONVENIOS</t>
  </si>
  <si>
    <t>SALARIO INTEGRAL - CONVENIOS</t>
  </si>
  <si>
    <t>CONTRATOS DE PERSONAL TEMPORAL - CONVENIOS</t>
  </si>
  <si>
    <t>DOTACIÓN Y SUMINISTRO A TRABAJADORES CALZADO  - CONVENIOS</t>
  </si>
  <si>
    <t>GASTOS DE VIAJE - CONVENIOS</t>
  </si>
  <si>
    <t>COMISIONES - CONVENIOS</t>
  </si>
  <si>
    <t>BONIFICACIONES POR SERVICIOS PRESTADOS - CONVENIOS</t>
  </si>
  <si>
    <t>PRIMA DE SERVICIOS - CONVENIOS</t>
  </si>
  <si>
    <t>EJECUCIÓN DE NÓMINA EN ADMINISTRACIÓN - CONVENIOS</t>
  </si>
  <si>
    <t>OTROS SUELDOS Y SALARIOS - CONVENIOS</t>
  </si>
  <si>
    <t>VIÁTICOS</t>
  </si>
  <si>
    <t>ALIMENTACIÓN - CONVENIOS</t>
  </si>
  <si>
    <t>ALOJAMIENTO - CONVENIOS</t>
  </si>
  <si>
    <t>GASTOS DE VIAJE (PUENTE) - CONVENIOS</t>
  </si>
  <si>
    <t>CONTRIBUCIONES IMPUTADAS</t>
  </si>
  <si>
    <t>INCAPACIDADES - CONVENIOS</t>
  </si>
  <si>
    <t>INDEMNIZACIONES - CONVENIOS</t>
  </si>
  <si>
    <t>GASTOS MÉDICOS Y MEDICAMENTOS - CONVENIOS</t>
  </si>
  <si>
    <t>CONTRIBUCIONES EFECTIVAS</t>
  </si>
  <si>
    <t>SEGUROS DE VIDA - CONVENIOS</t>
  </si>
  <si>
    <t>APORTES A CAJAS DE COMPENSACIÓN FAMILIAR - CONVENIOS</t>
  </si>
  <si>
    <t>COTIZACIONES A SEGURIDAD SOCIAL EN SALUD - CONVENIOS</t>
  </si>
  <si>
    <t>COTIZACIONES A RIESGOS PROFESIONALES - CONVENIOS</t>
  </si>
  <si>
    <t>COTIZACIONES A ENTIDADES ADMINISTRADORAS - CONVENIOS</t>
  </si>
  <si>
    <t>OTRAS CONTRIBUCIONES EFECTIVAS - CONVENIOS</t>
  </si>
  <si>
    <t>APORTES DE NÓMINAS</t>
  </si>
  <si>
    <t>APORTES AL ICBF - CONVENIOS</t>
  </si>
  <si>
    <t>APORTES AL SENA - CONVENIOS</t>
  </si>
  <si>
    <t>GENERALES</t>
  </si>
  <si>
    <t>COMUNICACIONES Y TRANSPORTE - OPERACIÓN</t>
  </si>
  <si>
    <t>MATERIALES Y SUMINISTROS - CONVENIOS</t>
  </si>
  <si>
    <t>COMPRA EQUIPOS - CONVENIOS</t>
  </si>
  <si>
    <t>MANTENIMIENTO - CONVENIOS</t>
  </si>
  <si>
    <t>SERVICIOS PÚBLICOS - CONVENIOS</t>
  </si>
  <si>
    <t>ARRENDAMIENTOS - CONVENIOS</t>
  </si>
  <si>
    <t>VIÁTICOS Y GASTOS DE VIAJE - CONVENIOS</t>
  </si>
  <si>
    <t>ARRENDAMIENTO PUESTO DE TRABAJO</t>
  </si>
  <si>
    <t>IMPRESOS, PUBLICACIONES, SUSCRIPCIONES - CONVENIOS</t>
  </si>
  <si>
    <t>PUBLICIDAD Y PROPAGANDA - CONVENIOS</t>
  </si>
  <si>
    <t>FOTOCOPIAS - CONVENIOS</t>
  </si>
  <si>
    <t>SEGUROS -LICENCIAS - CONVENIOS</t>
  </si>
  <si>
    <t>SERVICIOS GENERALES</t>
  </si>
  <si>
    <t>EVENTOS CULTURALES - CONVENIOS</t>
  </si>
  <si>
    <t>COMPRA EQUIPOS – CONVENIOS</t>
  </si>
  <si>
    <t>SERVICIOS DE ASEO, CAFETERÍA, RESTAURANTES - OPERACIÓN</t>
  </si>
  <si>
    <t>ALIMENTACIÓN - CONVENIO</t>
  </si>
  <si>
    <t>PARA ADQUISICIÓN DE BIENES Y SERVICIOS (PUENTE) – CONVENIOS</t>
  </si>
  <si>
    <t>COMISIONES Y SERVICIOS BANCARIOS</t>
  </si>
  <si>
    <t>OTROS INTERSES</t>
  </si>
  <si>
    <t>IVA MAYOR VALOR DEL GASTO 5% - CONVENIOS ( NO MUEVE PRESUPUESTO )</t>
  </si>
  <si>
    <t>IVA MAYOR VALOR DEL GASTO 5% - CONVENIOS</t>
  </si>
  <si>
    <t>IVA MAYOR VALOR DEL GASTO 19% - CONVENIOS ( NO MUEVE PRESUPUESTO )</t>
  </si>
  <si>
    <t>IVA MAYOR VALOR DEL GASTO 19% - CONVENIOS</t>
  </si>
  <si>
    <t>COMISIONES, HONORARIOS Y SERVICIOS</t>
  </si>
  <si>
    <t>HONORARIOS - CONVENIOS</t>
  </si>
  <si>
    <t>OBRAS Y MEJORAS EN PROPIEDAD AJENA</t>
  </si>
  <si>
    <t>OBRAS Y MEJORAS EN PROPIEDAD AJENA - CONVENIOS</t>
  </si>
  <si>
    <t>MATERIALES OBRAS Y MEJORAS EN PROPIEDAD - CONVENIOS</t>
  </si>
  <si>
    <t>IMPUESTOS, CONTRIBUCIONES Y TASAS</t>
  </si>
  <si>
    <t>IMPUESTOS, GRAVÁMENES Y TASAS</t>
  </si>
  <si>
    <t>GRAVÁMEN A LOS MOVIMIENTOS FINANCIEROS - CONVENIOS</t>
  </si>
  <si>
    <t>IMPUESTO DE TIMBRE - CONVENIOS</t>
  </si>
  <si>
    <t>RETENCIÓN INDUSTRIA Y COMERCIO</t>
  </si>
  <si>
    <t>IMPUESTO DE INDUSTRIA Y COMERCIO - CONVENIOS</t>
  </si>
  <si>
    <t>OTROS IMPUESTOS</t>
  </si>
  <si>
    <t>IMPUESTOS QUE NO AFECTAN PRESUPUESTO</t>
  </si>
  <si>
    <t>IMPUESTO AL CONSUMO - CONVENIOS</t>
  </si>
  <si>
    <t>IMPUESTOS CONVENIOS ESTAMPILLAS, TASAS</t>
  </si>
  <si>
    <t>IMPUESTO AL CONSUMO - CONVENIOS (NO MUEVE PRESUPUESTO)</t>
  </si>
  <si>
    <t>Cuentas Por Pagar</t>
  </si>
  <si>
    <t>Adquisición De Bienes Y Servicios Nales.</t>
  </si>
  <si>
    <t>Bienes Y Servicios</t>
  </si>
  <si>
    <t>COMPRA BIENES Y SERVICIOS</t>
  </si>
  <si>
    <t>Pasivo real</t>
  </si>
  <si>
    <t>PASIVO REAL NO FACTURADO (GL)</t>
  </si>
  <si>
    <t>PASIVO REAL NO FACTURADO (AP)</t>
  </si>
  <si>
    <t>PASIVO NO DEBITADO</t>
  </si>
  <si>
    <t>OBLIGACIONES FINANCIERAS</t>
  </si>
  <si>
    <t>Acreedores</t>
  </si>
  <si>
    <t>SERVICIOS PÚBLICOS</t>
  </si>
  <si>
    <t>ARRENDAMIENTO</t>
  </si>
  <si>
    <t>APORTES A FONDOS DE PENSIONES</t>
  </si>
  <si>
    <t>APORTES A SEGURIDAD SOCIAL EN SALUD</t>
  </si>
  <si>
    <t>APORTES PARAFISCALES</t>
  </si>
  <si>
    <t>EMBARGOS JUDICIALES - ACREEDORES</t>
  </si>
  <si>
    <t>GASTOS LEGALES</t>
  </si>
  <si>
    <t>APORTES RIESGOS PROFESIONALES</t>
  </si>
  <si>
    <t>EXCEDENTES FINANCIEROS - ACREEDORES</t>
  </si>
  <si>
    <t>COMISIONES</t>
  </si>
  <si>
    <t>SERVICIOS DE OBRA</t>
  </si>
  <si>
    <t>RECURSOS DE  ACREEDORES POR  DEVOLVER</t>
  </si>
  <si>
    <t>ANTICIPOS A EMPLEADOS</t>
  </si>
  <si>
    <t>IMPUESTOS POR PAGAR</t>
  </si>
  <si>
    <t>EGRESOS NO ACREDITADOS DEL BANCO</t>
  </si>
  <si>
    <t>Aportes a Seguridad Social</t>
  </si>
  <si>
    <t>APORTES A EPS</t>
  </si>
  <si>
    <t>APORTES A RIESGOS PROFESIONALES</t>
  </si>
  <si>
    <t>Aportes a Parafiscales</t>
  </si>
  <si>
    <t>APORTES A CAJA DE COMPENSACIÓN</t>
  </si>
  <si>
    <t>APORTES AL SENA</t>
  </si>
  <si>
    <t>APORTES A ICBF</t>
  </si>
  <si>
    <t>AJUSTE PRESTACIONES SOCIALES Y PARAFISCALES</t>
  </si>
  <si>
    <t>PAGO RETEFUENTE A DIAN</t>
  </si>
  <si>
    <t>Salarios Y Pagos Laborales</t>
  </si>
  <si>
    <t>SALARIOS - RETEFUENTE</t>
  </si>
  <si>
    <t>IMPUESTO SOLIDARIO COVID-19</t>
  </si>
  <si>
    <t>Honorarios</t>
  </si>
  <si>
    <t>HONORARIOS - RETEFUENTE</t>
  </si>
  <si>
    <t>Servicios</t>
  </si>
  <si>
    <t>SERVICIOS - RETEFUENTE</t>
  </si>
  <si>
    <t>ARRENDAMIENTOS - RETEFUENTE</t>
  </si>
  <si>
    <t>Rendimientos Financieros</t>
  </si>
  <si>
    <t>RENDIMIENTOS FINANCIEROS - RETEFUENTE</t>
  </si>
  <si>
    <t>Compras</t>
  </si>
  <si>
    <t>COMPRAS - RETEFUENTE</t>
  </si>
  <si>
    <t>Pagos Al Exterior</t>
  </si>
  <si>
    <t>PAGOS AL EXTERIOR - RETEFUENTE</t>
  </si>
  <si>
    <t>Enajenación De Propiedades, Planta Y Equ</t>
  </si>
  <si>
    <t>ENAJENACIÓN DE PROPIEDADES, PLANTA Y EQUIPO - RETEFUENTE</t>
  </si>
  <si>
    <t>Impuesto A Las Ventas Retenido Por Cons.</t>
  </si>
  <si>
    <t>IMPUESTO A LAS VENTAS RETENIDO POR CONS. - RETEFUENTE</t>
  </si>
  <si>
    <t>Contratos De Obra</t>
  </si>
  <si>
    <t>CONTRATOS DE OBRA - RETEFUENTE</t>
  </si>
  <si>
    <t>Retenciones De Ind Y Comercio Compras</t>
  </si>
  <si>
    <t>RETEICA MEDELLÍN</t>
  </si>
  <si>
    <t>RETEICA BOGOTÁ</t>
  </si>
  <si>
    <t>RETEICA ITAGUÍ</t>
  </si>
  <si>
    <t>RETEICA ENVIGADO</t>
  </si>
  <si>
    <t>RETEICA SABANETA</t>
  </si>
  <si>
    <t>RETENCIONES ICA - PAGO</t>
  </si>
  <si>
    <t>Impuestos, Contribuciones Y Tasa Por Pag</t>
  </si>
  <si>
    <t>Impuesto De Industria Y Comercio</t>
  </si>
  <si>
    <t>IMPUESTO DE INDUSTRIA Y COMERCIO</t>
  </si>
  <si>
    <t>Intereses De Mora</t>
  </si>
  <si>
    <t>INTERESES DE MORA</t>
  </si>
  <si>
    <t>Sanciones</t>
  </si>
  <si>
    <t>SANCIONES</t>
  </si>
  <si>
    <t>Impuesto Al Valor Agregado - Iva</t>
  </si>
  <si>
    <t>VENTA DE BIENES - IVA</t>
  </si>
  <si>
    <t>Venta De Servicios</t>
  </si>
  <si>
    <t>VENTA DE SERVICIOS - IVA</t>
  </si>
  <si>
    <t>VENTA DE SERVICIOS NO AFECTA PRESUPUESTO</t>
  </si>
  <si>
    <t>Devoluciones En Compra De Bienes</t>
  </si>
  <si>
    <t>DEVOLUCIONES EN COMPRA DE BIENES</t>
  </si>
  <si>
    <t>Devolución Compra De Servicios</t>
  </si>
  <si>
    <t>DEVOLUCIONES EN COMPRA DE SERVICIOS</t>
  </si>
  <si>
    <t>DESCONTABLE DIRECTO - COMPRA BIENES ( NO MUEVE PRESUPUESTO )</t>
  </si>
  <si>
    <t>Compra De Bienes</t>
  </si>
  <si>
    <t>DESCONTABLE DIRECTO - COMPRA BIENES</t>
  </si>
  <si>
    <t>DESCONTALE TRANSITORIO - COMPRA BIENES</t>
  </si>
  <si>
    <t>Compra De Servicios</t>
  </si>
  <si>
    <t>DESCONTABLE DIRECTO -  SERVICIOS</t>
  </si>
  <si>
    <t>DESCONTABLE TRANSITORIO - COMPRA SERVICIOS</t>
  </si>
  <si>
    <t>DESCONTABLE DIRECTO - SERVICIOS ( NO MUEVE PRESUPUESTO )</t>
  </si>
  <si>
    <t>Devolución En Venta De Bienes</t>
  </si>
  <si>
    <t>DEVOLUCIÓN VENTA DE BIENES</t>
  </si>
  <si>
    <t>Devolución Venta De Servicios</t>
  </si>
  <si>
    <t>DEVOLUCIÓN VENTA DE SERVICIOS</t>
  </si>
  <si>
    <t>Impuesto A Las Ventas Retenido</t>
  </si>
  <si>
    <t>RETENIDO DIRECTO</t>
  </si>
  <si>
    <t>RETENIDO TRANSITORIO</t>
  </si>
  <si>
    <t>Reclasificación para Pago</t>
  </si>
  <si>
    <t>RECLASIFICACIÓN PARA PAGO IVA</t>
  </si>
  <si>
    <t>Valor Pagado</t>
  </si>
  <si>
    <t>VALOR PAGADO (DB)</t>
  </si>
  <si>
    <t>VALOR PAGO IVA CONVENIOS</t>
  </si>
  <si>
    <t>Avances Y Anticipos Recibidos</t>
  </si>
  <si>
    <t>Anticipos Sobre Ventas De Bienes Y Servicios</t>
  </si>
  <si>
    <t>ANTICIPO SOBRE VENTAS DE BIENES Y SERVICIOS</t>
  </si>
  <si>
    <t>Anticipos Sobre Convenios Y Acuerdos</t>
  </si>
  <si>
    <t>ANTICIPO SOBRE CONVENIOS Y ACUERDOS</t>
  </si>
  <si>
    <t>Recursos Recibidos En Administración</t>
  </si>
  <si>
    <t>Recursos Generados</t>
  </si>
  <si>
    <t>RECURSOS RECIBIDOS - EN ADMINISTRACIÓN</t>
  </si>
  <si>
    <t>RENDIMIENTOS FINANCIEROS - RECURSOS EN ADMIN</t>
  </si>
  <si>
    <t>RECUPERACIONES CLIENTES - RECURSOS EN ADMIN</t>
  </si>
  <si>
    <t>RECUPERACIONES PROVEEDORES - RECURSOS EN ADMIN</t>
  </si>
  <si>
    <t>Recursos Aplicados</t>
  </si>
  <si>
    <t>GRAVÁMEN A LOS MOVIMIENTOS FINANCEROS - RECURSOS EN ADMIN</t>
  </si>
  <si>
    <t>COMISIONES Y GASTOS FINANCIEROS - RECURSOS EN ADMIN</t>
  </si>
  <si>
    <t>IVA PAGOS AUTOMÁTICOS - RECURSOS EN ADMIN</t>
  </si>
  <si>
    <t>IMPUESTO DE TIMBRE - RECURSOS EN ADMIN</t>
  </si>
  <si>
    <t>COMISIONES, HONORARIOS Y SERVICIOS- RECURSOS EN ADMIN</t>
  </si>
  <si>
    <t>MATERIALES Y SUMINISTROS - RECURSOS EN ADMIN</t>
  </si>
  <si>
    <t>LICENCIAS Y SOFTWARE - RECURSOS EN ADMIN</t>
  </si>
  <si>
    <t>PUBLICIDAD Y PROPAGANDA - RECURSOS EN ADMIN</t>
  </si>
  <si>
    <t>IMPRESOS, PUBLICACIONES Y SUSCRIPCIONES - RECURSOS EN ADMIN</t>
  </si>
  <si>
    <t>SERVICIOS PÚBLICOS - RECURSOS EN ADMIN</t>
  </si>
  <si>
    <t>COMUNICACIONES Y TRANSPORTE - RECURSOS EN ADMIN</t>
  </si>
  <si>
    <t>SERVICIOS DE ASEO, CAFETERÍA Y RESTAURANTE - RECURSOS EN ADMIN</t>
  </si>
  <si>
    <t>SUMINISTRO DE EQUIPOS - RECURSOS EN ADMIN</t>
  </si>
  <si>
    <t>GASTOS DE ORGANIZACIÓN Y PUESTA EN MARCHA - RECURSOS EN ADMIN</t>
  </si>
  <si>
    <t>VIÁTICOS Y GASTOS DE VIAJE - RECURSOS EN ADMIN</t>
  </si>
  <si>
    <t>IVA PAGOS DINEROS EN ADMIN - RECURSOS EN ADMIN</t>
  </si>
  <si>
    <t>ARRENDAMIENTO - RECURSOS EN ADMIN</t>
  </si>
  <si>
    <t>OBRAS Y MEJORAS EN PROPIEDAD AJENA - RECURSOS EN ADMIN</t>
  </si>
  <si>
    <t>RETENCIÓN EN LA FUENTE RENDIMIENTOS FINANCIEROS - RECURSOS EN ADMIN</t>
  </si>
  <si>
    <t>GASTOS LEGALES - RECURSOS EN ADMIN</t>
  </si>
  <si>
    <t>IMPUESTOS ASUMIDOS - RECURSOS EN ADMIN</t>
  </si>
  <si>
    <t>SEGUROS GENERALES - RECURSOS EN ADMIN</t>
  </si>
  <si>
    <t>MANTENIMIENTO - RECURSOS EN ADMIN</t>
  </si>
  <si>
    <t>VIGILANCIA Y SEGURIDAD - RECURSOS EN ADMIN</t>
  </si>
  <si>
    <t>CUOTAS SOSTENIMIENTO - RECURSOS EN ADMIN</t>
  </si>
  <si>
    <t>DIFERENCIA EN CAMBIO - RECURSOS EN ADMIN</t>
  </si>
  <si>
    <t>COMISIONES - RECURSOS EN ADMIN</t>
  </si>
  <si>
    <t>SERVICIOS GENERALES - RECURSOS EN ADMIN</t>
  </si>
  <si>
    <t>HONORARIOS - RECURSOS EN ADMIN</t>
  </si>
  <si>
    <t>CESANTIAS - RECURSOS EN ADMIN</t>
  </si>
  <si>
    <t>INTERESES CESANTIAS - RECURSOS EN ADMIN</t>
  </si>
  <si>
    <t>VACACIONES - RECURSOS EN ADMIN</t>
  </si>
  <si>
    <t>PRIMA DE SERVICIOS - RECURSOS EN ADMIN</t>
  </si>
  <si>
    <t>SALARIO - RECURSOS EN ADMIN</t>
  </si>
  <si>
    <t>APORTES EN RIESGOS PROFESIONALES - RECURSOS EN ADMIN</t>
  </si>
  <si>
    <t>INCAPACIDADES - RECURSOS EN ADMIN</t>
  </si>
  <si>
    <t>IMPUESTO AL CONSUMO - RECURSOS EN ADMIN</t>
  </si>
  <si>
    <t>DESCUENTO COMERCIALES - RECURSOS EN ADMIN</t>
  </si>
  <si>
    <t>GASTOS MÉDICOS Y MEDICAMENTOS - RECURSOS EN ADMIN</t>
  </si>
  <si>
    <t>AJUSTES - RECURSOS EN ADMIN</t>
  </si>
  <si>
    <t>AUXILIO DE TRANSPORTE - RECURSOS EN ADMIN</t>
  </si>
  <si>
    <t>GASTOS DE VIAJE (PUENTE) - RECURSOS EN ADMIN</t>
  </si>
  <si>
    <t>CAPACITACIÓN, BIENESTAR SOCIAL Y ESTÍMULOS - RECURSOS EN ADMIN</t>
  </si>
  <si>
    <t>ALOJAMIENTO - LEGALIZACIONES DE GASTOS DE VIAJE - RECURSOS EN ADMIN</t>
  </si>
  <si>
    <t>ALIMENTACIÓN - LEGALIZACIONES DE GASTOS DE VIAJE  - RECURSOS EN ADMIN</t>
  </si>
  <si>
    <t>ALOJAMIENTO - GENERAL - RECURSOS EN ADMIN</t>
  </si>
  <si>
    <t>DOTACIÓN Y SUMINISTRO A TRABAJADORES UNIFORMES - EN ADMINISTRACIÓN</t>
  </si>
  <si>
    <t>DOTACIÓN Y SUMINISTRO A TRABAJADORES CALZADO  - EN ADMINISTRACIÓN</t>
  </si>
  <si>
    <t>EJECUCIÓN DE NÓMINA EN ADMINISTRACIÓN</t>
  </si>
  <si>
    <t>PARA ADQUISICIÓN DE BIENES Y SERVICIOS (PUENTE) - RECURSOS EN ADMIN</t>
  </si>
  <si>
    <t>IVA PAGOS DINEROS EN ADMIN - RECURSOS EN ADMIN 19% ( NO MUEVE PRESUPUESTO )</t>
  </si>
  <si>
    <t>IVA PAGOS DINEROS EN ADMIN - RECURSOS EN ADMIN 5% ( NO MUEVE PRESUPUESTO )</t>
  </si>
  <si>
    <t>IMPUESTO AL CONSUMO - RECURSOS EN ADMIN (NO MUEVE PRESUPUESTO)</t>
  </si>
  <si>
    <t>IMPUESTO DE INDUSTRIA Y COMERCIO - RECURSOS ADMIN</t>
  </si>
  <si>
    <t>ALIMENTACIÓN - RECURSOS EN ADMIN</t>
  </si>
  <si>
    <t>IMPUESTOS - MANDATOS</t>
  </si>
  <si>
    <t>APORTES A FONDOS DE PENSIÓN EN ADMINISTRACIÓN - RECURSOS EN ADMIN</t>
  </si>
  <si>
    <t>APORTES A EPS EN ADMINISTRACIÓN - RECURSOS EN ADMIN</t>
  </si>
  <si>
    <t>APORTES A RIESGOS PROFESIONALES EN ADMINISTRACIÓN - RECURSOS EN ADMIN</t>
  </si>
  <si>
    <t>APORTES A CAJA DE COMPENSACIÓN EN ADMINISTRACIÓN - RECURSOS EN ADMIN</t>
  </si>
  <si>
    <t>APORTES AL SENA EN ADMINISTRACIÓN - RECURSOS EN ADMIN</t>
  </si>
  <si>
    <t>APORTES A ICBF EN ADMINISTRACIÓN - RECURSOS EN ADMIN</t>
  </si>
  <si>
    <t>Otras Cuentas Por Pagar</t>
  </si>
  <si>
    <t>OBLIGACIONES PAGADAS POR TERCEROS</t>
  </si>
  <si>
    <t>CREDITOS EDUCATIVOS CONDONABLES</t>
  </si>
  <si>
    <t>Obligaciones Laborales Y De Seguridad Social</t>
  </si>
  <si>
    <t>Salarios Y Prestaciones Sociales</t>
  </si>
  <si>
    <t>NÓMINA POR PAGAR</t>
  </si>
  <si>
    <t>CESANTÍAS</t>
  </si>
  <si>
    <t>INTERESES SOBRE CESANTÍAS</t>
  </si>
  <si>
    <t>VACACIONES</t>
  </si>
  <si>
    <t>PRIMA DE SERVICIOS</t>
  </si>
  <si>
    <t>Generales  Donaciones con D.E</t>
  </si>
  <si>
    <t>Ejecución Generales Donaciones con D.E</t>
  </si>
  <si>
    <t>LINEA ESTRATÉGICA AYUDA HUMANITARIA ALIMENTACION Y ELEMENTOS DE ASEO</t>
  </si>
  <si>
    <t>LINEA ESTRATÉGICA SALUD INSUMOS MEDICOS Y/O DOTACION</t>
  </si>
  <si>
    <t>LINEA ESTRATÉGICA AYUDA HUMANITARIA CUOTA MONETARIA</t>
  </si>
  <si>
    <t>LINEA ESTRATÉGICA EDUCACIÓN</t>
  </si>
  <si>
    <t>LINEA ESTRATÉGICA AYUDA HUMANITARIA COMUNICACIONES Y TRANSPORTE</t>
  </si>
  <si>
    <t>LINEA ESTRATÉGICA AYUDA HUMANITARIA COMISIONES POR SERVICIOS</t>
  </si>
  <si>
    <t>OBRAS Y MEJORAS EN PROPIEDAD AJENA -ITUANGO</t>
  </si>
  <si>
    <t>LINEA ESTRATÉGICA TECNOLOGIA EDUCANDO CON AMOR</t>
  </si>
  <si>
    <t>GRAVÁMEN A LOS MOVIMIENTOS  D.E</t>
  </si>
  <si>
    <t>FOTOCOPIAS D.E</t>
  </si>
  <si>
    <t>IVA MAYOR VALOR DEL GASTO 5% D.E</t>
  </si>
  <si>
    <t>IVA MAYOR VALOR DEL GASTO 19% -D.E</t>
  </si>
  <si>
    <t>ASIGNACIÓN PERMANENTE 2017 FONDO BECAS EDUCACIÓN SUPERIOR</t>
  </si>
  <si>
    <t>RECURSOS EN ADMINISTRACIÓN FONDO BECAS EDUCACIÓN SUPERIOR</t>
  </si>
  <si>
    <t>Recursos con Destinación Especifica - Convenios</t>
  </si>
  <si>
    <t>DONACIÓN COLABORADORES</t>
  </si>
  <si>
    <t>Recursos con Destinación Especifica - Aportes</t>
  </si>
  <si>
    <t>FONDO ABRAZANDO CON AMOR</t>
  </si>
  <si>
    <t>FONDO ABRAZANDO CON AMOR DONATON</t>
  </si>
  <si>
    <t>ASIGNACIÓN PERMANENTE FONDO ABRAZANDO CON AMOR  2019</t>
  </si>
  <si>
    <t>Recursos con Destinacion Especifica Educando con Amor</t>
  </si>
  <si>
    <t>PROYECTO EDUCANDO CON AMOR</t>
  </si>
  <si>
    <t>Recursos con Destinacion Especifica - Ituango</t>
  </si>
  <si>
    <t>ESTAMOS CONTIGO ITUANGO  - DONACIÓN COLABORADORES</t>
  </si>
  <si>
    <t>ESTAMOS CONTIGO ITUANGO</t>
  </si>
  <si>
    <t>Pasivos Estimados</t>
  </si>
  <si>
    <t>Provisión Para Obligaciones Fiscales</t>
  </si>
  <si>
    <t>Impuesto Sobre La Renta Y Complementario</t>
  </si>
  <si>
    <t>IMPUESTO SOBRE LA RENTA Y COMPLEMENTARIO - PROVISION</t>
  </si>
  <si>
    <t>Provisión Para Prestaciones Sociales</t>
  </si>
  <si>
    <t>CESANTÍAS - PROVISION</t>
  </si>
  <si>
    <t>INTERESES SOBRE CESANTÍAS - PROVISION</t>
  </si>
  <si>
    <t>VACACIONES - PROVISION</t>
  </si>
  <si>
    <t>PRIMA DE SERVICIOS - PROVISION</t>
  </si>
  <si>
    <t>BONIFICACIONES - PROVISIONES</t>
  </si>
  <si>
    <t>Provisiones Diversas</t>
  </si>
  <si>
    <t>Otras Provisiones Diversas</t>
  </si>
  <si>
    <t>OTRAS PROVISIONES DIVERSAS</t>
  </si>
  <si>
    <t>OTRAS PROVISIONES DIVERSAS AFECTACIÓN PRESUPUESTAL</t>
  </si>
  <si>
    <t>Recaudos A Favor De Terceros</t>
  </si>
  <si>
    <t>IMPUESTOS - ESTAMPILLAS UDEA</t>
  </si>
  <si>
    <t>COBRO CARTERA DE TERCEROS</t>
  </si>
  <si>
    <t>RECAUDOS A FAVOR DE TERCEROS</t>
  </si>
  <si>
    <t>RECAUDOS A FAVOR DE TERCEROS GL</t>
  </si>
  <si>
    <t>Ingresos Recibidos Por Anticipado</t>
  </si>
  <si>
    <t>INTERESES POR ANTICIPADO</t>
  </si>
  <si>
    <t>COMISIONES - ANTICIPADO</t>
  </si>
  <si>
    <t>ARRENDAMIENTOS - ANTICIPADO</t>
  </si>
  <si>
    <t>HONORARIOS - ANTICIPADO</t>
  </si>
  <si>
    <t>VENTAS RECIBIDAS POR ANTICIPADO</t>
  </si>
  <si>
    <t>PROCESOS DE TITULARIZACIÓN NACIONALES</t>
  </si>
  <si>
    <t>INGRESOS RECIBIDOS POR ANTICIPADO</t>
  </si>
  <si>
    <t>Pasivo Por Impuesto De Renta Diferido</t>
  </si>
  <si>
    <t>Pasivo por Impuesto de Renta Diferido</t>
  </si>
  <si>
    <t>PASIVO POR IMPUESTO DE RENTA DIFERIDO</t>
  </si>
  <si>
    <t>Patrimonio</t>
  </si>
  <si>
    <t>Patrimonio Institucional</t>
  </si>
  <si>
    <t>Aportes Sociales</t>
  </si>
  <si>
    <t>Cuotas O Partes De Interés Social</t>
  </si>
  <si>
    <t>CUOTAS O PARTES DE INTERÉS SOCIAL</t>
  </si>
  <si>
    <t>Fondo Social</t>
  </si>
  <si>
    <t>SUPERÁVIT DE CAPITAL</t>
  </si>
  <si>
    <t>Reservas</t>
  </si>
  <si>
    <t>Reservas De Ley</t>
  </si>
  <si>
    <t>ASIGNACIONES PERMANENTES 2017</t>
  </si>
  <si>
    <t>ASIGNACIONES PERMANENTES 2021</t>
  </si>
  <si>
    <t>ASIGNACIONES PERMANENTES 2019</t>
  </si>
  <si>
    <t>Resultados De Ejercicios Anteriores</t>
  </si>
  <si>
    <t>UTILIDAD O EXCEDENTES ACUMULADOS</t>
  </si>
  <si>
    <t>PÉRDIDA O DÉFICIT ACUMULADOS</t>
  </si>
  <si>
    <t>Resultados Del Ejercicio</t>
  </si>
  <si>
    <t>UTILIDAD O EXCEDENTE DEL EJERCICIO</t>
  </si>
  <si>
    <t>PÉRDIDA O DÉFICIT DEL EJERCICIO</t>
  </si>
  <si>
    <t>CUENTA TEMPORAL DE CIERRE</t>
  </si>
  <si>
    <t>Superávit Por Donación</t>
  </si>
  <si>
    <t>Superavti En Especie</t>
  </si>
  <si>
    <t>SUPERAVIT EN ESPECIE</t>
  </si>
  <si>
    <t>Superávit Valorizacion</t>
  </si>
  <si>
    <t>SUPERAVTI EDIFICACIONES</t>
  </si>
  <si>
    <t>SUPERAVIT MAQUINARIA Y EQUIPO</t>
  </si>
  <si>
    <t>SUPERAVIT MUEBLES, ENSERES Y EQUIPO DE OFICINA</t>
  </si>
  <si>
    <t>SUPERAVIT EQUIPO DE COMUNICACION Y COMPUTACION</t>
  </si>
  <si>
    <t>Efectos en Convergencia NIIF</t>
  </si>
  <si>
    <t>Efectos en Convergencia NIIF (CR)</t>
  </si>
  <si>
    <t>EFECTOS EN CONVERGENCIA (CR) - ESFA</t>
  </si>
  <si>
    <t>Efectos en Convergencia NIIF (DB)</t>
  </si>
  <si>
    <t>EFECTOS EN CONVERGENCIA (DB) - ESFA</t>
  </si>
  <si>
    <t>Ventas De Bienes Comercializados</t>
  </si>
  <si>
    <t>VENTAS DE BIENES COMERCIALIZADOS</t>
  </si>
  <si>
    <t>Venta de Servicios</t>
  </si>
  <si>
    <t>Recreativos, Culturales Y Deportivos</t>
  </si>
  <si>
    <t>INGRESOS AL MUSEO</t>
  </si>
  <si>
    <t>PROYECTOS ESPECIALES CACERES</t>
  </si>
  <si>
    <t>PROYECTOS ESPECIALES CAUCASIA</t>
  </si>
  <si>
    <t>PROYECTOS ESPECIALES ITUANGO</t>
  </si>
  <si>
    <t>PROYECTOS ESPECIALES NECHI</t>
  </si>
  <si>
    <t>PROYECTOS ESPECIALES RECREATIVOS MEDELLÍN</t>
  </si>
  <si>
    <t>PROYECTOS ESPECIALES TARAZA</t>
  </si>
  <si>
    <t>PROYECTOS ESPECIALES VALDIVIA</t>
  </si>
  <si>
    <t>MULTAS POR PRÉSTAMOS DE LIBROS EN BIBLIOTECA</t>
  </si>
  <si>
    <t>COMISIÓN VENTA DE SERVICIOS</t>
  </si>
  <si>
    <t>PROYECTOS ESPECIALES APARTADÓ</t>
  </si>
  <si>
    <t>PROYECTOS ESPECIALES BELLO</t>
  </si>
  <si>
    <t>PROYECTOS ESPECIALES RIONEGRO</t>
  </si>
  <si>
    <t>PROYECTOS ESPECIALES LIBORINA</t>
  </si>
  <si>
    <t>PROYECTOS ESPECIALES SABANALARGA</t>
  </si>
  <si>
    <t>PROYECTOS ESPECIALES BOGOTÁ</t>
  </si>
  <si>
    <t>PROYECTOS ESPECIALES SIBATÉ</t>
  </si>
  <si>
    <t>PROYECTOS ESPECIALES TURBO</t>
  </si>
  <si>
    <t>PROYECTOS ESPECIALES BURITICÁ</t>
  </si>
  <si>
    <t>PROYECTOS ESPECIALES SOPETRAN</t>
  </si>
  <si>
    <t>PROYECTOS ESPECIALES MUTATÁ</t>
  </si>
  <si>
    <t>PROYECTOS ESPECIALES CARMEN DE VIBORAL</t>
  </si>
  <si>
    <t>PROYECTOS ESPECIALES ENVIGADO</t>
  </si>
  <si>
    <t>PROYECTOS ESPECIALES CHIGORODÓ</t>
  </si>
  <si>
    <t>PROYECTOS ESPECIALES ITAGÜÍ</t>
  </si>
  <si>
    <t>PROYECTOS ESPECIALES LA CEJA</t>
  </si>
  <si>
    <t>PROYECTOS ESPECIALES OLAYA</t>
  </si>
  <si>
    <t>PROYECTOS ESPECIALES SANTA FE DE ANTIOQUIA</t>
  </si>
  <si>
    <t>PROYECTOS ESPECIALES YONDÓ</t>
  </si>
  <si>
    <t>PROYECTOS ESPECIALES PUERTO NARE</t>
  </si>
  <si>
    <t>PROYECTOS ESPECIALES PUERTO TRIUNFO</t>
  </si>
  <si>
    <t>PROYECTOS ESPECIALES BOJACÁ</t>
  </si>
  <si>
    <t>PROYECTOS ESPECIALES GUASCA</t>
  </si>
  <si>
    <t>PROYECTOS ESPECIALES GUATAVITA</t>
  </si>
  <si>
    <t>PROYECTOS ESPECIALES SOACHA</t>
  </si>
  <si>
    <t>PROYECTOS ESPECIALES GRANADA</t>
  </si>
  <si>
    <t>PROYECTOS ESPECIALES LA CALERA</t>
  </si>
  <si>
    <t>PROYECTOS ESPECIALES SAN ANTONIO DEL TEQUENDAMA</t>
  </si>
  <si>
    <t>PROYECTOS ESPECIALES MADRID</t>
  </si>
  <si>
    <t>PROYECTOS ESPECIALES ZIPACON</t>
  </si>
  <si>
    <t>PROYECTOS ESPECIALES CAREPA</t>
  </si>
  <si>
    <t>PROYECTOS ESPECIALES YARUMAL</t>
  </si>
  <si>
    <t>PROYECTOS ESPECIALES CALDAS ANT</t>
  </si>
  <si>
    <t>PROYECTOS ESPECIALES COCORNÁ</t>
  </si>
  <si>
    <t>PROYECTOS ESPECIALES COPACABANA</t>
  </si>
  <si>
    <t>PROYECTOS ESPECIALES PEQUE</t>
  </si>
  <si>
    <t>PROYECTOS ESPECIALES ENTRERRIOS</t>
  </si>
  <si>
    <t>PROYECTOS ESPECIALES GIRARDOTA</t>
  </si>
  <si>
    <t>PROYECTOS ESPECIALES GUARNE</t>
  </si>
  <si>
    <t>PROYECTOS ESPECIALES BRICEÑO</t>
  </si>
  <si>
    <t>PROYECTOS ESPECIALES TOLEDO</t>
  </si>
  <si>
    <t>PROYECTOS ESPECIALES MARINILLA</t>
  </si>
  <si>
    <t>PROYECTOS ESPECIALES SABANETA</t>
  </si>
  <si>
    <t>PROYECTOS ESPECIALES SAN JUAN DE URABÁ</t>
  </si>
  <si>
    <t>PROYECTOS ESPECIALES SAN ANDRES DE CUERQUIA</t>
  </si>
  <si>
    <t>PROYECTOS ESPECIALES SANTA ROSAS DE OSOS</t>
  </si>
  <si>
    <t>PROYECTOS ESPECIALES UBALÁ</t>
  </si>
  <si>
    <t>PROYECTOS ESPECIALES DON MATÍAS</t>
  </si>
  <si>
    <t>PROYECTOS ESPECIALES UBAQUE</t>
  </si>
  <si>
    <t>PROYECTOS ESPECIALES CHIPAQUE</t>
  </si>
  <si>
    <t>PROYECTOS ESPECIALES CHOACHÍ</t>
  </si>
  <si>
    <t>PROYECTOS ESPECIALES GAMA</t>
  </si>
  <si>
    <t>PROYECTOS ESPECIALES JUNIN</t>
  </si>
  <si>
    <t>PROYECTOS ESPECIALES FACATATIVA</t>
  </si>
  <si>
    <t>PROYECTOS ESPECIALES TENJO</t>
  </si>
  <si>
    <t>PROYECTOS ESPECIALES FUNZA</t>
  </si>
  <si>
    <t>PROYECTOS ESPECIALES SAN PEDRO DE LOS MILAGROS</t>
  </si>
  <si>
    <t>PROYECTOS ESPECIALES USME</t>
  </si>
  <si>
    <t>PROYECTOS ESPECIALES GACHALA</t>
  </si>
  <si>
    <t>PROYECTOS ESPECIALES CAMPAMENTO</t>
  </si>
  <si>
    <t>PROYECTOS ESPECIALES EL SANTUARIO</t>
  </si>
  <si>
    <t>PROYECTOS ESPECIALES SAN PEDRO DE URABA</t>
  </si>
  <si>
    <t>PROYECTOS ESPECIALES TENA</t>
  </si>
  <si>
    <t>PROYECTOS ESPECIALES LA UNIÓN</t>
  </si>
  <si>
    <t>PROYECTOS ESPECIALES NECOCLÍ</t>
  </si>
  <si>
    <t>PROYECTOS ESPECIALES LA ESTRELLA</t>
  </si>
  <si>
    <t>PROYECTOS ESPECIALES LA HISPANIA</t>
  </si>
  <si>
    <t>PROYECTOS ESPECIALES YOLOMBO</t>
  </si>
  <si>
    <t>PROYECTOS ESPECIALES ARBOLETES</t>
  </si>
  <si>
    <t>PROYECTOS ESPECIALES ARGELIA</t>
  </si>
  <si>
    <t>PROYECTOS ESPECIALES GOMEZ PLATA</t>
  </si>
  <si>
    <t>PROYECTOS ESPECIALES ALEJANDRIA</t>
  </si>
  <si>
    <t>Devoluciones, Rebajas Y Descuentos En Ventas</t>
  </si>
  <si>
    <t>Otros Servicios</t>
  </si>
  <si>
    <t>DEVOLUCIÓN, REBAJAS Y DESCUENTOS EN SERVICIOS</t>
  </si>
  <si>
    <t>Otros Ingresos</t>
  </si>
  <si>
    <t>Financieros</t>
  </si>
  <si>
    <t>INTERESES DE DEUDORES - INGRESOS</t>
  </si>
  <si>
    <t>RENDIMIENTOS FINANCIEROS - CDT</t>
  </si>
  <si>
    <t>INTERESES SOBRE DEPÓSITOS - INGRESOS</t>
  </si>
  <si>
    <t>INTERESES SOBRE DEPÓSITOS QUE AFECTAR PRESUPUESTO - INGRESOS</t>
  </si>
  <si>
    <t>INTERES SOBRE CARTERA QUE AFECTA PRESUPUESTO</t>
  </si>
  <si>
    <t>RENDIMIENTOS SOBRE RECURSOS EN ADMIN</t>
  </si>
  <si>
    <t>RENDIMIENTOS POR DESCUENTOS COMERCIALES</t>
  </si>
  <si>
    <t>RENDIMIENTOS OPERACIONES FINANCIERAS TES</t>
  </si>
  <si>
    <t>Ajuste Por Diferencia En Cambio</t>
  </si>
  <si>
    <t>Ganancia En Diferencia En Cambio</t>
  </si>
  <si>
    <t>GANANCIA EN DIFERENCIA EN CAMBIO</t>
  </si>
  <si>
    <t>Otros Ingresos Ordinarios</t>
  </si>
  <si>
    <t>Utilidad En Venta De Activos</t>
  </si>
  <si>
    <t>UTILIDAD EN VENTA DE ACTIVOS</t>
  </si>
  <si>
    <t>Fotocopias</t>
  </si>
  <si>
    <t>FOTOCOPIAS BIBLIOTECA EPM</t>
  </si>
  <si>
    <t>Concesionarios</t>
  </si>
  <si>
    <t>CONCESIONES PIES DESCALZOS</t>
  </si>
  <si>
    <t>CONCESIONES BIBLIOTECA EPM</t>
  </si>
  <si>
    <t>CONCESIONES PARQUE DESEOS</t>
  </si>
  <si>
    <t>CONCESIONES ESPACIOS EPM</t>
  </si>
  <si>
    <t>PARQUEADEROS</t>
  </si>
  <si>
    <t>Donaciones</t>
  </si>
  <si>
    <t>DONACIONES</t>
  </si>
  <si>
    <t>DONACIONES EN ESPECIE</t>
  </si>
  <si>
    <t>INGRESOS ORDINARIOS</t>
  </si>
  <si>
    <t>MATERIALES Y RECICLAJE</t>
  </si>
  <si>
    <t>Aportes Fundadores</t>
  </si>
  <si>
    <t>APORTES FUNDADORES PARA LA EJECUCIÓN DE LOS PROGRAMAS Y PROYECTOS</t>
  </si>
  <si>
    <t>Extraordinarios</t>
  </si>
  <si>
    <t>RECUPERACIONES CLIENTES</t>
  </si>
  <si>
    <t>INDEMNIZACIONES</t>
  </si>
  <si>
    <t>INGRESOS EXTRAORDINARIOS</t>
  </si>
  <si>
    <t>REINTEGRO COSTOS Y GASTOS</t>
  </si>
  <si>
    <t>REDONDEO AL PESO</t>
  </si>
  <si>
    <t>RECUPERACIONES PROVEEDORES - NO AFECTA PRESUPUESTO</t>
  </si>
  <si>
    <t>RECUPERACIONES CLIENTES - NO AFECTA PRESUPUESTO</t>
  </si>
  <si>
    <t>Ingresos Prestacion de Servicios</t>
  </si>
  <si>
    <t>Ingresos Prestacion de Servicios CCE</t>
  </si>
  <si>
    <t>PRESTACIÓN DE SERVICIOS CCE</t>
  </si>
  <si>
    <t>SOBRANTE EN RECAUDOS</t>
  </si>
  <si>
    <t>Gastos</t>
  </si>
  <si>
    <t>Gastos De Administración</t>
  </si>
  <si>
    <t>Sueldos Y Salarios</t>
  </si>
  <si>
    <t>SUELDOS DEL PERSONAL - ADMINISTRACIÓN</t>
  </si>
  <si>
    <t>HORAS EXTRAS Y FESTIVOS - ADMINISTRACIÓN</t>
  </si>
  <si>
    <t>GASTOS DE REPRESENTACIÓN - ADMINISTRACIÓN</t>
  </si>
  <si>
    <t>PERSONAL SUPERNUMERARIO - ADMINISTRACIÓN</t>
  </si>
  <si>
    <t>HONORARIOS - ADMINISTRACIÓN</t>
  </si>
  <si>
    <t>PRIMA DE VACACIONES - ADMINISTRACIÓN</t>
  </si>
  <si>
    <t>PRIMA DE NAVIDAD - ADMINISTRACIÓN</t>
  </si>
  <si>
    <t>VACACIONES - ADMINISTRACIÓN</t>
  </si>
  <si>
    <t>BONIFICACIONES - ADMINISTRACIÓN</t>
  </si>
  <si>
    <t>AUXILIO DE TRANSPORTE - ADMINISTRACIÓN</t>
  </si>
  <si>
    <t>CESANTÍAS - ADMINISTRACIÓN</t>
  </si>
  <si>
    <t>INTERESES A LAS CESANTÍAS - ADMINISTRACIÓN</t>
  </si>
  <si>
    <t>AUXILIO CONECTIVIDAD - ADMINISTRACIÓN</t>
  </si>
  <si>
    <t>CAPACITACIÓN, BIENESTAR SOCIAL Y ESTÍMULOS - ADMINISTRACIÓN</t>
  </si>
  <si>
    <t>DOTACIÓN Y SUMINISTRO A TRABAJADORES UNIFORMES - ADMINISTRACIÓN</t>
  </si>
  <si>
    <t>DOTACIÓN Y SUMINISTRO A TRABAJADORES CALZADO  - ADMINISTRACIÓN</t>
  </si>
  <si>
    <t>GASTOS DEPORTIVOS Y DE RECREACIÓN - ADMINISTRACIÓN</t>
  </si>
  <si>
    <t>FACTOR PRESTACIONAL SALARIO INTEGRAL 30% - ADMINISTRACIÓN</t>
  </si>
  <si>
    <t>CONTRATOS DE PERSONAL TEMPORAL - ADMINISTRACIÓN</t>
  </si>
  <si>
    <t>GASTOS DE VIAJE - ADMINISTRACIÓN</t>
  </si>
  <si>
    <t>COMISIONES - ADMINISTRACIÓN</t>
  </si>
  <si>
    <t>BONIFICACIONES POR SERVICIOS PRESTADOS - ADMINISTRACIÓN</t>
  </si>
  <si>
    <t>PRIMA DE SERVICIOS - ADMINISTRACIÓN</t>
  </si>
  <si>
    <t>Viáticos</t>
  </si>
  <si>
    <t>ALIMENTACIÓN - ADMINISTRACIÓN</t>
  </si>
  <si>
    <t>ALOJAMIENTO - ADMINISTRACIÓN</t>
  </si>
  <si>
    <t>GASTOS DE VIAJE (PUENTE) - ADMINISTRACIÓN</t>
  </si>
  <si>
    <t>Contribuciones Imputadas</t>
  </si>
  <si>
    <t>INCAPACIDADES - ADMINISTRACIÓN</t>
  </si>
  <si>
    <t>INDEMNIZACIONES - ADMINISTRACIÓN</t>
  </si>
  <si>
    <t>GASTOS MÉDICOS Y MEDICAMENTOS - ADMINISTRACIÓN</t>
  </si>
  <si>
    <t>Contribuciones Efectivas</t>
  </si>
  <si>
    <t>SEGUROS DE VIDA - ADMINISTRACIÓN</t>
  </si>
  <si>
    <t>APORTES A CAJAS DE COMPENSACIÓN FAMILIAR - ADMINISTRACIÓN</t>
  </si>
  <si>
    <t>COTIZACIONES A SEGURIDAD SOCIAL EN SALUD - ADMINISTRACIÓN</t>
  </si>
  <si>
    <t>COTIZACIONES A RIESGOS PROFESIONALES - ADMINISTRACIÓN</t>
  </si>
  <si>
    <t>COTIZACIONES A ENTIDADES ADMINISTRADORAS - ADMINISTRACIÓN</t>
  </si>
  <si>
    <t>Aportes Sobre La Nómina</t>
  </si>
  <si>
    <t>APORTES AL ICBF - ADMINISTRACIÓN</t>
  </si>
  <si>
    <t>APORTES AL SENA - ADMINISTRACIÓN</t>
  </si>
  <si>
    <t>MONETIZACIÓN CONTRATO DE APRENDIZAJE - ADMINISTRACIÓN</t>
  </si>
  <si>
    <t>Generales</t>
  </si>
  <si>
    <t>GASTOS DE ORGANIZACIÓN Y PUESTA EN MARCHA</t>
  </si>
  <si>
    <t>DOTACIÓN  A TRABAJADORES UNIFORMES CALZADO- ADMINISTRACIÓN</t>
  </si>
  <si>
    <t>OBRAS Y MEJORAS EN PROPIEDAD AJENA - ADMINISTRACIÓN</t>
  </si>
  <si>
    <t>VIGILANCIA Y SEGURIDAD - ADMINISTRACIÓN</t>
  </si>
  <si>
    <t>MATERIALES Y SUMINISTROS - ADMINISTRACIÓN</t>
  </si>
  <si>
    <t>MANTENIMIENTO - ADMINISTRACIÓN</t>
  </si>
  <si>
    <t>CAPACITACIÓN, BIENESTAR SOCIAL - ADMINISTRACIÓN</t>
  </si>
  <si>
    <t>SERVICIOS PÚBLICOS - ADMINISTRACIÓN</t>
  </si>
  <si>
    <t>ARRENDAMIENTOS - ADMINISTRACIÓN</t>
  </si>
  <si>
    <t>VIÁTICOS Y GASTOS DE VIAJE - ADMINISTRACIÓN</t>
  </si>
  <si>
    <t>PUBLICIDAD Y PROPAGANDA - ADMINISTRACIÓN</t>
  </si>
  <si>
    <t>IMPRESOS, PUBLICACIONES, SUSCRIPCIONES - ADMINISTRACIÓN</t>
  </si>
  <si>
    <t>FOTOCOPIAS - ADMINISTRACIÓN</t>
  </si>
  <si>
    <t>COMUNICACIONES Y TRANSPORTE - ADMINISTRACIÓN</t>
  </si>
  <si>
    <t>SEGUROS GENERALES - ADMINISTRACIÓN</t>
  </si>
  <si>
    <t>PROMOCIÓN Y DIVULGACIÓN - ADMINISTRACIÓN</t>
  </si>
  <si>
    <t>DISEÑOS Y ESTUDIOS - ADMINISTRACIÓN</t>
  </si>
  <si>
    <t>EVENTOS CULTURALES - ADMINISTRACIÓN</t>
  </si>
  <si>
    <t>SERVICIOS DE ASEO, CAFETERÍA, RESTAURANTE - ADMINISTRACIÓN</t>
  </si>
  <si>
    <t>PROCESAMIENTO DE INFORMACIÓN - ADMINISTRACIÓN</t>
  </si>
  <si>
    <t>ORGANIZACIÓN DE EVENTOS - ADMINISTRACIÓN</t>
  </si>
  <si>
    <t>ELEMENTOS DE ASEO, LAVANDERÍA Y CAFETERÍA - ADMINISTRACIÓN</t>
  </si>
  <si>
    <t>BODEGAJE - ADMINISTRACIÓN</t>
  </si>
  <si>
    <t>VIDEOS - ADMINISTRACIÓN</t>
  </si>
  <si>
    <t>RELACIONES PÚBLICAS - ADMINISTRACIÓN</t>
  </si>
  <si>
    <t>CONTRATOS DE APRENDIZAJE - ADMINISTRACIÓN</t>
  </si>
  <si>
    <t>GASTOS LEGALES - ADMINISTRACIÓN</t>
  </si>
  <si>
    <t>LICENCIAS Y ARRENDAMIENTO SOFTWARE- ADMINISTRACIÓN</t>
  </si>
  <si>
    <t>PARA ADQUISICIÓN DE BIENES Y SERVICIOS (PUENTE) - ADMINISTRACIÓN</t>
  </si>
  <si>
    <t>OTROS GASTOS GENERALES - ADMINISTRACIÓN</t>
  </si>
  <si>
    <t>IVA MAYOR VALOR DEL GASTO 5% - ADMINISTRACIÓN ( NO MUEVE PRESUPUESTO )</t>
  </si>
  <si>
    <t>IVA MAYOR VALOR DEL GASTO 5% - ADMINISTRACIÓN</t>
  </si>
  <si>
    <t>IVA MAYOR VALOR DEL GASTO 16% - ADMINISTRACIÓN</t>
  </si>
  <si>
    <t>IVA MAYOR VALOR DEL GASTO 16% - ADMINISTRACIÓN ( NO MUEVE PRESUPUESTO )</t>
  </si>
  <si>
    <t>IVA MAYOR VALOR DEL GASTO 19% - ADMINISTRACIÓN ( NO MUEVE PRESUPUESTO )</t>
  </si>
  <si>
    <t>IVA MAYOR VALOR DEL GASTO 19% - ADMINISTRACIÓN</t>
  </si>
  <si>
    <t>Comisiones, Honorarios Y Servicios</t>
  </si>
  <si>
    <t>SERVICIOS - ADMINISTRACIÓN</t>
  </si>
  <si>
    <t>Impuestos, Contribuciones Y Tasas</t>
  </si>
  <si>
    <t>MULTAS - ADMINISTRACIÓN</t>
  </si>
  <si>
    <t>SANCIONES - ADMINISTRACIÓN</t>
  </si>
  <si>
    <t>IMPUESTO DE INDUSTRIA Y COMERCIO - ADMINISTRACIÓN</t>
  </si>
  <si>
    <t>TASAS - ADMINISTRACIÓN</t>
  </si>
  <si>
    <t>IMPUESTO DE REGISTRO - ADMINISTRACIÓN</t>
  </si>
  <si>
    <t>INTERESES DE MORA - ADMINISTRACIÓN</t>
  </si>
  <si>
    <t>IMPUESTO AL PATRIMONIO - ADMINISTRACIÓN</t>
  </si>
  <si>
    <t>GRAVÁMEN A LOS MOVIMIENTOS FINANCIEROS - ADMINISTRACIÓN</t>
  </si>
  <si>
    <t>IMPUESTO DE TIMBRE - ADMINISTRACIÓN</t>
  </si>
  <si>
    <t>CONTRIBUCIONES - ADMINISTRACIÓN</t>
  </si>
  <si>
    <t>LICENCIAS - ADMINISTRACIÓN</t>
  </si>
  <si>
    <t>IMPUESTO AL CONSUMO - ADMINISTRACIÓN</t>
  </si>
  <si>
    <t>IMPUESTO INDUSTRIA Y COMERCIO</t>
  </si>
  <si>
    <t>IMPUESTO AL CONSUMO - ADMINISTRACIÓN (NO MUEVE PRESUPUESTO)</t>
  </si>
  <si>
    <t>Otros Impuestos</t>
  </si>
  <si>
    <t>ESTAMPILLAS U. DE A. - ADMINISTRACIÓN</t>
  </si>
  <si>
    <t>OTROS IMPUESTOS - ADMINISTRATIVO</t>
  </si>
  <si>
    <t>Gastos De Operación</t>
  </si>
  <si>
    <t>SUELDOS DEL PERSONAL - OPERACIÓN</t>
  </si>
  <si>
    <t>HORAS EXTRAS Y FESTIVOS - OPERACIÓN</t>
  </si>
  <si>
    <t>GASTOS DE REPRESENTACIÓN - OPERACIÓN</t>
  </si>
  <si>
    <t>REMUNERACIÓN SERVICIOS TÉCNICOS - OPERACIÓN</t>
  </si>
  <si>
    <t>PERSONAL SUPERNUMERARIO  - OPERACIÓN</t>
  </si>
  <si>
    <t>HONORARIOS  - OPERACIÓN</t>
  </si>
  <si>
    <t>PRIMA DE VACACIONES - OPERACIÓN</t>
  </si>
  <si>
    <t>PRIMA DE NAVIDAD - OPERACIÓN</t>
  </si>
  <si>
    <t>VACACIONES - OPERACIÓN</t>
  </si>
  <si>
    <t>BONIFICACIONES - OPERACIÓN</t>
  </si>
  <si>
    <t>AUXILIO DE TRANSPORTE - OPERACIÓN</t>
  </si>
  <si>
    <t>CESANTÍAS - OPERACIÓN</t>
  </si>
  <si>
    <t>INTERESES A LAS CESANTÍAS - OPERACIÓN</t>
  </si>
  <si>
    <t>CAPACITACIÓN, BIENESTAR SOCIAL Y ESTÍMULOS - OPERACIÓN</t>
  </si>
  <si>
    <t>DOTACIÓN Y SUMINISTRO A TRABAJADORES UNIFORMES - OPERACIÓN</t>
  </si>
  <si>
    <t>GASTOS DEPORTIVOS Y DE RECREACIÓN - OPERACIÓN</t>
  </si>
  <si>
    <t>FACTOR PRESTACIONAL SALARIO INTEGRAL 30% -OPERACION</t>
  </si>
  <si>
    <t>CONTRATOS DE PERSONAL TEMPORAL - OPERACIÓN</t>
  </si>
  <si>
    <t>AUXILIO CONECTIVIDAD - OPERACIÓN</t>
  </si>
  <si>
    <t>GASTOS DE VIAJE - OPERACIÓN</t>
  </si>
  <si>
    <t>COMISIONES - OPERACIÓN</t>
  </si>
  <si>
    <t>BONIFICACIONES POR SERVICIOS PRESTADOS - OPERACIÓN</t>
  </si>
  <si>
    <t>DOTACIÓN Y SUMINISTRO A TRABAJADORES CALZADO  - OPERATIVO</t>
  </si>
  <si>
    <t>PRIMA DE SERVICIOS - OPERACIÓN</t>
  </si>
  <si>
    <t>OTROS SUELDOS Y SALARIOS - OPERACIÓN</t>
  </si>
  <si>
    <t>ALIMENTACIÓN - OPERACIÓN</t>
  </si>
  <si>
    <t>ALOJAMIENTO - OPERACIÓN</t>
  </si>
  <si>
    <t>GASTOS DE VIAJE (PUENTE) - OPERACIÓN</t>
  </si>
  <si>
    <t>INCAPACIDADES - OPERACIÓN</t>
  </si>
  <si>
    <t>INDEMNIZACIONES - OPERACIÓN</t>
  </si>
  <si>
    <t>GASTOS MÉDICOS Y MEDICAMENTOS - OPERACIÓN</t>
  </si>
  <si>
    <t>SEGUROS DE VIDA - OPERACIÓN</t>
  </si>
  <si>
    <t>APORTES A CAJAS DE COMPENSACIÓN FAMILIAR - OPERACIÓN</t>
  </si>
  <si>
    <t>COTIZACIONES A SEGURIDAD SOCIAL EN SALUD - OPERACIÓN</t>
  </si>
  <si>
    <t>COTIZACIONES A RIESGOS PROFESIONALES - OPERACIÓN</t>
  </si>
  <si>
    <t>COTIZACIONES A ENTIDADES ADMINISTRADORAS - OPERACIÓN</t>
  </si>
  <si>
    <t>OTRAS CONTRIBUCIONES EFECTIVAS - OPERACIÓN</t>
  </si>
  <si>
    <t>APORTES AL ICBF - OPERACIÓN</t>
  </si>
  <si>
    <t>APORTES AL SENA - OPERACIÓN</t>
  </si>
  <si>
    <t>ELEMENTOS DE LENCERÍA Y ROPERÍA</t>
  </si>
  <si>
    <t>ESTUDIOS Y PROYECTOS - OPERACIÓN</t>
  </si>
  <si>
    <t>VIGILANCIA Y SEGURIDAD - OPERACIÓN</t>
  </si>
  <si>
    <t>MATERIALES Y SUMINISTROS - OPERACIÓN</t>
  </si>
  <si>
    <t>MANTENIMIENTO - OPERACIÓN</t>
  </si>
  <si>
    <t>REPARACIONES - OPERACIÓN</t>
  </si>
  <si>
    <t>SERVICIOS PÚBLICOS - OPERACIÓN</t>
  </si>
  <si>
    <t>ARRENDAMIENTOS - OPERACIÓN</t>
  </si>
  <si>
    <t>VIÁTICOS Y GASTOS DE VIAJE - OPERACIÓN</t>
  </si>
  <si>
    <t>PUBLICIDAD Y PROPAGANDA - OPERACIÓN</t>
  </si>
  <si>
    <t>IMPRESOS, PUBLICACIONES, SUSCRIPCIONES - OPERACIÓN</t>
  </si>
  <si>
    <t>FOTOCOPIAS - OPERACIÓN</t>
  </si>
  <si>
    <t>GASTOS DE VENTAS - OPERACIÓN</t>
  </si>
  <si>
    <t>SEGUROS GENERALES - OPERACIÓN</t>
  </si>
  <si>
    <t>PROMOCIÓN Y DIVULGACIÓN - OPERACIÓN</t>
  </si>
  <si>
    <t>CAPACITACIÓN DOCENTES - OPERACIÓN</t>
  </si>
  <si>
    <t>MATERIALES DE EDUCACIÓN - OPERACIÓN</t>
  </si>
  <si>
    <t>DISEÑOS Y ESTUDIOS - OPERACIÓN</t>
  </si>
  <si>
    <t>DOTACION TRABAJADORES UNIFORMES CALZADO- OPERACIÓN</t>
  </si>
  <si>
    <t>EVENTOS CULTURALES</t>
  </si>
  <si>
    <t>CONTRATOS DE ADMINISTRACIÓN</t>
  </si>
  <si>
    <t>ORGANIZACIÓN DE EVENTOS</t>
  </si>
  <si>
    <t>ELEMENTOS DE ASEO, LAVANDERÍA Y CAFETERÍA - OPERACIÓN</t>
  </si>
  <si>
    <t>BODEGAJE - OPERACIÓN</t>
  </si>
  <si>
    <t>VIDEOS - OPERACIÓN</t>
  </si>
  <si>
    <t>RELACIONES PÚBLICAS - OPERACIÓN</t>
  </si>
  <si>
    <t>CONTRATOS DE APRENDIZAJE - OPERACIÓN</t>
  </si>
  <si>
    <t>GASTOS LEGALES - OPERACIÓN</t>
  </si>
  <si>
    <t>LICENCIAS Y SOFTWARE - OPERACIÓN</t>
  </si>
  <si>
    <t>ALIMENTACIÓN - OPERATIVO</t>
  </si>
  <si>
    <t>PARA ADQUISICIÓN DE BIENES Y SERVICIOS (PUENTE) - OPERACIÓN</t>
  </si>
  <si>
    <t>OTROS GASTOS GENERALES - OPERACIÓN</t>
  </si>
  <si>
    <t>IVA MAYOR VALOR DEL GASTO 5% - OPERACIÓN ( NO MUEVE PRESUPUESTO )</t>
  </si>
  <si>
    <t>IVA MAYOR VALOR DEL GASTO 5% - OPERACIÓN</t>
  </si>
  <si>
    <t>IVA MAYOR VALOR DEL GASTO 16% - OPERACIÓN</t>
  </si>
  <si>
    <t>IVA MAYOR VALOR DEL GASTO 16% - OPERACIÓN ( NO MUEVE PRESUPUESTO )</t>
  </si>
  <si>
    <t>IVA MAYOR VALOR DEL GASTO 19% - OPERACIÓN ( NO MUEVE PRESUPUESTO )</t>
  </si>
  <si>
    <t>IVA MAYOR VALOR DEL GASTO 19% - OPERACIÓN</t>
  </si>
  <si>
    <t>Gastos De Organización Y Puesta En Marcha</t>
  </si>
  <si>
    <t>HONORARIOS Y SERVICIOS - ORGANIZACIÓN Y PUESTA EN MARCHA</t>
  </si>
  <si>
    <t>EQUIPOS - ORGANIZACIÓN</t>
  </si>
  <si>
    <t>MUEBLES Y ENSERES - ORGANIZACIÓN Y PUESTA EN MARCHA</t>
  </si>
  <si>
    <t>INTANGIBLES - ORGANIZACIÓN Y PUESTA EN MARCHA</t>
  </si>
  <si>
    <t>Gastos De Desarrollo</t>
  </si>
  <si>
    <t>EDUCACIÓN UNIVERSITARIA PREGRADO</t>
  </si>
  <si>
    <t>AYUDAS ECONÓMICAS BECARIOS</t>
  </si>
  <si>
    <t>EDUCACIÓN UNIVERSITARIA POSGRADO</t>
  </si>
  <si>
    <t>SERVICIOS - OPERACIÓN</t>
  </si>
  <si>
    <t>HONORARIOS - OPERACIÓN</t>
  </si>
  <si>
    <t>OBRAS Y MEJORAS EN PROPIEDAD AJENA - OPERACIÓN</t>
  </si>
  <si>
    <t>MATERIALES OBRAS Y MEJORAS EN PROPIEDAD - OPERACIÓN</t>
  </si>
  <si>
    <t>AMORTIZACIÓN MEJORAS PROPIEDAD AJENA - OPERACIÓN</t>
  </si>
  <si>
    <t>Becas</t>
  </si>
  <si>
    <t>MATRÍCULAS FONDO EPM PARA LA EDU. REG.</t>
  </si>
  <si>
    <t>MANUTENCIÓN FONDO EPM PARA LA EDU. REG.</t>
  </si>
  <si>
    <t>MATRÍCULA Y SOSTENIMIENTO ALIANZA AMA</t>
  </si>
  <si>
    <t>ESTIMADO CONDONACIONES SIN LIQUIDAR</t>
  </si>
  <si>
    <t>Impuestos, Gravámentes Y Tasas</t>
  </si>
  <si>
    <t>MULTAS - OPERACIÓN</t>
  </si>
  <si>
    <t>SANCIONES - OPERACIÓN</t>
  </si>
  <si>
    <t>IMPUESTO DE INDUSTRIA Y COMERCIO - OPERACIÓN</t>
  </si>
  <si>
    <t>TASAS - OPERACIÓN</t>
  </si>
  <si>
    <t>IMPUESTO DE REGISTRO - OPERACIÓN</t>
  </si>
  <si>
    <t>INTERESES DE MORA - OPERACIÓN</t>
  </si>
  <si>
    <t>GRAVÁMEN A LOS MOVIMIENTOS FINANCIEROS - OPERACIÓN</t>
  </si>
  <si>
    <t>IMPUESTO DE TIMBRE - OPERACIÓN</t>
  </si>
  <si>
    <t>CONTRIBUCIONES - OPERACIÓN</t>
  </si>
  <si>
    <t>LICENCIAS - OPERACIÓN</t>
  </si>
  <si>
    <t>ESTAMPILLAS U. DE A. - OPERACIÓN</t>
  </si>
  <si>
    <t>ESTAMPILLAS U. DE A.(NO AFECTE PRESUPUESTO)</t>
  </si>
  <si>
    <t>IMPUESTO AL CONSUMO - OPERACIÓN</t>
  </si>
  <si>
    <t>IMPUESTO PRO-DESARROLLO FRONTERIZO AEREO - OPERACIÓN</t>
  </si>
  <si>
    <t>IMPUESTOS  Y TRAMITES LEGALES</t>
  </si>
  <si>
    <t>IMPUESTO AL CONSUMO - OPERACIÓN (NO MUEVE PRESUPUESTO)</t>
  </si>
  <si>
    <t>Traslado Asignaciones</t>
  </si>
  <si>
    <t>TRASLADO GASTOS ASIGNACIONES PERMANENTES</t>
  </si>
  <si>
    <t>Provisiones, Depreciaciones Y Amortizac.</t>
  </si>
  <si>
    <t>Amortización De Intangibles</t>
  </si>
  <si>
    <t>AMORTIZACIÓN INTANGIBLES</t>
  </si>
  <si>
    <t>Provisión Para Deudores</t>
  </si>
  <si>
    <t>VENTA DE BIENES - PROVISIONES</t>
  </si>
  <si>
    <t>PRESTACIÓN DE SERVICIOS - PROVISIONES</t>
  </si>
  <si>
    <t>OTROS DEUDORES - PROVISIONES</t>
  </si>
  <si>
    <t>Provisión Para Proteción De Inventarios</t>
  </si>
  <si>
    <t>MERCANCÍAS EN EXISTENCIA - PROVISIONES</t>
  </si>
  <si>
    <t>Provisión Para Protección De Propiedad</t>
  </si>
  <si>
    <t>IMPUESTO SOBRE LA RENTA Y COMPLEMENTARIO - PROVISIONES</t>
  </si>
  <si>
    <t>IMPUESTO DE INDUSTRIA Y COMERCIO - PROVISIONES</t>
  </si>
  <si>
    <t>IMPUESTO DE RENTA DIFERIDO</t>
  </si>
  <si>
    <t>OTRAS PROVISIONES PARA OBLIGACIONES FISCALES</t>
  </si>
  <si>
    <t>Depreciación De Propiedades, Planta Y Equipo</t>
  </si>
  <si>
    <t>Depreciación De Propiedades, Planta Y Eq</t>
  </si>
  <si>
    <t>EDIFICACIONES - GASTO DEPRECIACIÓN</t>
  </si>
  <si>
    <t>MAQUINARIA Y EQUIPO - GASTO DEPRECIACIÓN</t>
  </si>
  <si>
    <t>MUEBLES, ENSERES Y EQUIPO DE OFICINA - GASTO DEPRECIACIÓN</t>
  </si>
  <si>
    <t>EQUIPO DE COMUNICACIÓN Y COMPUTACIÓN - GASTO DEPRECIACIÓN</t>
  </si>
  <si>
    <t>Amortización De Bienes Entregados A Terceros</t>
  </si>
  <si>
    <t>Amortización De Bienes Entregados A Ter.</t>
  </si>
  <si>
    <t>BIENES MUEBLES ENTREGADOS EN ADMIN - AMORTIZACIÓN</t>
  </si>
  <si>
    <t>BIENES INMUEBLES ENTREGADOS EN ADMIN - AMORTIZACIÓN</t>
  </si>
  <si>
    <t>BIENES MUEBLES ENTREGADOS EN COMODATO - AMORTIZACIÓN</t>
  </si>
  <si>
    <t>BIENES INMUEBLES ENTREGADOS EN COMODATO - AMORTIZACIÓN</t>
  </si>
  <si>
    <t>Gastos Financieros y Ordinarios</t>
  </si>
  <si>
    <t>Intereses</t>
  </si>
  <si>
    <t>ADQUISICIÓN DE BIENES Y SERVICIOS - INTERESES</t>
  </si>
  <si>
    <t>OTROS INTERESES</t>
  </si>
  <si>
    <t>Comisiones</t>
  </si>
  <si>
    <t>COMISIONES SOBRE DEPÓSITOS EN ADMIN</t>
  </si>
  <si>
    <t>COMISIONES Y GASTOS BANCARIOS</t>
  </si>
  <si>
    <t>GRAVÁMEN A LOS MOVIMIENTOS FINANCIEROS</t>
  </si>
  <si>
    <t>COMISIONES OTRAS ENTIDADES</t>
  </si>
  <si>
    <t>IVA MAYOR VALOR DEL GASTO 16% - COMISIONES</t>
  </si>
  <si>
    <t>IVA MAYOR VALOR DEL GASTO 19% - COMISIONES</t>
  </si>
  <si>
    <t>PÉRDIDA DIFERENCIA EN CAMBIO</t>
  </si>
  <si>
    <t>PÉRDIDA POR VALORACIÓN DE LAS INVERSIONES</t>
  </si>
  <si>
    <t>OTROS GASTOS FINANCIEROS</t>
  </si>
  <si>
    <t>Otros Gastos Ordinarios</t>
  </si>
  <si>
    <t>CARTERA IRRECUPERABLE</t>
  </si>
  <si>
    <t>PÉRDIDA EN BAJA DE ACTIVOS</t>
  </si>
  <si>
    <t>IMPUESTOS ASUMIDOS</t>
  </si>
  <si>
    <t>PÉRDIDA EN BAJA DE INVENTARIO</t>
  </si>
  <si>
    <t>IMPUESTOS ASUMIDO NO AFECTA PRESUPUESTO</t>
  </si>
  <si>
    <t>DONACIONES - OTROS GASTOS</t>
  </si>
  <si>
    <t>GASTOS ORDINARIOS</t>
  </si>
  <si>
    <t>Aportes En Entidades No Societarias</t>
  </si>
  <si>
    <t>CORPORACIÓN PARA EL FOMENTO DE LA EDUCACIÓN</t>
  </si>
  <si>
    <t>PÉRDIDAS EN SINIESTROS</t>
  </si>
  <si>
    <t>GASTOS EXTRAORDINARIOS</t>
  </si>
  <si>
    <t>Ajuste De Ejercicios Anteriores</t>
  </si>
  <si>
    <t>AJUSTE GASTOS DE ADMINISTRACIÓN</t>
  </si>
  <si>
    <t>DIFERENCIA EN GASTOS DE OPERACIÓN</t>
  </si>
  <si>
    <t>AJUSTE PROVISIONES, DEPRECIACIONES Y AMORTIZACIONES</t>
  </si>
  <si>
    <t>AJUSTE OTROS GASTOS</t>
  </si>
  <si>
    <t>Cierre De Ingresos, Gastos Y Costos</t>
  </si>
  <si>
    <t>CIERRE DE INGRESOS, GASTOS Y COSTOS</t>
  </si>
  <si>
    <t>CIERRE CORRECCIÓN MONETARIA</t>
  </si>
  <si>
    <t>Costos</t>
  </si>
  <si>
    <t>Servicios Recreativos Culturales Y Deportivos</t>
  </si>
  <si>
    <t>Servicios Recreativos Culturales Y Dep.</t>
  </si>
  <si>
    <t>MATERIALES - COSTO</t>
  </si>
  <si>
    <t>IMPRESOS, PUBLICACIONES Y AFILIACIONES - COSTO</t>
  </si>
  <si>
    <t>EVENTOS CULTURALES - COSTO</t>
  </si>
  <si>
    <t>ELEMENTOS DE LENCERÍA Y ROPERÍA - COSTO</t>
  </si>
  <si>
    <t>EMERGENCIA MÉDICA - COSTO</t>
  </si>
  <si>
    <t>MANTENIMIENTO Y REPARACIONES - COSTO</t>
  </si>
  <si>
    <t>ORGANIZACIÓN DE EVENTOS - COSTO</t>
  </si>
  <si>
    <t>SEGUROS GENERALES - COSTO</t>
  </si>
  <si>
    <t>COMUNICACIONES Y TRANSPORTES - COSTO</t>
  </si>
  <si>
    <t>SERVICIOS DE ASEO Y CAFETERÍA - COSTO</t>
  </si>
  <si>
    <t>SERVICIOS - COSTO</t>
  </si>
  <si>
    <t>HONORARIOS - COSTO</t>
  </si>
  <si>
    <t>ELEMENTOS DE ASEO Y CAFETERÍA - COSTO</t>
  </si>
  <si>
    <t>VIGILANCIA Y SEGURIDAD - COSTO</t>
  </si>
  <si>
    <t>MATERIALES Y SUMINISTROS - COSTO</t>
  </si>
  <si>
    <t>GASTOS DE ORGANIZACION Y PUESTA EN MARCHA - COSTO</t>
  </si>
  <si>
    <t>SERVICIOS PÚBLICOS - COSTO</t>
  </si>
  <si>
    <t>ARRENDAMIENTOS - COSTO</t>
  </si>
  <si>
    <t>VIÁTICOS Y GASTOS DE VIAJE - COSTO</t>
  </si>
  <si>
    <t>PUBLICIDAD Y PROPAGANDA - COSTO</t>
  </si>
  <si>
    <t>FOTOCOPIAS - COSTO</t>
  </si>
  <si>
    <t>OBRAS, MATERIALES Y  MEJORAS EN PROPIEDAD AJENA - COSTO</t>
  </si>
  <si>
    <t>DOTACIÓN  A TRABAJADORES UNIFORMES CALZADO - COSTO</t>
  </si>
  <si>
    <t>INDEMINIZACIONES - COSTO</t>
  </si>
  <si>
    <t>PROCESAMIENTO DE INFORMACIÓN - COSTO</t>
  </si>
  <si>
    <t>MATERIALES DE EDUCACIÓN - COSTO</t>
  </si>
  <si>
    <t>GASTOS LEGALES - COSTO</t>
  </si>
  <si>
    <t>LICENCIAS Y SOFTWARE - COSTO</t>
  </si>
  <si>
    <t>ALOJAMIENTO - COSTO</t>
  </si>
  <si>
    <t>ALIMENTACIÓN - COSTO</t>
  </si>
  <si>
    <t>PARA ADQUISICIÓN DE BIENES Y SERVICIOS (PUENTE)  - COSTO</t>
  </si>
  <si>
    <t>IVA MAYOR VALOR DEL COSTO 5% - COSTO ( NO MUEVE PRESUPUESTO )</t>
  </si>
  <si>
    <t>IVA MAYOR VALOR DEL COSTO 5% - COSTO</t>
  </si>
  <si>
    <t>IVA MAYOR VALOR DEL COSTO 16% - COSTO</t>
  </si>
  <si>
    <t>IVA MAYOR VALOR DEL COSTO 19% - COSTO ( NO MUEVE PRESUPUESTO )</t>
  </si>
  <si>
    <t>IVA MAYOR VALOR DEL COSTO 19% - COSTO</t>
  </si>
  <si>
    <t>SUELDOS DEL PERSONAL - COSTO</t>
  </si>
  <si>
    <t>HORAS EXTRAS Y FESTIVOS - COSTO</t>
  </si>
  <si>
    <t>VACACIONES - COSTO</t>
  </si>
  <si>
    <t>AUXILIO DE TRANSPORTE - COSTO</t>
  </si>
  <si>
    <t>CESANTÍAS - COSTO</t>
  </si>
  <si>
    <t>INTERESES A LAS CESANTÍAS - COSTO</t>
  </si>
  <si>
    <t>CAPACITACIÓN, BIENESTAR SOCIAL Y ESTÍMULOS - COSTO</t>
  </si>
  <si>
    <t>DOTACIÓN Y SUMINISTRO A TRABAJADORES UNIFORMES - COSTO</t>
  </si>
  <si>
    <t>PRIMA DE SERVICIOS - COSTO</t>
  </si>
  <si>
    <t>CONTRATOS DE APRENDIZAJE - COSTO</t>
  </si>
  <si>
    <t>INCAPACIDAD POR ENFERMEDAD GENERAL - COSTO</t>
  </si>
  <si>
    <t>VIÁTICOS - COSTO</t>
  </si>
  <si>
    <t>DOTACIÓN Y SUMINISTRO A TRABAJADORES CALZADO  - COSTO</t>
  </si>
  <si>
    <t>GASTOS DE VIAJE (PUENTE) - COSTO</t>
  </si>
  <si>
    <t>BONIFICACIONES COSTO</t>
  </si>
  <si>
    <t>AUXILIO SOSTENIMIENTO COSTO</t>
  </si>
  <si>
    <t>GASTOS MÉDICOS Y MEDICAMENTOS - COSTO</t>
  </si>
  <si>
    <t>FACTOR PRESTACIONAL SALARIO INTEGRAL 30% -COSTO</t>
  </si>
  <si>
    <t>CONTRIBUCIONES IMPUTADAS - COSTO</t>
  </si>
  <si>
    <t>APORTES CAJAS DE COMPENSACIÓN FAMILIAR - COSTO</t>
  </si>
  <si>
    <t>COTIZACIÓN A SEGURIDAD SOCIAL EN SALUD - COSTO</t>
  </si>
  <si>
    <t>COTIZACIÓN A RIESGOS PROFESIONALES - COSTO</t>
  </si>
  <si>
    <t>COTIZACIÓN A RÉGIMEN DE PRIMA MEDIA - COSTO</t>
  </si>
  <si>
    <t>APORTES AL ICBF - COSTO</t>
  </si>
  <si>
    <t>APORTES AL SENA - COSTO</t>
  </si>
  <si>
    <t>APORTES A ESAP - COSTO</t>
  </si>
  <si>
    <t>Depreciación Y Amortización</t>
  </si>
  <si>
    <t>MUEBLES, ENSERES Y EQUIPOS DE OFICINA - COSTO DEPRECIACIÓN</t>
  </si>
  <si>
    <t>EQUIPO DE COMUNICACIÓN Y COMPUTO - COSTO DEPRECIACIÓN</t>
  </si>
  <si>
    <t>OTRAS MAQUINARIAS Y EQUIPOS - COSTO DEPRECIACIÓN</t>
  </si>
  <si>
    <t>AMORTIZACION LICENCIAS - COSTO</t>
  </si>
  <si>
    <t>EDIFICACIONES - COSTO DEPRECIACIÓN</t>
  </si>
  <si>
    <t>IMPUESTO DE TIMBRE - COSTO</t>
  </si>
  <si>
    <t>IMPUESTO ESTAMPILLAS U DE A - COSTO</t>
  </si>
  <si>
    <t>GRAVAMEN - ESTAMPILLA PLITEC COL - COSTO</t>
  </si>
  <si>
    <t>GRAVÁMEN A LOS MOVIMIENTOS FINANCIEROS - COSTO</t>
  </si>
  <si>
    <t>IMPUESTO AL CONSUMO - COSTO</t>
  </si>
  <si>
    <t>INTERESES DE MORA - COSTOS</t>
  </si>
  <si>
    <t>OTROS IMPUESTOS - COSTOS</t>
  </si>
  <si>
    <t>IMPUESTO DE INDUSTRIA Y COMERCIO - COSTOS</t>
  </si>
  <si>
    <t>IMPUESTO AL CONSUMO - COSTOS (NO MUEVE PRESUPUESTO)</t>
  </si>
  <si>
    <t>Traslado De Costos (Cr)</t>
  </si>
  <si>
    <t>TRASLADO DE COSTOS (CR)</t>
  </si>
  <si>
    <t>Regla</t>
  </si>
  <si>
    <t>Grupo</t>
  </si>
  <si>
    <t>Head.acc</t>
  </si>
  <si>
    <t>Desde periodo</t>
  </si>
  <si>
    <t>Hasta periodo</t>
  </si>
  <si>
    <t>Tipo</t>
  </si>
  <si>
    <t>Estado</t>
  </si>
  <si>
    <t>Cruce</t>
  </si>
  <si>
    <t>42. CLIENTE (M)/ LCO.EFE (O)</t>
  </si>
  <si>
    <t>110501</t>
  </si>
  <si>
    <t/>
  </si>
  <si>
    <t>GL</t>
  </si>
  <si>
    <t>N</t>
  </si>
  <si>
    <t>41. PROVEEDOR (M)/ LCO.EFE (O)</t>
  </si>
  <si>
    <t>43. VIGENCIA (M)/ PROYECTO (M)/ EMPLEADO(M)/  LCO.EFE (O)</t>
  </si>
  <si>
    <t>110502</t>
  </si>
  <si>
    <t>2. PROVEEDOR (F)/BANCO (M)/ LCO.EFE (O)</t>
  </si>
  <si>
    <t>111005</t>
  </si>
  <si>
    <t>111006</t>
  </si>
  <si>
    <t>111090</t>
  </si>
  <si>
    <t>113210</t>
  </si>
  <si>
    <t>37. PROYECTO/PROVEEDOR(F)/BANCO(M)/LCO.EFE (O)</t>
  </si>
  <si>
    <t>46.PROYECTO/PROVEEDOR(F)/BANCO(M)/LCO.EFE (O).</t>
  </si>
  <si>
    <t>48.PROYECTO/PROVEEDOR(F)/BANCO(M)/LCO.EFE (O)</t>
  </si>
  <si>
    <t>113390</t>
  </si>
  <si>
    <t>27. VIGENCIA (M)/PROYECTO (M)/PROVEEDOR (M)</t>
  </si>
  <si>
    <t>120106</t>
  </si>
  <si>
    <t>120204</t>
  </si>
  <si>
    <t>29. VIGENCIA (M)/PROYECTO(M)/CLIENTE(M)</t>
  </si>
  <si>
    <t>140606</t>
  </si>
  <si>
    <t>AR</t>
  </si>
  <si>
    <t>140701</t>
  </si>
  <si>
    <t>21. VIGENCIA (M)/PROYECTO (M)/EMPLEADO (M)</t>
  </si>
  <si>
    <t>142010</t>
  </si>
  <si>
    <t>AP</t>
  </si>
  <si>
    <t>142201</t>
  </si>
  <si>
    <t>142202</t>
  </si>
  <si>
    <t>142203</t>
  </si>
  <si>
    <t>142210</t>
  </si>
  <si>
    <t>142250</t>
  </si>
  <si>
    <t>142402</t>
  </si>
  <si>
    <t>147006</t>
  </si>
  <si>
    <t>147012</t>
  </si>
  <si>
    <t>147013</t>
  </si>
  <si>
    <t>147074</t>
  </si>
  <si>
    <t>147079</t>
  </si>
  <si>
    <t>147083</t>
  </si>
  <si>
    <t>147090</t>
  </si>
  <si>
    <t>148090</t>
  </si>
  <si>
    <t>149001</t>
  </si>
  <si>
    <t>1. SIN ANALÍTICA</t>
  </si>
  <si>
    <t>149901</t>
  </si>
  <si>
    <t>30. VIGENCIA (M)/PROYECTO (M)/RUBRO (M)/PROVEEDOR (M)</t>
  </si>
  <si>
    <t>151001</t>
  </si>
  <si>
    <t>151890</t>
  </si>
  <si>
    <t>153009</t>
  </si>
  <si>
    <t>158001</t>
  </si>
  <si>
    <t>26. AF: VIGENCIA (M)/PROYECTO (M)/ACTIVO (M)/ACTIVIDAD (M)/RUBRO (M)</t>
  </si>
  <si>
    <t>163501</t>
  </si>
  <si>
    <t>164001</t>
  </si>
  <si>
    <t>165501</t>
  </si>
  <si>
    <t>166501</t>
  </si>
  <si>
    <t>167001</t>
  </si>
  <si>
    <t>33. DEPRECIACIÓN. PROYECTO (M)/ACTIVO (M)</t>
  </si>
  <si>
    <t>168501</t>
  </si>
  <si>
    <t>17. VIGENCIA (M)/PROYECTO (F)/ACTIVIDAD (M)/PROVEEDOR (O)/RUBRO (M)/LCO.DEDUC (M)</t>
  </si>
  <si>
    <t>169001</t>
  </si>
  <si>
    <t>169505</t>
  </si>
  <si>
    <t>171005</t>
  </si>
  <si>
    <t>178505</t>
  </si>
  <si>
    <t>10. VIGENCIA (M)/PROYECTO (F)/ACTIVIDAD (M)/PROVEEDOR (O)/RUBRO (M)</t>
  </si>
  <si>
    <t>190501</t>
  </si>
  <si>
    <t>191501</t>
  </si>
  <si>
    <t>197001</t>
  </si>
  <si>
    <t>197501</t>
  </si>
  <si>
    <t>199901</t>
  </si>
  <si>
    <t>25. VIGENCIA (M) /PROYECTO (M)/CLIENTE (M)/RUBRO (M)</t>
  </si>
  <si>
    <t>220101</t>
  </si>
  <si>
    <t>34. NOM VIGENCIA (M)/ PROYECTO (M)/ EMPLEADO (M)/ ACTIVIDAD (M)/ RUBRO (M)/ LCO.DEDUC (M)</t>
  </si>
  <si>
    <t>220201</t>
  </si>
  <si>
    <t>35. NOM2. VIGENCIA (M)/PROYECTO (F)/ACTIVIDAD (M)/PROVEEDOR (M)/RUBRO (M)/LCO.DEDUC (M)</t>
  </si>
  <si>
    <t>22. VIAJES: VIGENCIA(M)/PROYECTO (F)/EMPLEADO (M)/ACTIVIDAD (M)/PROVEEDOR (O)/RUBRO (M)/LCO.DEDUC (M)</t>
  </si>
  <si>
    <t>7. VIGENCIA (M)/PROYECTO (F)/EMPLEADO (M)/ACTIVIDAD (M)/RUBRO (M)/LCO.DEDUC (M)</t>
  </si>
  <si>
    <t>220228</t>
  </si>
  <si>
    <t>220301</t>
  </si>
  <si>
    <t>220401</t>
  </si>
  <si>
    <t>220701</t>
  </si>
  <si>
    <t>221101</t>
  </si>
  <si>
    <t>221109</t>
  </si>
  <si>
    <t>221110</t>
  </si>
  <si>
    <t>222001</t>
  </si>
  <si>
    <t>222090</t>
  </si>
  <si>
    <t>240101</t>
  </si>
  <si>
    <t>240102</t>
  </si>
  <si>
    <t>242501</t>
  </si>
  <si>
    <t>242502</t>
  </si>
  <si>
    <t>242503</t>
  </si>
  <si>
    <t>242504</t>
  </si>
  <si>
    <t>243601</t>
  </si>
  <si>
    <t>243602</t>
  </si>
  <si>
    <t>243603</t>
  </si>
  <si>
    <t>243605</t>
  </si>
  <si>
    <t>243606</t>
  </si>
  <si>
    <t>243607</t>
  </si>
  <si>
    <t>243608</t>
  </si>
  <si>
    <t>243610</t>
  </si>
  <si>
    <t>243612</t>
  </si>
  <si>
    <t>243625</t>
  </si>
  <si>
    <t>243626</t>
  </si>
  <si>
    <t>243627</t>
  </si>
  <si>
    <t>244004</t>
  </si>
  <si>
    <t>244017</t>
  </si>
  <si>
    <t>244026</t>
  </si>
  <si>
    <t>244501</t>
  </si>
  <si>
    <t>244502</t>
  </si>
  <si>
    <t>244503</t>
  </si>
  <si>
    <t>244504</t>
  </si>
  <si>
    <t>244505</t>
  </si>
  <si>
    <t>244506</t>
  </si>
  <si>
    <t>244507</t>
  </si>
  <si>
    <t>244508</t>
  </si>
  <si>
    <t>244575</t>
  </si>
  <si>
    <t>12. PROVEEDOR (M)</t>
  </si>
  <si>
    <t>244576</t>
  </si>
  <si>
    <t>244580</t>
  </si>
  <si>
    <t>245001</t>
  </si>
  <si>
    <t>245003</t>
  </si>
  <si>
    <t>245301</t>
  </si>
  <si>
    <t>245302</t>
  </si>
  <si>
    <t>245303</t>
  </si>
  <si>
    <t>245304</t>
  </si>
  <si>
    <t>249001</t>
  </si>
  <si>
    <t>250501</t>
  </si>
  <si>
    <t>261101</t>
  </si>
  <si>
    <t>262501</t>
  </si>
  <si>
    <t>44. VIGENCIA (M)/PROYECTO (F)/EMPLEADO (M)</t>
  </si>
  <si>
    <t>262502</t>
  </si>
  <si>
    <t>45. VIGENCIA (M)/PROYECTO (F)/RUBRO (F)/CLIENTE (M)</t>
  </si>
  <si>
    <t>262503</t>
  </si>
  <si>
    <t>262504</t>
  </si>
  <si>
    <t>262505</t>
  </si>
  <si>
    <t>270501</t>
  </si>
  <si>
    <t>271501</t>
  </si>
  <si>
    <t>279090</t>
  </si>
  <si>
    <t>290501</t>
  </si>
  <si>
    <t>39. VIGENCIA (M)/PROYECTO (M)/EMPLEADO (M)/PROVEEDOR (M)</t>
  </si>
  <si>
    <t>291001</t>
  </si>
  <si>
    <t>298001</t>
  </si>
  <si>
    <t>320301</t>
  </si>
  <si>
    <t>320801</t>
  </si>
  <si>
    <t>321501</t>
  </si>
  <si>
    <t>322501</t>
  </si>
  <si>
    <t>323001</t>
  </si>
  <si>
    <t>323502</t>
  </si>
  <si>
    <t>324001</t>
  </si>
  <si>
    <t>3. VIGENCIA (M)/PROYECTO (F)/ACTIVIDAD (M)/CLIENTE (M)</t>
  </si>
  <si>
    <t>330505</t>
  </si>
  <si>
    <t>330510</t>
  </si>
  <si>
    <t>421001</t>
  </si>
  <si>
    <t>439016</t>
  </si>
  <si>
    <t>439590</t>
  </si>
  <si>
    <t>480501</t>
  </si>
  <si>
    <t>28. VIGENCIA (M)/PROYECTO (M)/RUBRO (M)/PROVEEDOR (M)/ LCO.DEDUC (M)</t>
  </si>
  <si>
    <t>480601</t>
  </si>
  <si>
    <t>480805</t>
  </si>
  <si>
    <t>480815</t>
  </si>
  <si>
    <t>480817</t>
  </si>
  <si>
    <t>480819</t>
  </si>
  <si>
    <t>480890</t>
  </si>
  <si>
    <t>480901</t>
  </si>
  <si>
    <t>481001</t>
  </si>
  <si>
    <t>47.VIGENCIA(M/PROYECTO(M)/RUBRO(M)/ACTIVIDAD(M)</t>
  </si>
  <si>
    <t>481501</t>
  </si>
  <si>
    <t>510101</t>
  </si>
  <si>
    <t>510147</t>
  </si>
  <si>
    <t>510201</t>
  </si>
  <si>
    <t>510301</t>
  </si>
  <si>
    <t>510401</t>
  </si>
  <si>
    <t>511101</t>
  </si>
  <si>
    <t>511111</t>
  </si>
  <si>
    <t>512001</t>
  </si>
  <si>
    <t>512090</t>
  </si>
  <si>
    <t>520201</t>
  </si>
  <si>
    <t>520228</t>
  </si>
  <si>
    <t>520301</t>
  </si>
  <si>
    <t>520401</t>
  </si>
  <si>
    <t>520701</t>
  </si>
  <si>
    <t>521101</t>
  </si>
  <si>
    <t>521105</t>
  </si>
  <si>
    <t>521107</t>
  </si>
  <si>
    <t>521109</t>
  </si>
  <si>
    <t>521110</t>
  </si>
  <si>
    <t>15. VIGENCIA (M)/PROYECTO (F)/ACTIVIDAD (M)/CLIENTE (M)/LCO.DEDUC (M)</t>
  </si>
  <si>
    <t>521175</t>
  </si>
  <si>
    <t>522001</t>
  </si>
  <si>
    <t>522090</t>
  </si>
  <si>
    <t>529901</t>
  </si>
  <si>
    <t>530201</t>
  </si>
  <si>
    <t>530401</t>
  </si>
  <si>
    <t>530601</t>
  </si>
  <si>
    <t>530701</t>
  </si>
  <si>
    <t>531301</t>
  </si>
  <si>
    <t>533001</t>
  </si>
  <si>
    <t>534401</t>
  </si>
  <si>
    <t>580101</t>
  </si>
  <si>
    <t>580201</t>
  </si>
  <si>
    <t>580301</t>
  </si>
  <si>
    <t>580501</t>
  </si>
  <si>
    <t>580801</t>
  </si>
  <si>
    <t>19. VIGENCIA (M)/PROYECTO (F)/ACTIVIDAD (M)/RUBRO (M)/LCO.DEDUC (M)</t>
  </si>
  <si>
    <t>580809</t>
  </si>
  <si>
    <t>581001</t>
  </si>
  <si>
    <t>581501</t>
  </si>
  <si>
    <t>16. VIGENCIA (M)/PROYECTO (F)/ACTIVIDAD (M)/PROVEEDOR (M)/LCO.DEDUC (M)</t>
  </si>
  <si>
    <t>590501</t>
  </si>
  <si>
    <t>790301</t>
  </si>
  <si>
    <t>790302</t>
  </si>
  <si>
    <t>790303</t>
  </si>
  <si>
    <t>790304</t>
  </si>
  <si>
    <t>790305</t>
  </si>
  <si>
    <t>790306</t>
  </si>
  <si>
    <t>790307</t>
  </si>
  <si>
    <t>790308</t>
  </si>
  <si>
    <t>790395</t>
  </si>
  <si>
    <t>CUENTA ERROR</t>
  </si>
  <si>
    <t>999999</t>
  </si>
  <si>
    <t>CUENTA TEMPORAL MIGRACIÓN DE SALDOS</t>
  </si>
  <si>
    <t>CUENTA TEMPORAL ANTICIPOS DE VIAJE</t>
  </si>
  <si>
    <t>CUENTA PUENTE PARA ANTICIPOS DE COMPRA DE BIENES O SERVICIOS</t>
  </si>
  <si>
    <t>CUENTA TEMPORAL BAJAS Y VENTAS AF</t>
  </si>
  <si>
    <t>CUENTA TEMPORAL DIFERENCIAS</t>
  </si>
  <si>
    <t>CUENTA PUENTE TEMPORAL</t>
  </si>
  <si>
    <t>Fundación EPM</t>
  </si>
  <si>
    <t>202200-202200</t>
  </si>
  <si>
    <t>202201-202206</t>
  </si>
  <si>
    <t>202200-202206</t>
  </si>
  <si>
    <t>NIT: 811024803</t>
  </si>
  <si>
    <t>LIBRO MAYOR</t>
  </si>
  <si>
    <t>Periodo Desde: 202201 - Hasta: 202206</t>
  </si>
  <si>
    <t>Descripción Cuenta</t>
  </si>
  <si>
    <t>Saldo Anterior</t>
  </si>
  <si>
    <t>Debitos</t>
  </si>
  <si>
    <t>Creditos</t>
  </si>
  <si>
    <t>Saldo Final</t>
  </si>
  <si>
    <t>Depósitos Financieros</t>
  </si>
  <si>
    <t>Efectivo Restringido en Instituciones Financieras</t>
  </si>
  <si>
    <t>Fiducias Equivalentes al Efectivo</t>
  </si>
  <si>
    <t>Inversiones</t>
  </si>
  <si>
    <t>Recaudos a Terceros</t>
  </si>
  <si>
    <t>Materiales ejecución de programas</t>
  </si>
  <si>
    <t>Recursos con Destinación Especifica -Donacion Empleados</t>
  </si>
  <si>
    <t>Recursos con Destinación Especifica-Donación Externa</t>
  </si>
  <si>
    <t>Venta de servicios</t>
  </si>
  <si>
    <t>Ingresos Ordinarios</t>
  </si>
  <si>
    <t>Impuestos, Gravámenes y Tasas</t>
  </si>
  <si>
    <t>Traslado asignaciones</t>
  </si>
  <si>
    <t>Comisiones y gastos bancarios</t>
  </si>
  <si>
    <t>Gastos Ordinarios</t>
  </si>
  <si>
    <t>Ajuste Otros Egresos</t>
  </si>
  <si>
    <t>Cuenta Puente Temporal</t>
  </si>
  <si>
    <t>Temporales</t>
  </si>
  <si>
    <t>.</t>
  </si>
  <si>
    <t>TOTAL</t>
  </si>
  <si>
    <t>202100-202100</t>
  </si>
  <si>
    <t>202101-202106</t>
  </si>
  <si>
    <t>202100-202106</t>
  </si>
  <si>
    <t>Periodo Desde: 202101 - Hasta: 202106</t>
  </si>
  <si>
    <t>CAJA MENOR FASE CORRECTIVA SUBREGIONES</t>
  </si>
  <si>
    <t>OTROS DEPÓSITOS</t>
  </si>
  <si>
    <t>Equivalentes al Efectivo</t>
  </si>
  <si>
    <t>ANTICIPO  INDUSTRIA Y COMERCIO CAUCASIA</t>
  </si>
  <si>
    <t>RECURSOS EN ADMINISTRACIÓN</t>
  </si>
  <si>
    <t>MATRÍCULA CRÉDITOS CONDONABLES - OTROS DEUDORES</t>
  </si>
  <si>
    <t>MATRÍCULA CRÉDITOS CONDONABLES FEPM - OTROS DEUDORES</t>
  </si>
  <si>
    <t>OTROS RECAUDOS A TERCEROS</t>
  </si>
  <si>
    <t>OTROS MATERIALES PARA PRESTACIÓN DE SERVICIOS</t>
  </si>
  <si>
    <t>COMISIÓN Y OTROS SERVICIOS BANCARIOS</t>
  </si>
  <si>
    <t>OTROS IMPUESTOS CONVENIOS</t>
  </si>
  <si>
    <t>OTROS ACREEDORES</t>
  </si>
  <si>
    <t>COMISIONES Y OTROS GASTOS FINANCIEROS - RECURSOS EN ADMIN</t>
  </si>
  <si>
    <t>FONDO DE BECAS DE EDUCACIÓN SUPERIOR DE ANTIOQUIA</t>
  </si>
  <si>
    <t>ASIGNACIONES PERMANENTES 2018</t>
  </si>
  <si>
    <t>PROYECTOS ESPECIALES CALDAS</t>
  </si>
  <si>
    <t>AJUSTE OTROS INGRESOS</t>
  </si>
  <si>
    <t>LICENCIAS Y SOFTWARE- ADMINISTRACIÓN</t>
  </si>
  <si>
    <t>COMISIONES Y OTROS GASTOS BANCARIOS</t>
  </si>
  <si>
    <t>AJUSTE GASTOS DE OPERACIÓN</t>
  </si>
  <si>
    <t>Otros Gastos</t>
  </si>
  <si>
    <t>202107-202112</t>
  </si>
  <si>
    <t>202100-202112</t>
  </si>
  <si>
    <t>Periodo Desde: 202107 - Hasta: 202112</t>
  </si>
  <si>
    <t>202000-202000</t>
  </si>
  <si>
    <t>202001-202006</t>
  </si>
  <si>
    <t>202000-202006</t>
  </si>
  <si>
    <t>Periodo Desde: 202001 - Hasta: 202006</t>
  </si>
  <si>
    <t>CAJA MENOR SERVICIO DE MENSAJERÍA</t>
  </si>
  <si>
    <t>EQUIVALENTES AL EFECTIVO FIDUCIAS</t>
  </si>
  <si>
    <t>OTRAS RETENCIÓN CLIENTES (ICA MEDELLIN)</t>
  </si>
  <si>
    <t>ANTICIPO O SALDO IMPUESTO DE INDUSTRIA Y COMERCIO RETENIDO</t>
  </si>
  <si>
    <t>ANTICIPO  INDUSTRIA Y COMERCIO CAUACASIA</t>
  </si>
  <si>
    <t>LINEA ESTRATÉGICA  SALUD INSUMOS MEDICOS Y/O DOTACION</t>
  </si>
  <si>
    <t>LINEA ESTRATÉGICA  AYUDA HUMANITARIA CUOTA MONETARIA</t>
  </si>
  <si>
    <t>COMUNICACIONES Y TRANSPORTE D.E</t>
  </si>
  <si>
    <t>COMISIONES POR SERVICIOS</t>
  </si>
  <si>
    <t>ASIGNACIÓN PERMANENTE FONDO ABRAZANDO CON AMOR</t>
  </si>
  <si>
    <t>PROYECTOS ESPECIALES RECREATIVOS</t>
  </si>
  <si>
    <t>AJUSTE AL PESO</t>
  </si>
  <si>
    <t>202101-202103</t>
  </si>
  <si>
    <t>202100-202103</t>
  </si>
  <si>
    <t>Periodo Desde: 202101 - Hasta: 202103</t>
  </si>
  <si>
    <t>Gasto al activo restando</t>
  </si>
  <si>
    <t>Gasto al pasivo sumando</t>
  </si>
  <si>
    <t>Ingreso al activo sumando</t>
  </si>
  <si>
    <t>Ingreso al pasivo restado</t>
  </si>
  <si>
    <t>Cartera corriente</t>
  </si>
  <si>
    <t>Int financieros</t>
  </si>
  <si>
    <t>Activos fijos, Cargos diferidos, intangibles</t>
  </si>
  <si>
    <t>Ajuste por prestación de servicios</t>
  </si>
  <si>
    <t>Otros ingresos extraordinarios</t>
  </si>
  <si>
    <t>Recuperaciones</t>
  </si>
  <si>
    <t xml:space="preserve">Provisión </t>
  </si>
  <si>
    <t>Recuperación de provisiones</t>
  </si>
  <si>
    <t>Ajustes por valoración</t>
  </si>
  <si>
    <t>deterioro</t>
  </si>
  <si>
    <t>Depreciación</t>
  </si>
  <si>
    <t>Amortización intangibles</t>
  </si>
  <si>
    <t>Amortización seguros</t>
  </si>
  <si>
    <t>Transferencia</t>
  </si>
  <si>
    <t>Recuperaciones en activos</t>
  </si>
  <si>
    <t>Utilidad/pérdida en retiro de activos</t>
  </si>
  <si>
    <t>Pérdida por valoración a costo amortizado (pasivo)</t>
  </si>
  <si>
    <t>Impuesto de Renta</t>
  </si>
  <si>
    <t>Impuesto al patrimonio</t>
  </si>
  <si>
    <t>Resultado del Ejercicio</t>
  </si>
  <si>
    <t>Capitalizaciones</t>
  </si>
  <si>
    <t xml:space="preserve">Ajuste Superavit </t>
  </si>
  <si>
    <t>ORI</t>
  </si>
  <si>
    <t>Resultados de ejericios anteriores</t>
  </si>
  <si>
    <t>ESTADO DE CAMBIOS EN LA SITUACIÓN FINANCIERA</t>
  </si>
  <si>
    <t>FLUJO DE EFECTIVO</t>
  </si>
  <si>
    <t>Activo corriente</t>
  </si>
  <si>
    <t xml:space="preserve">Efectivo y equivalentes de efectivo </t>
  </si>
  <si>
    <t>Deudores, neto (Deudores comerciales y otras cuentas por cobrar)</t>
  </si>
  <si>
    <t>Otros Activos No financieros(Licencias bienes y Servicios pagados por ant)</t>
  </si>
  <si>
    <t>Activos por impuestos corrientes</t>
  </si>
  <si>
    <t>TOTAL ACTIVO CORRIENTE</t>
  </si>
  <si>
    <t>Activo no corriente</t>
  </si>
  <si>
    <t>Créditos Educativos</t>
  </si>
  <si>
    <t>Propiedades, planta y equipo, neto</t>
  </si>
  <si>
    <t>Otros activos</t>
  </si>
  <si>
    <t>TOTAL ACTIVO NO CORRIENTE</t>
  </si>
  <si>
    <t>TOTAL ACTIVOS</t>
  </si>
  <si>
    <t>Recursos con D.E</t>
  </si>
  <si>
    <t>Cuentas por pagar</t>
  </si>
  <si>
    <t>Pasivos por impuestos corrientes</t>
  </si>
  <si>
    <t>Recursos recibidos para le ejecución de convenios FACA</t>
  </si>
  <si>
    <t>Recursos recibidos Estamos Contigo Ituango</t>
  </si>
  <si>
    <t>Beneficios Empleados</t>
  </si>
  <si>
    <t>TOTAL PASIVO CORRIENTE</t>
  </si>
  <si>
    <t>Pasivos no corrientes</t>
  </si>
  <si>
    <t>Créditos y préstamos</t>
  </si>
  <si>
    <t>Acreedores y otras cuentas por pagar</t>
  </si>
  <si>
    <t>Beneficios a los empleados</t>
  </si>
  <si>
    <t>Pasivo neto por impuesto diferido</t>
  </si>
  <si>
    <t>TOTAL PASIVO NO CORRIENTE</t>
  </si>
  <si>
    <t>TOTAL PASIVO</t>
  </si>
  <si>
    <t>PATRIMONIO</t>
  </si>
  <si>
    <t>Ecuación parimonial</t>
  </si>
  <si>
    <t>Deudores comerciales y otras cuentas por cobrar</t>
  </si>
  <si>
    <t>Cuenta por cobrar a EPM</t>
  </si>
  <si>
    <t>Subtotal</t>
  </si>
  <si>
    <t>Movimiento del año</t>
  </si>
  <si>
    <t>Saldo incial</t>
  </si>
  <si>
    <t>ok</t>
  </si>
  <si>
    <t>Saldo inicial</t>
  </si>
  <si>
    <t>Amortizaciones</t>
  </si>
  <si>
    <t>Saldo final</t>
  </si>
  <si>
    <t>Propiedad, planta y equipo</t>
  </si>
  <si>
    <t>Edificaciones - gasto depreciación</t>
  </si>
  <si>
    <t>Equipo de comunicación y computo - costo depreciación</t>
  </si>
  <si>
    <t>Pérdida en baja de activos</t>
  </si>
  <si>
    <t>Amortización intangibles(Otros activos)</t>
  </si>
  <si>
    <t>Provisión para Obligaciones Fiscales</t>
  </si>
  <si>
    <t>Recuper litigios adtivos</t>
  </si>
  <si>
    <t>Seguros</t>
  </si>
  <si>
    <t>Valor</t>
  </si>
  <si>
    <t>Adiciones</t>
  </si>
  <si>
    <t>construir</t>
  </si>
  <si>
    <t>Total adiciones licencias + seguros</t>
  </si>
  <si>
    <t>Amortizacion Licencias</t>
  </si>
  <si>
    <t>Amortizacion Seguros</t>
  </si>
  <si>
    <t>Amortizaciones Seguros</t>
  </si>
  <si>
    <t>Gasto  de intangibles</t>
  </si>
  <si>
    <t>Amortización licencia</t>
  </si>
  <si>
    <t>Variación del Patrimonio.</t>
  </si>
  <si>
    <t xml:space="preserve">Ejecución Asignaciones permanentes </t>
  </si>
  <si>
    <t>Utilidad Neta del Período 2021Junio</t>
  </si>
  <si>
    <t>Variación del Patrimonio</t>
  </si>
  <si>
    <t>Compras durante el 2017</t>
  </si>
  <si>
    <t>202001-202003</t>
  </si>
  <si>
    <t>202000-202003</t>
  </si>
  <si>
    <t>Periodo Desde: 202001 - Hasta: 202003</t>
  </si>
  <si>
    <t>OTROS EQUIVALENTES AL EFECTIVO FIDUCIAS</t>
  </si>
  <si>
    <t>OTROS PRESTACIÓN DE SERVICIOS</t>
  </si>
  <si>
    <t>OTROS INTERESES - DEUDORES</t>
  </si>
  <si>
    <t>OTROS IMPUESTOS - MANDATOS</t>
  </si>
  <si>
    <t>OTROS RECAUDOS A FAVOR DE TERCEROS</t>
  </si>
  <si>
    <t>OTROS RECAUDOS A FAVOR DE TERCEROS GL</t>
  </si>
  <si>
    <t>OTROS INGRESOS RECIBIDOS POR ANTICIPADO</t>
  </si>
  <si>
    <t>OTRAS COMISIONES</t>
  </si>
  <si>
    <t>OTROS GASTOS ORDINARIOS</t>
  </si>
  <si>
    <t>OTROS GASTOS EXTRAORDINARIOS</t>
  </si>
  <si>
    <t>202104-202112</t>
  </si>
  <si>
    <t>Periodo Desde: 202104 - Hasta: 202112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</si>
</sst>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5">
    <numFmt numFmtId="42" formatCode="_-* #,##0\ &quot;€&quot;_-;\-* #,##0\ &quot;€&quot;_-;_-* &quot;-&quot;\ &quot;€&quot;_-;_-@_-"/>
    <numFmt numFmtId="41" formatCode="_-* #,##0\ _€_-;\-* #,##0\ _€_-;_-* &quot;-&quot;\ _€_-;_-@_-"/>
    <numFmt numFmtId="44" formatCode="_-* #,##0.00\ &quot;€&quot;_-;\-* #,##0.00\ &quot;€&quot;_-;_-* &quot;-&quot;??\ &quot;€&quot;_-;_-@_-"/>
    <numFmt numFmtId="43" formatCode="_-* #,##0.00\ _€_-;\-* #,##0.00\ _€_-;_-* &quot;-&quot;??\ _€_-;_-@_-"/>
    <numFmt numFmtId="164" formatCode="_-&quot;$&quot;\ * #,##0_-;\-&quot;$&quot;\ * #,##0_-;_-&quot;$&quot;\ * &quot;-&quot;_-;_-@_-"/>
    <numFmt numFmtId="165" formatCode="_-* #,##0_-;\-* #,##0_-;_-* &quot;-&quot;_-;_-@_-"/>
    <numFmt numFmtId="166" formatCode="_-* #,##0.00_-;\-* #,##0.00_-;_-* &quot;-&quot;??_-;_-@_-"/>
    <numFmt numFmtId="167" formatCode="_(* #,##0.00_);_(* \(#,##0.00\);_(* &quot;-&quot;??_);_(@_)"/>
    <numFmt numFmtId="168" formatCode="_(* #,##0_);_(* \(#,##0\);_(* &quot;-&quot;??_);_(@_)"/>
    <numFmt numFmtId="169" formatCode="_ * #,##0.00_ ;_ * \-#,##0.00_ ;_ * &quot;-&quot;??_ ;_ @_ "/>
    <numFmt numFmtId="170" formatCode="_(* #,##0.000_);_(* \(#,##0.000\);_(* &quot;-&quot;??_);_(@_)"/>
    <numFmt numFmtId="171" formatCode="0.0%"/>
    <numFmt numFmtId="172" formatCode="_(* #,##0_);_(* \(#,##0\);_(* &quot;-&quot;_);_(@_)"/>
    <numFmt numFmtId="173" formatCode="0_);\(0\)"/>
    <numFmt numFmtId="174" formatCode="dd\.mm\.yyyy;@"/>
  </numFmts>
  <fonts count="69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b/>
      <sz val="10"/>
      <name val="Arial"/>
      <family val="2"/>
    </font>
    <font>
      <u/>
      <sz val="11"/>
      <color theme="10"/>
      <name val="Calibri"/>
      <family val="2"/>
    </font>
    <font>
      <sz val="10"/>
      <name val="Arial"/>
      <family val="2"/>
    </font>
    <font>
      <sz val="10"/>
      <color indexed="8"/>
      <name val="Arial"/>
      <family val="2"/>
    </font>
    <font>
      <sz val="12"/>
      <name val="Arial Narrow"/>
      <family val="2"/>
    </font>
    <font>
      <b/>
      <u/>
      <sz val="16"/>
      <name val="Arial Narrow"/>
      <family val="2"/>
    </font>
    <font>
      <b/>
      <u/>
      <sz val="12"/>
      <name val="Arial Narrow"/>
      <family val="2"/>
    </font>
    <font>
      <b/>
      <sz val="12"/>
      <name val="Arial Narrow"/>
      <family val="2"/>
    </font>
    <font>
      <u val="singleAccounting"/>
      <sz val="12"/>
      <name val="Arial Narrow"/>
      <family val="2"/>
    </font>
    <font>
      <sz val="11"/>
      <name val="Arial Narrow"/>
      <family val="2"/>
    </font>
    <font>
      <sz val="12"/>
      <color indexed="10"/>
      <name val="Arial Narrow"/>
      <family val="2"/>
    </font>
    <font>
      <b/>
      <u/>
      <sz val="12"/>
      <color indexed="10"/>
      <name val="Arial Narrow"/>
      <family val="2"/>
    </font>
    <font>
      <sz val="12"/>
      <color indexed="9"/>
      <name val="Arial Narrow"/>
      <family val="2"/>
    </font>
    <font>
      <b/>
      <u/>
      <sz val="14"/>
      <name val="Arial Narrow"/>
      <family val="2"/>
    </font>
    <font>
      <b/>
      <u/>
      <sz val="11"/>
      <name val="Arial Narrow"/>
      <family val="2"/>
    </font>
    <font>
      <b/>
      <u/>
      <sz val="11"/>
      <color indexed="9"/>
      <name val="Arial Narrow"/>
      <family val="2"/>
    </font>
    <font>
      <sz val="14"/>
      <name val="Arial Narrow"/>
      <family val="2"/>
    </font>
    <font>
      <sz val="11"/>
      <color indexed="9"/>
      <name val="Arial Narrow"/>
      <family val="2"/>
    </font>
    <font>
      <b/>
      <sz val="11"/>
      <name val="Arial Narrow"/>
      <family val="2"/>
    </font>
    <font>
      <b/>
      <sz val="11"/>
      <color indexed="9"/>
      <name val="Arial Narrow"/>
      <family val="2"/>
    </font>
    <font>
      <u/>
      <sz val="11"/>
      <name val="Arial Narrow"/>
      <family val="2"/>
    </font>
    <font>
      <sz val="11"/>
      <color indexed="10"/>
      <name val="Arial Narrow"/>
      <family val="2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6"/>
      <color theme="1"/>
      <name val="Calibri"/>
      <family val="2"/>
      <scheme val="minor"/>
    </font>
    <font>
      <sz val="10"/>
      <color theme="1"/>
      <name val="Trebuchet MS"/>
      <family val="2"/>
    </font>
    <font>
      <sz val="10"/>
      <color theme="1"/>
      <name val="Arial"/>
      <family val="2"/>
    </font>
    <font>
      <sz val="11"/>
      <color rgb="FFFF0000"/>
      <name val="Arial Narrow"/>
      <family val="2"/>
    </font>
    <font>
      <sz val="11"/>
      <name val="Calibri"/>
      <family val="2"/>
      <scheme val="minor"/>
    </font>
    <font>
      <b/>
      <sz val="10"/>
      <color theme="0"/>
      <name val="Arial"/>
      <family val="2"/>
    </font>
    <font>
      <sz val="9"/>
      <name val="Arial"/>
      <family val="2"/>
    </font>
    <font>
      <b/>
      <sz val="11"/>
      <color theme="1"/>
      <name val="Trebuchet MS"/>
      <family val="2"/>
    </font>
    <font>
      <sz val="11"/>
      <color theme="1"/>
      <name val="Trebuchet MS"/>
      <family val="2"/>
    </font>
    <font>
      <sz val="11"/>
      <name val="Trebuchet MS"/>
      <family val="2"/>
    </font>
    <font>
      <sz val="8"/>
      <name val="Calibri"/>
      <family val="2"/>
      <scheme val="minor"/>
    </font>
    <font>
      <b/>
      <sz val="11"/>
      <name val="Trebuchet MS"/>
      <family val="2"/>
    </font>
    <font>
      <b/>
      <sz val="10"/>
      <color theme="1"/>
      <name val="Arial"/>
      <family val="2"/>
    </font>
    <font>
      <sz val="10"/>
      <name val="Trebuchet MS"/>
      <family val="2"/>
    </font>
    <font>
      <sz val="9"/>
      <color indexed="81"/>
      <name val="Tahoma"/>
      <family val="2"/>
    </font>
    <font>
      <b/>
      <sz val="9"/>
      <color indexed="81"/>
      <name val="Tahoma"/>
      <family val="2"/>
    </font>
    <font>
      <b/>
      <sz val="11"/>
      <name val="Arial"/>
      <family val="2"/>
    </font>
    <font>
      <b/>
      <sz val="11"/>
      <name val="Verdana"/>
      <family val="2"/>
    </font>
    <font>
      <b/>
      <sz val="8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b/>
      <sz val="10"/>
      <color theme="5"/>
      <name val="Arial"/>
      <family val="2"/>
    </font>
    <font>
      <b/>
      <u/>
      <sz val="10"/>
      <name val="Arial"/>
      <family val="2"/>
    </font>
    <font>
      <i/>
      <sz val="10"/>
      <name val="Arial"/>
      <family val="2"/>
    </font>
    <font>
      <b/>
      <sz val="11"/>
      <color theme="1"/>
      <name val="Arial Narrow"/>
      <family val="2"/>
    </font>
    <font>
      <b/>
      <sz val="11"/>
      <color rgb="FF000000"/>
      <name val="Calibri"/>
      <family val="2"/>
      <scheme val="minor"/>
    </font>
    <font>
      <u/>
      <sz val="11"/>
      <color theme="1"/>
      <name val="Calibri"/>
      <family val="2"/>
      <scheme val="minor"/>
    </font>
  </fonts>
  <fills count="4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A9CF87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rgb="FFC0C0C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theme="0" tint="-0.14999847407452621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/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ck">
        <color rgb="FF008000"/>
      </left>
      <right/>
      <top style="thick">
        <color rgb="FF008000"/>
      </top>
      <bottom/>
      <diagonal/>
    </border>
    <border>
      <left/>
      <right/>
      <top style="thick">
        <color rgb="FF008000"/>
      </top>
      <bottom/>
      <diagonal/>
    </border>
    <border>
      <left/>
      <right style="thick">
        <color rgb="FF008000"/>
      </right>
      <top style="thick">
        <color rgb="FF008000"/>
      </top>
      <bottom/>
      <diagonal/>
    </border>
    <border>
      <left style="thick">
        <color rgb="FF008000"/>
      </left>
      <right/>
      <top/>
      <bottom/>
      <diagonal/>
    </border>
    <border>
      <left/>
      <right style="thick">
        <color rgb="FF008000"/>
      </right>
      <top/>
      <bottom/>
      <diagonal/>
    </border>
    <border>
      <left style="thick">
        <color rgb="FF008000"/>
      </left>
      <right/>
      <top/>
      <bottom style="thick">
        <color rgb="FF008000"/>
      </bottom>
      <diagonal/>
    </border>
    <border>
      <left/>
      <right/>
      <top/>
      <bottom style="thick">
        <color rgb="FF008000"/>
      </bottom>
      <diagonal/>
    </border>
    <border>
      <left/>
      <right style="thick">
        <color rgb="FF008000"/>
      </right>
      <top/>
      <bottom style="thick">
        <color rgb="FF008000"/>
      </bottom>
      <diagonal/>
    </border>
    <border>
      <left/>
      <right style="thick">
        <color rgb="FF008000"/>
      </right>
      <top style="thin">
        <color indexed="64"/>
      </top>
      <bottom style="thin">
        <color indexed="64"/>
      </bottom>
      <diagonal/>
    </border>
    <border>
      <left/>
      <right style="thick">
        <color rgb="FF008000"/>
      </right>
      <top/>
      <bottom style="thin">
        <color indexed="64"/>
      </bottom>
      <diagonal/>
    </border>
    <border>
      <left/>
      <right style="thick">
        <color rgb="FF008000"/>
      </right>
      <top style="thin">
        <color indexed="64"/>
      </top>
      <bottom style="double">
        <color indexed="64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double">
        <color auto="1"/>
      </top>
      <bottom style="thin">
        <color indexed="64"/>
      </bottom>
      <diagonal/>
    </border>
    <border>
      <left/>
      <right style="thick">
        <color rgb="FF008000"/>
      </right>
      <top style="double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ck">
        <color rgb="FF008000"/>
      </right>
      <top/>
      <bottom style="double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theme="0"/>
      </left>
      <right/>
      <top style="hair">
        <color theme="0"/>
      </top>
      <bottom style="hair">
        <color theme="0"/>
      </bottom>
      <diagonal/>
    </border>
    <border>
      <left/>
      <right/>
      <top style="hair">
        <color theme="0"/>
      </top>
      <bottom style="hair">
        <color theme="0"/>
      </bottom>
      <diagonal/>
    </border>
    <border>
      <left/>
      <right style="hair">
        <color theme="0"/>
      </right>
      <top style="hair">
        <color theme="0"/>
      </top>
      <bottom style="hair">
        <color theme="0"/>
      </bottom>
      <diagonal/>
    </border>
    <border>
      <left style="hair">
        <color theme="0"/>
      </left>
      <right style="hair">
        <color theme="0"/>
      </right>
      <top style="hair">
        <color theme="0"/>
      </top>
      <bottom style="hair">
        <color theme="0"/>
      </bottom>
      <diagonal/>
    </border>
    <border>
      <left style="thin">
        <color indexed="64"/>
      </left>
      <right/>
      <top/>
      <bottom/>
      <diagonal/>
    </border>
  </borders>
  <cellStyleXfs count="75">
    <xf numFmtId="0" fontId="0" fillId="0" borderId="0"/>
    <xf numFmtId="167" fontId="1" fillId="0" borderId="0" applyFont="0" applyFill="0" applyBorder="0" applyAlignment="0" applyProtection="0"/>
    <xf numFmtId="0" fontId="1" fillId="0" borderId="0" applyFill="0" applyBorder="0" applyProtection="0">
      <alignment horizontal="distributed" vertical="distributed" justifyLastLine="1"/>
    </xf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7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7" fillId="0" borderId="0"/>
    <xf numFmtId="0" fontId="8" fillId="0" borderId="0">
      <alignment vertical="top"/>
    </xf>
    <xf numFmtId="0" fontId="1" fillId="0" borderId="0"/>
    <xf numFmtId="9" fontId="1" fillId="0" borderId="0" applyFont="0" applyFill="0" applyBorder="0" applyAlignment="0" applyProtection="0"/>
    <xf numFmtId="0" fontId="6" fillId="0" borderId="0" applyNumberFormat="0" applyFill="0" applyBorder="0" applyAlignment="0" applyProtection="0">
      <alignment vertical="top"/>
      <protection locked="0"/>
    </xf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  <xf numFmtId="0" fontId="1" fillId="13" borderId="0" applyNumberFormat="0" applyBorder="0" applyAlignment="0" applyProtection="0"/>
    <xf numFmtId="0" fontId="1" fillId="17" borderId="0" applyNumberFormat="0" applyBorder="0" applyAlignment="0" applyProtection="0"/>
    <xf numFmtId="0" fontId="1" fillId="21" borderId="0" applyNumberFormat="0" applyBorder="0" applyAlignment="0" applyProtection="0"/>
    <xf numFmtId="0" fontId="1" fillId="25" borderId="0" applyNumberFormat="0" applyBorder="0" applyAlignment="0" applyProtection="0"/>
    <xf numFmtId="0" fontId="1" fillId="29" borderId="0" applyNumberFormat="0" applyBorder="0" applyAlignment="0" applyProtection="0"/>
    <xf numFmtId="0" fontId="1" fillId="33" borderId="0" applyNumberFormat="0" applyBorder="0" applyAlignment="0" applyProtection="0"/>
    <xf numFmtId="0" fontId="40" fillId="14" borderId="0" applyNumberFormat="0" applyBorder="0" applyAlignment="0" applyProtection="0"/>
    <xf numFmtId="0" fontId="40" fillId="18" borderId="0" applyNumberFormat="0" applyBorder="0" applyAlignment="0" applyProtection="0"/>
    <xf numFmtId="0" fontId="40" fillId="22" borderId="0" applyNumberFormat="0" applyBorder="0" applyAlignment="0" applyProtection="0"/>
    <xf numFmtId="0" fontId="40" fillId="26" borderId="0" applyNumberFormat="0" applyBorder="0" applyAlignment="0" applyProtection="0"/>
    <xf numFmtId="0" fontId="40" fillId="30" borderId="0" applyNumberFormat="0" applyBorder="0" applyAlignment="0" applyProtection="0"/>
    <xf numFmtId="0" fontId="40" fillId="34" borderId="0" applyNumberFormat="0" applyBorder="0" applyAlignment="0" applyProtection="0"/>
    <xf numFmtId="0" fontId="40" fillId="11" borderId="0" applyNumberFormat="0" applyBorder="0" applyAlignment="0" applyProtection="0"/>
    <xf numFmtId="0" fontId="40" fillId="15" borderId="0" applyNumberFormat="0" applyBorder="0" applyAlignment="0" applyProtection="0"/>
    <xf numFmtId="0" fontId="40" fillId="19" borderId="0" applyNumberFormat="0" applyBorder="0" applyAlignment="0" applyProtection="0"/>
    <xf numFmtId="0" fontId="40" fillId="23" borderId="0" applyNumberFormat="0" applyBorder="0" applyAlignment="0" applyProtection="0"/>
    <xf numFmtId="0" fontId="40" fillId="27" borderId="0" applyNumberFormat="0" applyBorder="0" applyAlignment="0" applyProtection="0"/>
    <xf numFmtId="0" fontId="40" fillId="31" borderId="0" applyNumberFormat="0" applyBorder="0" applyAlignment="0" applyProtection="0"/>
    <xf numFmtId="0" fontId="32" fillId="6" borderId="0" applyNumberFormat="0" applyBorder="0" applyAlignment="0" applyProtection="0"/>
    <xf numFmtId="0" fontId="35" fillId="8" borderId="20" applyNumberFormat="0" applyAlignment="0" applyProtection="0"/>
    <xf numFmtId="0" fontId="37" fillId="9" borderId="23" applyNumberFormat="0" applyAlignment="0" applyProtection="0"/>
    <xf numFmtId="0" fontId="39" fillId="0" borderId="0" applyNumberFormat="0" applyFill="0" applyBorder="0" applyAlignment="0" applyProtection="0"/>
    <xf numFmtId="0" fontId="31" fillId="5" borderId="0" applyNumberFormat="0" applyBorder="0" applyAlignment="0" applyProtection="0"/>
    <xf numFmtId="0" fontId="28" fillId="0" borderId="17" applyNumberFormat="0" applyFill="0" applyAlignment="0" applyProtection="0"/>
    <xf numFmtId="0" fontId="29" fillId="0" borderId="18" applyNumberFormat="0" applyFill="0" applyAlignment="0" applyProtection="0"/>
    <xf numFmtId="0" fontId="30" fillId="0" borderId="19" applyNumberFormat="0" applyFill="0" applyAlignment="0" applyProtection="0"/>
    <xf numFmtId="0" fontId="30" fillId="0" borderId="0" applyNumberFormat="0" applyFill="0" applyBorder="0" applyAlignment="0" applyProtection="0"/>
    <xf numFmtId="0" fontId="33" fillId="7" borderId="20" applyNumberFormat="0" applyAlignment="0" applyProtection="0"/>
    <xf numFmtId="0" fontId="36" fillId="0" borderId="22" applyNumberFormat="0" applyFill="0" applyAlignment="0" applyProtection="0"/>
    <xf numFmtId="0" fontId="1" fillId="10" borderId="24" applyNumberFormat="0" applyFont="0" applyAlignment="0" applyProtection="0"/>
    <xf numFmtId="0" fontId="34" fillId="8" borderId="21" applyNumberFormat="0" applyAlignment="0" applyProtection="0"/>
    <xf numFmtId="0" fontId="27" fillId="0" borderId="0" applyNumberFormat="0" applyFill="0" applyBorder="0" applyAlignment="0" applyProtection="0"/>
    <xf numFmtId="0" fontId="38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44" fillId="0" borderId="0"/>
    <xf numFmtId="43" fontId="44" fillId="0" borderId="0" applyFont="0" applyFill="0" applyBorder="0" applyAlignment="0" applyProtection="0"/>
    <xf numFmtId="41" fontId="44" fillId="0" borderId="0" applyFont="0" applyFill="0" applyBorder="0" applyAlignment="0" applyProtection="0"/>
    <xf numFmtId="44" fontId="44" fillId="0" borderId="0" applyFont="0" applyFill="0" applyBorder="0" applyAlignment="0" applyProtection="0"/>
    <xf numFmtId="42" fontId="44" fillId="0" borderId="0" applyFont="0" applyFill="0" applyBorder="0" applyAlignment="0" applyProtection="0"/>
    <xf numFmtId="9" fontId="44" fillId="0" borderId="0" applyFont="0" applyFill="0" applyBorder="0" applyAlignment="0" applyProtection="0"/>
    <xf numFmtId="165" fontId="1" fillId="0" borderId="0" applyFont="0" applyFill="0" applyBorder="0" applyAlignment="0" applyProtection="0"/>
    <xf numFmtId="165" fontId="44" fillId="0" borderId="0" applyFont="0" applyFill="0" applyBorder="0" applyAlignment="0" applyProtection="0"/>
    <xf numFmtId="37" fontId="7" fillId="0" borderId="0"/>
    <xf numFmtId="0" fontId="1" fillId="0" borderId="0"/>
    <xf numFmtId="164" fontId="1" fillId="0" borderId="0" applyFont="0" applyFill="0" applyBorder="0" applyAlignment="0" applyProtection="0"/>
    <xf numFmtId="0" fontId="7" fillId="0" borderId="0"/>
    <xf numFmtId="0" fontId="44" fillId="0" borderId="0"/>
    <xf numFmtId="167" fontId="1" fillId="0" borderId="0" applyFont="0" applyFill="0" applyBorder="0" applyAlignment="0" applyProtection="0"/>
    <xf numFmtId="0" fontId="7" fillId="0" borderId="0"/>
    <xf numFmtId="167" fontId="44" fillId="0" borderId="0" applyFont="0" applyFill="0" applyBorder="0" applyAlignment="0" applyProtection="0"/>
    <xf numFmtId="0" fontId="7" fillId="0" borderId="0"/>
    <xf numFmtId="0" fontId="1" fillId="0" borderId="0"/>
    <xf numFmtId="0" fontId="44" fillId="0" borderId="0"/>
    <xf numFmtId="0" fontId="44" fillId="0" borderId="0"/>
  </cellStyleXfs>
  <cellXfs count="522">
    <xf numFmtId="0" fontId="0" fillId="0" borderId="0" xfId="0"/>
    <xf numFmtId="168" fontId="0" fillId="0" borderId="0" xfId="0" applyNumberFormat="1"/>
    <xf numFmtId="0" fontId="9" fillId="2" borderId="0" xfId="12" applyFont="1" applyFill="1"/>
    <xf numFmtId="49" fontId="9" fillId="2" borderId="0" xfId="12" applyNumberFormat="1" applyFont="1" applyFill="1"/>
    <xf numFmtId="167" fontId="9" fillId="2" borderId="0" xfId="12" applyNumberFormat="1" applyFont="1" applyFill="1"/>
    <xf numFmtId="9" fontId="9" fillId="2" borderId="0" xfId="13" applyFont="1" applyFill="1" applyBorder="1"/>
    <xf numFmtId="167" fontId="9" fillId="2" borderId="0" xfId="8" applyFont="1" applyFill="1"/>
    <xf numFmtId="0" fontId="9" fillId="2" borderId="6" xfId="12" applyFont="1" applyFill="1" applyBorder="1"/>
    <xf numFmtId="0" fontId="9" fillId="2" borderId="7" xfId="12" applyFont="1" applyFill="1" applyBorder="1"/>
    <xf numFmtId="0" fontId="10" fillId="2" borderId="7" xfId="12" applyFont="1" applyFill="1" applyBorder="1"/>
    <xf numFmtId="0" fontId="11" fillId="2" borderId="7" xfId="12" applyFont="1" applyFill="1" applyBorder="1"/>
    <xf numFmtId="168" fontId="9" fillId="2" borderId="8" xfId="8" applyNumberFormat="1" applyFont="1" applyFill="1" applyBorder="1"/>
    <xf numFmtId="0" fontId="9" fillId="2" borderId="9" xfId="12" applyFont="1" applyFill="1" applyBorder="1"/>
    <xf numFmtId="0" fontId="10" fillId="2" borderId="0" xfId="12" applyFont="1" applyFill="1"/>
    <xf numFmtId="0" fontId="11" fillId="2" borderId="0" xfId="12" applyFont="1" applyFill="1"/>
    <xf numFmtId="168" fontId="9" fillId="2" borderId="10" xfId="8" applyNumberFormat="1" applyFont="1" applyFill="1" applyBorder="1"/>
    <xf numFmtId="0" fontId="9" fillId="2" borderId="11" xfId="12" applyFont="1" applyFill="1" applyBorder="1"/>
    <xf numFmtId="0" fontId="9" fillId="2" borderId="12" xfId="12" applyFont="1" applyFill="1" applyBorder="1"/>
    <xf numFmtId="168" fontId="9" fillId="2" borderId="13" xfId="8" applyNumberFormat="1" applyFont="1" applyFill="1" applyBorder="1"/>
    <xf numFmtId="0" fontId="9" fillId="2" borderId="0" xfId="12" applyFont="1" applyFill="1" applyAlignment="1">
      <alignment horizontal="center"/>
    </xf>
    <xf numFmtId="49" fontId="9" fillId="2" borderId="0" xfId="12" applyNumberFormat="1" applyFont="1" applyFill="1" applyAlignment="1">
      <alignment horizontal="center"/>
    </xf>
    <xf numFmtId="168" fontId="9" fillId="2" borderId="0" xfId="8" applyNumberFormat="1" applyFont="1" applyFill="1" applyBorder="1"/>
    <xf numFmtId="49" fontId="9" fillId="2" borderId="7" xfId="12" applyNumberFormat="1" applyFont="1" applyFill="1" applyBorder="1"/>
    <xf numFmtId="0" fontId="12" fillId="2" borderId="7" xfId="12" applyFont="1" applyFill="1" applyBorder="1" applyAlignment="1">
      <alignment vertical="center"/>
    </xf>
    <xf numFmtId="0" fontId="11" fillId="2" borderId="0" xfId="12" applyFont="1" applyFill="1" applyAlignment="1">
      <alignment horizontal="center"/>
    </xf>
    <xf numFmtId="0" fontId="12" fillId="2" borderId="2" xfId="12" applyFont="1" applyFill="1" applyBorder="1" applyAlignment="1">
      <alignment horizontal="center" vertical="center" wrapText="1"/>
    </xf>
    <xf numFmtId="0" fontId="12" fillId="2" borderId="0" xfId="12" applyFont="1" applyFill="1" applyAlignment="1">
      <alignment horizontal="center" vertical="center" wrapText="1"/>
    </xf>
    <xf numFmtId="167" fontId="13" fillId="2" borderId="0" xfId="8" applyFont="1" applyFill="1" applyBorder="1" applyAlignment="1">
      <alignment horizontal="center"/>
    </xf>
    <xf numFmtId="9" fontId="12" fillId="2" borderId="0" xfId="13" applyFont="1" applyFill="1" applyBorder="1" applyAlignment="1">
      <alignment vertical="center" wrapText="1"/>
    </xf>
    <xf numFmtId="167" fontId="13" fillId="2" borderId="10" xfId="8" applyFont="1" applyFill="1" applyBorder="1" applyAlignment="1">
      <alignment horizontal="center"/>
    </xf>
    <xf numFmtId="167" fontId="9" fillId="2" borderId="10" xfId="8" applyFont="1" applyFill="1" applyBorder="1"/>
    <xf numFmtId="0" fontId="9" fillId="2" borderId="0" xfId="12" applyFont="1" applyFill="1" applyAlignment="1">
      <alignment vertical="top" wrapText="1"/>
    </xf>
    <xf numFmtId="9" fontId="9" fillId="2" borderId="0" xfId="13" applyFont="1" applyFill="1" applyBorder="1" applyAlignment="1">
      <alignment vertical="top" wrapText="1"/>
    </xf>
    <xf numFmtId="0" fontId="12" fillId="2" borderId="0" xfId="12" applyFont="1" applyFill="1" applyAlignment="1">
      <alignment vertical="top" wrapText="1"/>
    </xf>
    <xf numFmtId="49" fontId="9" fillId="2" borderId="0" xfId="12" applyNumberFormat="1" applyFont="1" applyFill="1" applyAlignment="1">
      <alignment vertical="top" wrapText="1"/>
    </xf>
    <xf numFmtId="168" fontId="9" fillId="2" borderId="0" xfId="12" applyNumberFormat="1" applyFont="1" applyFill="1"/>
    <xf numFmtId="168" fontId="9" fillId="2" borderId="0" xfId="8" applyNumberFormat="1" applyFont="1" applyFill="1" applyBorder="1" applyAlignment="1">
      <alignment horizontal="right" vertical="top" wrapText="1"/>
    </xf>
    <xf numFmtId="9" fontId="9" fillId="2" borderId="10" xfId="13" applyFont="1" applyFill="1" applyBorder="1"/>
    <xf numFmtId="0" fontId="12" fillId="2" borderId="0" xfId="12" applyFont="1" applyFill="1" applyAlignment="1">
      <alignment wrapText="1"/>
    </xf>
    <xf numFmtId="168" fontId="9" fillId="2" borderId="0" xfId="8" applyNumberFormat="1" applyFont="1" applyFill="1" applyBorder="1" applyAlignment="1">
      <alignment horizontal="right" wrapText="1"/>
    </xf>
    <xf numFmtId="168" fontId="9" fillId="0" borderId="0" xfId="8" applyNumberFormat="1" applyFont="1" applyFill="1" applyBorder="1"/>
    <xf numFmtId="168" fontId="9" fillId="2" borderId="0" xfId="8" applyNumberFormat="1" applyFont="1" applyFill="1" applyBorder="1" applyAlignment="1"/>
    <xf numFmtId="0" fontId="9" fillId="2" borderId="0" xfId="12" applyFont="1" applyFill="1" applyAlignment="1">
      <alignment horizontal="left" wrapText="1"/>
    </xf>
    <xf numFmtId="49" fontId="9" fillId="2" borderId="0" xfId="12" applyNumberFormat="1" applyFont="1" applyFill="1" applyAlignment="1">
      <alignment horizontal="left" wrapText="1"/>
    </xf>
    <xf numFmtId="49" fontId="9" fillId="2" borderId="0" xfId="12" applyNumberFormat="1" applyFont="1" applyFill="1" applyAlignment="1">
      <alignment horizontal="left" vertical="top" wrapText="1"/>
    </xf>
    <xf numFmtId="168" fontId="9" fillId="2" borderId="0" xfId="8" applyNumberFormat="1" applyFont="1" applyFill="1" applyBorder="1" applyAlignment="1" applyProtection="1">
      <alignment horizontal="right" wrapText="1"/>
    </xf>
    <xf numFmtId="168" fontId="9" fillId="0" borderId="0" xfId="8" applyNumberFormat="1" applyFont="1" applyFill="1" applyBorder="1" applyAlignment="1">
      <alignment horizontal="right" wrapText="1"/>
    </xf>
    <xf numFmtId="168" fontId="9" fillId="2" borderId="3" xfId="8" applyNumberFormat="1" applyFont="1" applyFill="1" applyBorder="1" applyAlignment="1">
      <alignment horizontal="right" wrapText="1"/>
    </xf>
    <xf numFmtId="49" fontId="9" fillId="2" borderId="0" xfId="12" applyNumberFormat="1" applyFont="1" applyFill="1" applyAlignment="1">
      <alignment horizontal="left" wrapText="1" indent="3"/>
    </xf>
    <xf numFmtId="0" fontId="9" fillId="2" borderId="0" xfId="12" applyFont="1" applyFill="1" applyAlignment="1">
      <alignment wrapText="1"/>
    </xf>
    <xf numFmtId="168" fontId="9" fillId="0" borderId="2" xfId="8" applyNumberFormat="1" applyFont="1" applyFill="1" applyBorder="1"/>
    <xf numFmtId="168" fontId="12" fillId="2" borderId="1" xfId="8" applyNumberFormat="1" applyFont="1" applyFill="1" applyBorder="1" applyAlignment="1">
      <alignment horizontal="right" wrapText="1"/>
    </xf>
    <xf numFmtId="168" fontId="12" fillId="2" borderId="0" xfId="8" applyNumberFormat="1" applyFont="1" applyFill="1" applyBorder="1" applyAlignment="1">
      <alignment horizontal="right" wrapText="1"/>
    </xf>
    <xf numFmtId="0" fontId="15" fillId="2" borderId="9" xfId="12" applyFont="1" applyFill="1" applyBorder="1"/>
    <xf numFmtId="0" fontId="15" fillId="2" borderId="0" xfId="12" applyFont="1" applyFill="1" applyAlignment="1">
      <alignment horizontal="center" wrapText="1"/>
    </xf>
    <xf numFmtId="0" fontId="15" fillId="2" borderId="0" xfId="12" applyFont="1" applyFill="1" applyAlignment="1">
      <alignment horizontal="left" wrapText="1" indent="3"/>
    </xf>
    <xf numFmtId="49" fontId="15" fillId="2" borderId="0" xfId="12" applyNumberFormat="1" applyFont="1" applyFill="1" applyAlignment="1">
      <alignment horizontal="left" wrapText="1" indent="3"/>
    </xf>
    <xf numFmtId="168" fontId="15" fillId="2" borderId="0" xfId="8" applyNumberFormat="1" applyFont="1" applyFill="1" applyBorder="1" applyAlignment="1"/>
    <xf numFmtId="168" fontId="15" fillId="2" borderId="0" xfId="8" applyNumberFormat="1" applyFont="1" applyFill="1" applyBorder="1" applyAlignment="1">
      <alignment horizontal="right" wrapText="1"/>
    </xf>
    <xf numFmtId="0" fontId="15" fillId="2" borderId="0" xfId="12" applyFont="1" applyFill="1"/>
    <xf numFmtId="0" fontId="12" fillId="2" borderId="0" xfId="14" applyFont="1" applyFill="1" applyBorder="1" applyAlignment="1" applyProtection="1">
      <alignment vertical="top" wrapText="1"/>
    </xf>
    <xf numFmtId="3" fontId="9" fillId="2" borderId="0" xfId="12" applyNumberFormat="1" applyFont="1" applyFill="1"/>
    <xf numFmtId="0" fontId="9" fillId="2" borderId="0" xfId="14" applyFont="1" applyFill="1" applyBorder="1" applyAlignment="1" applyProtection="1">
      <alignment vertical="top" wrapText="1"/>
    </xf>
    <xf numFmtId="168" fontId="9" fillId="0" borderId="1" xfId="8" applyNumberFormat="1" applyFont="1" applyFill="1" applyBorder="1" applyAlignment="1">
      <alignment horizontal="right" wrapText="1"/>
    </xf>
    <xf numFmtId="0" fontId="16" fillId="2" borderId="0" xfId="12" applyFont="1" applyFill="1" applyAlignment="1">
      <alignment horizontal="left" wrapText="1" indent="3"/>
    </xf>
    <xf numFmtId="49" fontId="16" fillId="2" borderId="0" xfId="12" applyNumberFormat="1" applyFont="1" applyFill="1" applyAlignment="1">
      <alignment horizontal="left" wrapText="1" indent="3"/>
    </xf>
    <xf numFmtId="9" fontId="15" fillId="2" borderId="0" xfId="13" applyFont="1" applyFill="1" applyBorder="1"/>
    <xf numFmtId="168" fontId="9" fillId="2" borderId="2" xfId="8" applyNumberFormat="1" applyFont="1" applyFill="1" applyBorder="1" applyAlignment="1">
      <alignment horizontal="right" wrapText="1"/>
    </xf>
    <xf numFmtId="168" fontId="12" fillId="2" borderId="3" xfId="8" applyNumberFormat="1" applyFont="1" applyFill="1" applyBorder="1" applyAlignment="1">
      <alignment horizontal="right" wrapText="1"/>
    </xf>
    <xf numFmtId="9" fontId="12" fillId="2" borderId="10" xfId="13" applyFont="1" applyFill="1" applyBorder="1" applyAlignment="1">
      <alignment horizontal="right" wrapText="1"/>
    </xf>
    <xf numFmtId="49" fontId="9" fillId="2" borderId="12" xfId="12" applyNumberFormat="1" applyFont="1" applyFill="1" applyBorder="1"/>
    <xf numFmtId="168" fontId="9" fillId="2" borderId="12" xfId="12" applyNumberFormat="1" applyFont="1" applyFill="1" applyBorder="1"/>
    <xf numFmtId="167" fontId="9" fillId="2" borderId="12" xfId="12" applyNumberFormat="1" applyFont="1" applyFill="1" applyBorder="1"/>
    <xf numFmtId="9" fontId="9" fillId="2" borderId="12" xfId="13" applyFont="1" applyFill="1" applyBorder="1"/>
    <xf numFmtId="167" fontId="9" fillId="2" borderId="13" xfId="8" applyFont="1" applyFill="1" applyBorder="1"/>
    <xf numFmtId="167" fontId="9" fillId="2" borderId="0" xfId="8" applyFont="1" applyFill="1" applyBorder="1"/>
    <xf numFmtId="168" fontId="15" fillId="2" borderId="0" xfId="12" applyNumberFormat="1" applyFont="1" applyFill="1"/>
    <xf numFmtId="169" fontId="15" fillId="2" borderId="0" xfId="12" applyNumberFormat="1" applyFont="1" applyFill="1"/>
    <xf numFmtId="168" fontId="17" fillId="2" borderId="0" xfId="12" applyNumberFormat="1" applyFont="1" applyFill="1"/>
    <xf numFmtId="0" fontId="17" fillId="2" borderId="0" xfId="12" applyFont="1" applyFill="1"/>
    <xf numFmtId="168" fontId="9" fillId="0" borderId="1" xfId="8" applyNumberFormat="1" applyFont="1" applyFill="1" applyBorder="1"/>
    <xf numFmtId="169" fontId="17" fillId="2" borderId="0" xfId="12" applyNumberFormat="1" applyFont="1" applyFill="1"/>
    <xf numFmtId="0" fontId="14" fillId="2" borderId="6" xfId="12" applyFont="1" applyFill="1" applyBorder="1"/>
    <xf numFmtId="0" fontId="14" fillId="2" borderId="7" xfId="12" applyFont="1" applyFill="1" applyBorder="1"/>
    <xf numFmtId="0" fontId="18" fillId="2" borderId="7" xfId="12" applyFont="1" applyFill="1" applyBorder="1"/>
    <xf numFmtId="0" fontId="19" fillId="2" borderId="7" xfId="12" applyFont="1" applyFill="1" applyBorder="1"/>
    <xf numFmtId="0" fontId="19" fillId="2" borderId="8" xfId="12" applyFont="1" applyFill="1" applyBorder="1"/>
    <xf numFmtId="0" fontId="20" fillId="2" borderId="5" xfId="12" applyFont="1" applyFill="1" applyBorder="1"/>
    <xf numFmtId="0" fontId="14" fillId="2" borderId="9" xfId="12" applyFont="1" applyFill="1" applyBorder="1"/>
    <xf numFmtId="0" fontId="14" fillId="2" borderId="0" xfId="12" applyFont="1" applyFill="1"/>
    <xf numFmtId="0" fontId="18" fillId="2" borderId="0" xfId="12" applyFont="1" applyFill="1"/>
    <xf numFmtId="0" fontId="19" fillId="2" borderId="0" xfId="12" applyFont="1" applyFill="1"/>
    <xf numFmtId="0" fontId="19" fillId="2" borderId="10" xfId="12" applyFont="1" applyFill="1" applyBorder="1"/>
    <xf numFmtId="0" fontId="20" fillId="2" borderId="0" xfId="12" applyFont="1" applyFill="1"/>
    <xf numFmtId="0" fontId="14" fillId="2" borderId="11" xfId="12" applyFont="1" applyFill="1" applyBorder="1"/>
    <xf numFmtId="0" fontId="14" fillId="2" borderId="12" xfId="12" applyFont="1" applyFill="1" applyBorder="1"/>
    <xf numFmtId="0" fontId="21" fillId="2" borderId="12" xfId="12" applyFont="1" applyFill="1" applyBorder="1"/>
    <xf numFmtId="0" fontId="14" fillId="2" borderId="13" xfId="12" applyFont="1" applyFill="1" applyBorder="1"/>
    <xf numFmtId="0" fontId="22" fillId="2" borderId="0" xfId="12" applyFont="1" applyFill="1"/>
    <xf numFmtId="0" fontId="23" fillId="2" borderId="0" xfId="12" applyFont="1" applyFill="1"/>
    <xf numFmtId="0" fontId="23" fillId="2" borderId="7" xfId="12" applyFont="1" applyFill="1" applyBorder="1" applyAlignment="1">
      <alignment wrapText="1"/>
    </xf>
    <xf numFmtId="168" fontId="23" fillId="2" borderId="0" xfId="8" applyNumberFormat="1" applyFont="1" applyFill="1" applyBorder="1"/>
    <xf numFmtId="0" fontId="23" fillId="2" borderId="0" xfId="12" applyFont="1" applyFill="1" applyAlignment="1">
      <alignment horizontal="center" vertical="center" wrapText="1"/>
    </xf>
    <xf numFmtId="0" fontId="19" fillId="2" borderId="7" xfId="12" applyFont="1" applyFill="1" applyBorder="1" applyAlignment="1">
      <alignment horizontal="center"/>
    </xf>
    <xf numFmtId="0" fontId="23" fillId="2" borderId="7" xfId="12" applyFont="1" applyFill="1" applyBorder="1" applyAlignment="1">
      <alignment horizontal="center" wrapText="1"/>
    </xf>
    <xf numFmtId="49" fontId="19" fillId="2" borderId="7" xfId="8" applyNumberFormat="1" applyFont="1" applyFill="1" applyBorder="1" applyAlignment="1">
      <alignment horizontal="center"/>
    </xf>
    <xf numFmtId="0" fontId="23" fillId="2" borderId="8" xfId="12" applyFont="1" applyFill="1" applyBorder="1" applyAlignment="1">
      <alignment horizontal="center" wrapText="1"/>
    </xf>
    <xf numFmtId="168" fontId="14" fillId="2" borderId="0" xfId="8" applyNumberFormat="1" applyFont="1" applyFill="1" applyBorder="1"/>
    <xf numFmtId="0" fontId="25" fillId="2" borderId="0" xfId="12" applyFont="1" applyFill="1" applyAlignment="1">
      <alignment horizontal="center" vertical="center" wrapText="1"/>
    </xf>
    <xf numFmtId="0" fontId="14" fillId="2" borderId="10" xfId="12" applyFont="1" applyFill="1" applyBorder="1" applyAlignment="1">
      <alignment horizontal="center"/>
    </xf>
    <xf numFmtId="0" fontId="14" fillId="2" borderId="0" xfId="12" applyFont="1" applyFill="1" applyAlignment="1">
      <alignment horizontal="center"/>
    </xf>
    <xf numFmtId="168" fontId="14" fillId="2" borderId="10" xfId="8" applyNumberFormat="1" applyFont="1" applyFill="1" applyBorder="1"/>
    <xf numFmtId="168" fontId="14" fillId="2" borderId="0" xfId="8" applyNumberFormat="1" applyFont="1" applyFill="1" applyBorder="1" applyAlignment="1">
      <alignment horizontal="right" wrapText="1"/>
    </xf>
    <xf numFmtId="9" fontId="14" fillId="2" borderId="10" xfId="13" applyFont="1" applyFill="1" applyBorder="1"/>
    <xf numFmtId="168" fontId="22" fillId="2" borderId="0" xfId="8" applyNumberFormat="1" applyFont="1" applyFill="1" applyBorder="1" applyAlignment="1">
      <alignment horizontal="right" wrapText="1"/>
    </xf>
    <xf numFmtId="168" fontId="14" fillId="0" borderId="0" xfId="8" applyNumberFormat="1" applyFont="1" applyFill="1" applyBorder="1" applyAlignment="1">
      <alignment horizontal="right" wrapText="1"/>
    </xf>
    <xf numFmtId="168" fontId="23" fillId="2" borderId="1" xfId="8" applyNumberFormat="1" applyFont="1" applyFill="1" applyBorder="1" applyAlignment="1">
      <alignment horizontal="right" wrapText="1"/>
    </xf>
    <xf numFmtId="168" fontId="23" fillId="2" borderId="0" xfId="8" applyNumberFormat="1" applyFont="1" applyFill="1" applyBorder="1" applyAlignment="1">
      <alignment horizontal="right" wrapText="1"/>
    </xf>
    <xf numFmtId="168" fontId="22" fillId="2" borderId="0" xfId="12" applyNumberFormat="1" applyFont="1" applyFill="1" applyAlignment="1">
      <alignment vertical="center"/>
    </xf>
    <xf numFmtId="0" fontId="14" fillId="2" borderId="9" xfId="12" applyFont="1" applyFill="1" applyBorder="1" applyAlignment="1">
      <alignment vertical="center"/>
    </xf>
    <xf numFmtId="0" fontId="14" fillId="2" borderId="0" xfId="12" applyFont="1" applyFill="1" applyAlignment="1">
      <alignment vertical="center"/>
    </xf>
    <xf numFmtId="168" fontId="14" fillId="2" borderId="0" xfId="8" applyNumberFormat="1" applyFont="1" applyFill="1" applyBorder="1" applyAlignment="1"/>
    <xf numFmtId="10" fontId="14" fillId="2" borderId="10" xfId="13" applyNumberFormat="1" applyFont="1" applyFill="1" applyBorder="1"/>
    <xf numFmtId="3" fontId="14" fillId="2" borderId="0" xfId="12" applyNumberFormat="1" applyFont="1" applyFill="1" applyAlignment="1">
      <alignment vertical="center"/>
    </xf>
    <xf numFmtId="168" fontId="14" fillId="2" borderId="0" xfId="8" applyNumberFormat="1" applyFont="1" applyFill="1" applyBorder="1" applyAlignment="1">
      <alignment horizontal="right" vertical="center" wrapText="1"/>
    </xf>
    <xf numFmtId="9" fontId="14" fillId="2" borderId="10" xfId="13" applyFont="1" applyFill="1" applyBorder="1" applyAlignment="1">
      <alignment vertical="center"/>
    </xf>
    <xf numFmtId="0" fontId="26" fillId="2" borderId="9" xfId="12" applyFont="1" applyFill="1" applyBorder="1" applyAlignment="1">
      <alignment vertical="center"/>
    </xf>
    <xf numFmtId="0" fontId="26" fillId="2" borderId="11" xfId="12" applyFont="1" applyFill="1" applyBorder="1" applyAlignment="1">
      <alignment vertical="center"/>
    </xf>
    <xf numFmtId="0" fontId="14" fillId="2" borderId="12" xfId="12" applyFont="1" applyFill="1" applyBorder="1" applyAlignment="1">
      <alignment vertical="center"/>
    </xf>
    <xf numFmtId="168" fontId="26" fillId="2" borderId="12" xfId="8" applyNumberFormat="1" applyFont="1" applyFill="1" applyBorder="1" applyAlignment="1">
      <alignment horizontal="right" wrapText="1"/>
    </xf>
    <xf numFmtId="168" fontId="22" fillId="2" borderId="12" xfId="8" applyNumberFormat="1" applyFont="1" applyFill="1" applyBorder="1" applyAlignment="1">
      <alignment horizontal="right" wrapText="1"/>
    </xf>
    <xf numFmtId="168" fontId="14" fillId="2" borderId="12" xfId="8" applyNumberFormat="1" applyFont="1" applyFill="1" applyBorder="1" applyAlignment="1">
      <alignment horizontal="left" wrapText="1"/>
    </xf>
    <xf numFmtId="9" fontId="14" fillId="2" borderId="13" xfId="13" applyFont="1" applyFill="1" applyBorder="1"/>
    <xf numFmtId="0" fontId="22" fillId="2" borderId="0" xfId="12" applyFont="1" applyFill="1" applyAlignment="1">
      <alignment vertical="center"/>
    </xf>
    <xf numFmtId="168" fontId="22" fillId="2" borderId="0" xfId="8" applyNumberFormat="1" applyFont="1" applyFill="1" applyBorder="1"/>
    <xf numFmtId="0" fontId="9" fillId="2" borderId="0" xfId="12" applyFont="1" applyFill="1" applyAlignment="1">
      <alignment vertical="center" wrapText="1"/>
    </xf>
    <xf numFmtId="168" fontId="9" fillId="2" borderId="2" xfId="8" applyNumberFormat="1" applyFont="1" applyFill="1" applyBorder="1" applyAlignment="1">
      <alignment horizontal="right" vertical="top" wrapText="1"/>
    </xf>
    <xf numFmtId="0" fontId="14" fillId="2" borderId="0" xfId="12" applyFont="1" applyFill="1" applyAlignment="1">
      <alignment wrapText="1"/>
    </xf>
    <xf numFmtId="168" fontId="0" fillId="0" borderId="0" xfId="1" applyNumberFormat="1" applyFont="1"/>
    <xf numFmtId="168" fontId="14" fillId="0" borderId="2" xfId="8" applyNumberFormat="1" applyFont="1" applyFill="1" applyBorder="1" applyAlignment="1">
      <alignment horizontal="right" wrapText="1"/>
    </xf>
    <xf numFmtId="0" fontId="41" fillId="0" borderId="0" xfId="0" applyFont="1"/>
    <xf numFmtId="0" fontId="42" fillId="0" borderId="0" xfId="0" applyFont="1"/>
    <xf numFmtId="0" fontId="2" fillId="0" borderId="0" xfId="0" applyFont="1"/>
    <xf numFmtId="0" fontId="2" fillId="0" borderId="2" xfId="0" applyFont="1" applyBorder="1"/>
    <xf numFmtId="167" fontId="0" fillId="0" borderId="0" xfId="1" applyFont="1"/>
    <xf numFmtId="0" fontId="0" fillId="0" borderId="0" xfId="0" applyAlignment="1">
      <alignment horizontal="left"/>
    </xf>
    <xf numFmtId="9" fontId="9" fillId="2" borderId="10" xfId="3" applyFont="1" applyFill="1" applyBorder="1"/>
    <xf numFmtId="168" fontId="12" fillId="2" borderId="0" xfId="8" applyNumberFormat="1" applyFont="1" applyFill="1" applyBorder="1"/>
    <xf numFmtId="3" fontId="12" fillId="2" borderId="0" xfId="12" applyNumberFormat="1" applyFont="1" applyFill="1"/>
    <xf numFmtId="168" fontId="9" fillId="0" borderId="0" xfId="8" applyNumberFormat="1" applyFont="1" applyFill="1" applyBorder="1" applyAlignment="1">
      <alignment horizontal="right" vertical="top" wrapText="1"/>
    </xf>
    <xf numFmtId="168" fontId="9" fillId="0" borderId="2" xfId="8" applyNumberFormat="1" applyFont="1" applyFill="1" applyBorder="1" applyAlignment="1">
      <alignment horizontal="right" vertical="top" wrapText="1"/>
    </xf>
    <xf numFmtId="168" fontId="9" fillId="0" borderId="0" xfId="8" applyNumberFormat="1" applyFont="1" applyFill="1" applyBorder="1" applyAlignment="1"/>
    <xf numFmtId="168" fontId="9" fillId="0" borderId="0" xfId="8" applyNumberFormat="1" applyFont="1" applyFill="1" applyBorder="1" applyAlignment="1" applyProtection="1">
      <alignment horizontal="right" wrapText="1"/>
    </xf>
    <xf numFmtId="0" fontId="9" fillId="0" borderId="0" xfId="12" applyFont="1"/>
    <xf numFmtId="167" fontId="9" fillId="0" borderId="0" xfId="12" applyNumberFormat="1" applyFont="1"/>
    <xf numFmtId="0" fontId="10" fillId="0" borderId="7" xfId="12" applyFont="1" applyBorder="1"/>
    <xf numFmtId="0" fontId="10" fillId="0" borderId="0" xfId="12" applyFont="1"/>
    <xf numFmtId="0" fontId="9" fillId="0" borderId="12" xfId="12" applyFont="1" applyBorder="1"/>
    <xf numFmtId="0" fontId="9" fillId="0" borderId="0" xfId="12" applyFont="1" applyAlignment="1">
      <alignment horizontal="center"/>
    </xf>
    <xf numFmtId="0" fontId="11" fillId="0" borderId="7" xfId="12" applyFont="1" applyBorder="1" applyAlignment="1">
      <alignment horizontal="center" vertical="center"/>
    </xf>
    <xf numFmtId="0" fontId="12" fillId="0" borderId="2" xfId="12" applyFont="1" applyBorder="1" applyAlignment="1">
      <alignment horizontal="center" vertical="center" wrapText="1"/>
    </xf>
    <xf numFmtId="0" fontId="12" fillId="0" borderId="0" xfId="12" applyFont="1" applyAlignment="1">
      <alignment horizontal="center" vertical="center" wrapText="1"/>
    </xf>
    <xf numFmtId="168" fontId="9" fillId="0" borderId="0" xfId="12" applyNumberFormat="1" applyFont="1"/>
    <xf numFmtId="168" fontId="9" fillId="0" borderId="0" xfId="14" applyNumberFormat="1" applyFont="1" applyFill="1" applyBorder="1" applyAlignment="1" applyProtection="1">
      <alignment horizontal="right" vertical="top" wrapText="1"/>
    </xf>
    <xf numFmtId="168" fontId="12" fillId="0" borderId="0" xfId="8" applyNumberFormat="1" applyFont="1" applyFill="1" applyBorder="1" applyAlignment="1" applyProtection="1">
      <alignment horizontal="right" wrapText="1"/>
    </xf>
    <xf numFmtId="168" fontId="9" fillId="0" borderId="2" xfId="8" applyNumberFormat="1" applyFont="1" applyFill="1" applyBorder="1" applyAlignment="1" applyProtection="1">
      <alignment horizontal="right" wrapText="1"/>
    </xf>
    <xf numFmtId="168" fontId="9" fillId="0" borderId="3" xfId="8" applyNumberFormat="1" applyFont="1" applyFill="1" applyBorder="1" applyAlignment="1">
      <alignment horizontal="right" wrapText="1"/>
    </xf>
    <xf numFmtId="168" fontId="12" fillId="0" borderId="1" xfId="8" applyNumberFormat="1" applyFont="1" applyFill="1" applyBorder="1" applyAlignment="1">
      <alignment horizontal="right" wrapText="1"/>
    </xf>
    <xf numFmtId="168" fontId="15" fillId="0" borderId="0" xfId="8" applyNumberFormat="1" applyFont="1" applyFill="1" applyBorder="1" applyAlignment="1"/>
    <xf numFmtId="168" fontId="11" fillId="0" borderId="0" xfId="8" applyNumberFormat="1" applyFont="1" applyFill="1" applyBorder="1" applyAlignment="1">
      <alignment horizontal="right" wrapText="1"/>
    </xf>
    <xf numFmtId="168" fontId="15" fillId="0" borderId="0" xfId="8" applyNumberFormat="1" applyFont="1" applyFill="1" applyBorder="1" applyAlignment="1">
      <alignment horizontal="right" wrapText="1"/>
    </xf>
    <xf numFmtId="168" fontId="9" fillId="0" borderId="2" xfId="8" applyNumberFormat="1" applyFont="1" applyFill="1" applyBorder="1" applyAlignment="1">
      <alignment horizontal="right" wrapText="1"/>
    </xf>
    <xf numFmtId="168" fontId="12" fillId="0" borderId="3" xfId="8" applyNumberFormat="1" applyFont="1" applyFill="1" applyBorder="1" applyAlignment="1">
      <alignment horizontal="right" wrapText="1"/>
    </xf>
    <xf numFmtId="168" fontId="12" fillId="0" borderId="0" xfId="8" applyNumberFormat="1" applyFont="1" applyFill="1" applyBorder="1" applyAlignment="1">
      <alignment horizontal="right" wrapText="1"/>
    </xf>
    <xf numFmtId="168" fontId="9" fillId="0" borderId="12" xfId="12" applyNumberFormat="1" applyFont="1" applyBorder="1"/>
    <xf numFmtId="167" fontId="9" fillId="0" borderId="12" xfId="12" applyNumberFormat="1" applyFont="1" applyBorder="1"/>
    <xf numFmtId="168" fontId="12" fillId="0" borderId="2" xfId="8" applyNumberFormat="1" applyFont="1" applyFill="1" applyBorder="1" applyAlignment="1">
      <alignment horizontal="right" wrapText="1"/>
    </xf>
    <xf numFmtId="168" fontId="9" fillId="2" borderId="25" xfId="8" applyNumberFormat="1" applyFont="1" applyFill="1" applyBorder="1" applyAlignment="1">
      <alignment horizontal="right" wrapText="1"/>
    </xf>
    <xf numFmtId="9" fontId="9" fillId="2" borderId="26" xfId="3" applyFont="1" applyFill="1" applyBorder="1" applyAlignment="1">
      <alignment horizontal="right" wrapText="1"/>
    </xf>
    <xf numFmtId="9" fontId="0" fillId="0" borderId="0" xfId="3" applyFont="1"/>
    <xf numFmtId="0" fontId="0" fillId="0" borderId="0" xfId="0" applyAlignment="1">
      <alignment horizontal="right"/>
    </xf>
    <xf numFmtId="0" fontId="9" fillId="2" borderId="0" xfId="12" applyFont="1" applyFill="1" applyAlignment="1">
      <alignment horizontal="left" wrapText="1" indent="3"/>
    </xf>
    <xf numFmtId="168" fontId="14" fillId="2" borderId="0" xfId="12" applyNumberFormat="1" applyFont="1" applyFill="1" applyAlignment="1">
      <alignment horizontal="center"/>
    </xf>
    <xf numFmtId="0" fontId="12" fillId="2" borderId="2" xfId="12" applyFont="1" applyFill="1" applyBorder="1"/>
    <xf numFmtId="0" fontId="11" fillId="2" borderId="0" xfId="12" applyFont="1" applyFill="1" applyAlignment="1">
      <alignment horizontal="left" vertical="top" wrapText="1"/>
    </xf>
    <xf numFmtId="0" fontId="9" fillId="2" borderId="0" xfId="12" applyFont="1" applyFill="1" applyAlignment="1">
      <alignment horizontal="left" vertical="top" wrapText="1"/>
    </xf>
    <xf numFmtId="0" fontId="11" fillId="2" borderId="0" xfId="12" applyFont="1" applyFill="1" applyAlignment="1">
      <alignment horizontal="center" wrapText="1"/>
    </xf>
    <xf numFmtId="168" fontId="23" fillId="2" borderId="0" xfId="12" applyNumberFormat="1" applyFont="1" applyFill="1" applyAlignment="1">
      <alignment horizontal="center"/>
    </xf>
    <xf numFmtId="9" fontId="23" fillId="2" borderId="10" xfId="13" applyFont="1" applyFill="1" applyBorder="1"/>
    <xf numFmtId="0" fontId="23" fillId="2" borderId="0" xfId="12" applyFont="1" applyFill="1" applyAlignment="1">
      <alignment wrapText="1"/>
    </xf>
    <xf numFmtId="168" fontId="23" fillId="2" borderId="1" xfId="12" applyNumberFormat="1" applyFont="1" applyFill="1" applyBorder="1" applyAlignment="1">
      <alignment horizontal="center"/>
    </xf>
    <xf numFmtId="9" fontId="23" fillId="2" borderId="14" xfId="13" applyFont="1" applyFill="1" applyBorder="1"/>
    <xf numFmtId="9" fontId="23" fillId="2" borderId="16" xfId="13" applyFont="1" applyFill="1" applyBorder="1"/>
    <xf numFmtId="168" fontId="23" fillId="2" borderId="0" xfId="12" applyNumberFormat="1" applyFont="1" applyFill="1"/>
    <xf numFmtId="167" fontId="0" fillId="0" borderId="0" xfId="0" applyNumberFormat="1"/>
    <xf numFmtId="9" fontId="9" fillId="2" borderId="16" xfId="3" applyFont="1" applyFill="1" applyBorder="1"/>
    <xf numFmtId="168" fontId="12" fillId="2" borderId="4" xfId="8" applyNumberFormat="1" applyFont="1" applyFill="1" applyBorder="1" applyAlignment="1">
      <alignment horizontal="right" wrapText="1"/>
    </xf>
    <xf numFmtId="168" fontId="12" fillId="2" borderId="4" xfId="12" applyNumberFormat="1" applyFont="1" applyFill="1" applyBorder="1"/>
    <xf numFmtId="0" fontId="43" fillId="0" borderId="0" xfId="0" applyFont="1"/>
    <xf numFmtId="167" fontId="2" fillId="0" borderId="0" xfId="0" applyNumberFormat="1" applyFont="1"/>
    <xf numFmtId="0" fontId="14" fillId="0" borderId="0" xfId="12" applyFont="1" applyAlignment="1">
      <alignment horizontal="left" wrapText="1"/>
    </xf>
    <xf numFmtId="0" fontId="9" fillId="0" borderId="0" xfId="12" applyFont="1" applyAlignment="1">
      <alignment horizontal="left" vertical="top" wrapText="1"/>
    </xf>
    <xf numFmtId="0" fontId="12" fillId="0" borderId="0" xfId="14" applyFont="1" applyFill="1" applyBorder="1" applyAlignment="1" applyProtection="1">
      <alignment vertical="top" wrapText="1"/>
    </xf>
    <xf numFmtId="0" fontId="14" fillId="0" borderId="0" xfId="0" applyFont="1" applyAlignment="1">
      <alignment horizontal="left" vertical="top" wrapText="1"/>
    </xf>
    <xf numFmtId="170" fontId="12" fillId="2" borderId="0" xfId="8" applyNumberFormat="1" applyFont="1" applyFill="1" applyBorder="1" applyAlignment="1">
      <alignment horizontal="right" wrapText="1"/>
    </xf>
    <xf numFmtId="9" fontId="0" fillId="0" borderId="0" xfId="0" applyNumberFormat="1"/>
    <xf numFmtId="10" fontId="14" fillId="2" borderId="14" xfId="13" applyNumberFormat="1" applyFont="1" applyFill="1" applyBorder="1"/>
    <xf numFmtId="0" fontId="23" fillId="0" borderId="7" xfId="12" applyFont="1" applyBorder="1" applyAlignment="1">
      <alignment horizontal="center" wrapText="1"/>
    </xf>
    <xf numFmtId="0" fontId="14" fillId="0" borderId="0" xfId="12" applyFont="1" applyAlignment="1">
      <alignment horizontal="center"/>
    </xf>
    <xf numFmtId="3" fontId="23" fillId="0" borderId="1" xfId="8" applyNumberFormat="1" applyFont="1" applyFill="1" applyBorder="1" applyAlignment="1">
      <alignment horizontal="right" wrapText="1"/>
    </xf>
    <xf numFmtId="168" fontId="23" fillId="0" borderId="0" xfId="8" applyNumberFormat="1" applyFont="1" applyFill="1" applyBorder="1" applyAlignment="1">
      <alignment horizontal="right" wrapText="1"/>
    </xf>
    <xf numFmtId="168" fontId="23" fillId="0" borderId="1" xfId="8" applyNumberFormat="1" applyFont="1" applyFill="1" applyBorder="1" applyAlignment="1">
      <alignment horizontal="right" wrapText="1"/>
    </xf>
    <xf numFmtId="168" fontId="14" fillId="0" borderId="0" xfId="8" applyNumberFormat="1" applyFont="1" applyFill="1" applyBorder="1" applyAlignment="1"/>
    <xf numFmtId="168" fontId="14" fillId="0" borderId="1" xfId="8" applyNumberFormat="1" applyFont="1" applyFill="1" applyBorder="1" applyAlignment="1">
      <alignment horizontal="right" wrapText="1"/>
    </xf>
    <xf numFmtId="168" fontId="23" fillId="0" borderId="4" xfId="12" applyNumberFormat="1" applyFont="1" applyBorder="1"/>
    <xf numFmtId="168" fontId="23" fillId="0" borderId="3" xfId="8" applyNumberFormat="1" applyFont="1" applyFill="1" applyBorder="1" applyAlignment="1">
      <alignment horizontal="right" wrapText="1"/>
    </xf>
    <xf numFmtId="9" fontId="9" fillId="0" borderId="0" xfId="13" applyFont="1" applyFill="1" applyBorder="1"/>
    <xf numFmtId="9" fontId="9" fillId="0" borderId="10" xfId="3" applyFont="1" applyFill="1" applyBorder="1"/>
    <xf numFmtId="49" fontId="9" fillId="0" borderId="0" xfId="12" applyNumberFormat="1" applyFont="1"/>
    <xf numFmtId="49" fontId="9" fillId="0" borderId="0" xfId="12" applyNumberFormat="1" applyFont="1" applyAlignment="1">
      <alignment vertical="top" wrapText="1"/>
    </xf>
    <xf numFmtId="0" fontId="12" fillId="0" borderId="0" xfId="12" applyFont="1" applyAlignment="1">
      <alignment horizontal="left" wrapText="1"/>
    </xf>
    <xf numFmtId="0" fontId="9" fillId="0" borderId="0" xfId="12" applyFont="1" applyAlignment="1">
      <alignment horizontal="left" wrapText="1"/>
    </xf>
    <xf numFmtId="49" fontId="9" fillId="0" borderId="0" xfId="12" applyNumberFormat="1" applyFont="1" applyAlignment="1">
      <alignment horizontal="left" wrapText="1"/>
    </xf>
    <xf numFmtId="9" fontId="9" fillId="0" borderId="10" xfId="13" applyFont="1" applyFill="1" applyBorder="1"/>
    <xf numFmtId="49" fontId="9" fillId="0" borderId="0" xfId="12" applyNumberFormat="1" applyFont="1" applyAlignment="1">
      <alignment horizontal="left" vertical="top" wrapText="1"/>
    </xf>
    <xf numFmtId="9" fontId="9" fillId="0" borderId="15" xfId="13" applyFont="1" applyFill="1" applyBorder="1"/>
    <xf numFmtId="0" fontId="11" fillId="0" borderId="0" xfId="12" applyFont="1" applyAlignment="1">
      <alignment horizontal="left" wrapText="1"/>
    </xf>
    <xf numFmtId="0" fontId="9" fillId="0" borderId="0" xfId="12" applyFont="1" applyAlignment="1">
      <alignment horizontal="left" wrapText="1" indent="3"/>
    </xf>
    <xf numFmtId="49" fontId="9" fillId="0" borderId="0" xfId="12" applyNumberFormat="1" applyFont="1" applyAlignment="1">
      <alignment horizontal="left" wrapText="1" indent="3"/>
    </xf>
    <xf numFmtId="9" fontId="9" fillId="0" borderId="15" xfId="3" applyFont="1" applyFill="1" applyBorder="1"/>
    <xf numFmtId="167" fontId="9" fillId="0" borderId="14" xfId="13" applyNumberFormat="1" applyFont="1" applyFill="1" applyBorder="1" applyAlignment="1">
      <alignment horizontal="right" wrapText="1"/>
    </xf>
    <xf numFmtId="0" fontId="11" fillId="0" borderId="0" xfId="12" applyFont="1" applyAlignment="1">
      <alignment wrapText="1"/>
    </xf>
    <xf numFmtId="0" fontId="15" fillId="0" borderId="0" xfId="12" applyFont="1" applyAlignment="1">
      <alignment horizontal="left" wrapText="1" indent="3"/>
    </xf>
    <xf numFmtId="49" fontId="15" fillId="0" borderId="0" xfId="12" applyNumberFormat="1" applyFont="1" applyAlignment="1">
      <alignment horizontal="left" wrapText="1" indent="3"/>
    </xf>
    <xf numFmtId="0" fontId="11" fillId="0" borderId="0" xfId="12" applyFont="1" applyAlignment="1">
      <alignment horizontal="center" wrapText="1"/>
    </xf>
    <xf numFmtId="0" fontId="9" fillId="0" borderId="0" xfId="14" applyFont="1" applyFill="1" applyBorder="1" applyAlignment="1" applyProtection="1">
      <alignment vertical="top" wrapText="1"/>
    </xf>
    <xf numFmtId="3" fontId="9" fillId="0" borderId="0" xfId="12" applyNumberFormat="1" applyFont="1"/>
    <xf numFmtId="0" fontId="11" fillId="0" borderId="0" xfId="12" applyFont="1" applyAlignment="1">
      <alignment horizontal="left" wrapText="1" indent="3"/>
    </xf>
    <xf numFmtId="9" fontId="9" fillId="0" borderId="10" xfId="13" applyFont="1" applyFill="1" applyBorder="1" applyAlignment="1">
      <alignment horizontal="right" wrapText="1"/>
    </xf>
    <xf numFmtId="49" fontId="16" fillId="0" borderId="0" xfId="12" applyNumberFormat="1" applyFont="1" applyAlignment="1">
      <alignment horizontal="left" wrapText="1" indent="3"/>
    </xf>
    <xf numFmtId="9" fontId="15" fillId="0" borderId="0" xfId="13" applyFont="1" applyFill="1" applyBorder="1"/>
    <xf numFmtId="9" fontId="12" fillId="0" borderId="10" xfId="13" applyFont="1" applyFill="1" applyBorder="1" applyAlignment="1">
      <alignment horizontal="right" wrapText="1"/>
    </xf>
    <xf numFmtId="168" fontId="12" fillId="0" borderId="0" xfId="12" applyNumberFormat="1" applyFont="1" applyAlignment="1">
      <alignment horizontal="center" wrapText="1"/>
    </xf>
    <xf numFmtId="9" fontId="0" fillId="0" borderId="0" xfId="1" applyNumberFormat="1" applyFont="1" applyAlignment="1">
      <alignment wrapText="1"/>
    </xf>
    <xf numFmtId="9" fontId="0" fillId="0" borderId="27" xfId="1" applyNumberFormat="1" applyFont="1" applyBorder="1" applyAlignment="1">
      <alignment wrapText="1"/>
    </xf>
    <xf numFmtId="9" fontId="2" fillId="0" borderId="0" xfId="1" applyNumberFormat="1" applyFont="1"/>
    <xf numFmtId="9" fontId="0" fillId="0" borderId="27" xfId="1" applyNumberFormat="1" applyFont="1" applyBorder="1"/>
    <xf numFmtId="168" fontId="45" fillId="2" borderId="0" xfId="8" applyNumberFormat="1" applyFont="1" applyFill="1" applyBorder="1" applyAlignment="1">
      <alignment horizontal="right" wrapText="1"/>
    </xf>
    <xf numFmtId="171" fontId="0" fillId="0" borderId="0" xfId="3" applyNumberFormat="1" applyFont="1"/>
    <xf numFmtId="10" fontId="0" fillId="0" borderId="0" xfId="3" applyNumberFormat="1" applyFont="1"/>
    <xf numFmtId="168" fontId="9" fillId="2" borderId="3" xfId="8" applyNumberFormat="1" applyFont="1" applyFill="1" applyBorder="1" applyAlignment="1">
      <alignment horizontal="center" wrapText="1"/>
    </xf>
    <xf numFmtId="168" fontId="15" fillId="2" borderId="0" xfId="8" applyNumberFormat="1" applyFont="1" applyFill="1" applyBorder="1" applyAlignment="1">
      <alignment horizontal="center" wrapText="1"/>
    </xf>
    <xf numFmtId="168" fontId="14" fillId="2" borderId="2" xfId="8" applyNumberFormat="1" applyFont="1" applyFill="1" applyBorder="1" applyAlignment="1">
      <alignment horizontal="right" wrapText="1"/>
    </xf>
    <xf numFmtId="168" fontId="23" fillId="2" borderId="3" xfId="8" applyNumberFormat="1" applyFont="1" applyFill="1" applyBorder="1" applyAlignment="1">
      <alignment horizontal="right" wrapText="1"/>
    </xf>
    <xf numFmtId="168" fontId="23" fillId="0" borderId="3" xfId="12" applyNumberFormat="1" applyFont="1" applyBorder="1"/>
    <xf numFmtId="9" fontId="9" fillId="0" borderId="14" xfId="3" applyFont="1" applyFill="1" applyBorder="1"/>
    <xf numFmtId="9" fontId="12" fillId="0" borderId="14" xfId="3" applyFont="1" applyFill="1" applyBorder="1"/>
    <xf numFmtId="168" fontId="12" fillId="0" borderId="1" xfId="8" applyNumberFormat="1" applyFont="1" applyFill="1" applyBorder="1"/>
    <xf numFmtId="165" fontId="0" fillId="0" borderId="0" xfId="61" applyFont="1"/>
    <xf numFmtId="9" fontId="12" fillId="2" borderId="14" xfId="3" applyFont="1" applyFill="1" applyBorder="1"/>
    <xf numFmtId="9" fontId="9" fillId="2" borderId="15" xfId="13" applyFont="1" applyFill="1" applyBorder="1" applyAlignment="1">
      <alignment horizontal="right" wrapText="1"/>
    </xf>
    <xf numFmtId="9" fontId="12" fillId="2" borderId="28" xfId="13" applyFont="1" applyFill="1" applyBorder="1"/>
    <xf numFmtId="9" fontId="12" fillId="0" borderId="16" xfId="3" applyFont="1" applyFill="1" applyBorder="1" applyAlignment="1">
      <alignment horizontal="right" wrapText="1"/>
    </xf>
    <xf numFmtId="167" fontId="9" fillId="0" borderId="15" xfId="13" applyNumberFormat="1" applyFont="1" applyFill="1" applyBorder="1" applyAlignment="1">
      <alignment horizontal="right" wrapText="1"/>
    </xf>
    <xf numFmtId="9" fontId="12" fillId="0" borderId="15" xfId="3" applyFont="1" applyFill="1" applyBorder="1" applyAlignment="1">
      <alignment horizontal="right" wrapText="1"/>
    </xf>
    <xf numFmtId="9" fontId="12" fillId="2" borderId="16" xfId="3" applyFont="1" applyFill="1" applyBorder="1"/>
    <xf numFmtId="168" fontId="14" fillId="2" borderId="2" xfId="12" applyNumberFormat="1" applyFont="1" applyFill="1" applyBorder="1" applyAlignment="1">
      <alignment horizontal="center"/>
    </xf>
    <xf numFmtId="9" fontId="14" fillId="2" borderId="15" xfId="13" applyFont="1" applyFill="1" applyBorder="1"/>
    <xf numFmtId="0" fontId="46" fillId="0" borderId="0" xfId="1" applyNumberFormat="1" applyFont="1" applyAlignment="1">
      <alignment wrapText="1"/>
    </xf>
    <xf numFmtId="0" fontId="0" fillId="0" borderId="0" xfId="1" applyNumberFormat="1" applyFont="1"/>
    <xf numFmtId="37" fontId="5" fillId="0" borderId="0" xfId="63" applyFont="1" applyAlignment="1">
      <alignment horizontal="left"/>
    </xf>
    <xf numFmtId="0" fontId="8" fillId="0" borderId="0" xfId="11" applyAlignment="1"/>
    <xf numFmtId="168" fontId="7" fillId="0" borderId="0" xfId="8" applyNumberFormat="1" applyFont="1"/>
    <xf numFmtId="0" fontId="5" fillId="0" borderId="0" xfId="11" applyFont="1" applyAlignment="1">
      <alignment horizontal="left"/>
    </xf>
    <xf numFmtId="0" fontId="47" fillId="35" borderId="30" xfId="11" applyFont="1" applyFill="1" applyBorder="1" applyAlignment="1">
      <alignment horizontal="center" vertical="center"/>
    </xf>
    <xf numFmtId="49" fontId="47" fillId="35" borderId="30" xfId="8" applyNumberFormat="1" applyFont="1" applyFill="1" applyBorder="1" applyAlignment="1">
      <alignment horizontal="center" vertical="center"/>
    </xf>
    <xf numFmtId="165" fontId="7" fillId="0" borderId="0" xfId="61" applyFont="1" applyFill="1" applyAlignment="1">
      <alignment vertical="center"/>
    </xf>
    <xf numFmtId="3" fontId="48" fillId="0" borderId="0" xfId="11" applyNumberFormat="1" applyFont="1" applyAlignment="1"/>
    <xf numFmtId="0" fontId="0" fillId="36" borderId="30" xfId="0" applyFill="1" applyBorder="1"/>
    <xf numFmtId="3" fontId="48" fillId="36" borderId="31" xfId="11" applyNumberFormat="1" applyFont="1" applyFill="1" applyBorder="1" applyAlignment="1"/>
    <xf numFmtId="0" fontId="49" fillId="37" borderId="27" xfId="0" applyFont="1" applyFill="1" applyBorder="1" applyAlignment="1">
      <alignment horizontal="center" wrapText="1"/>
    </xf>
    <xf numFmtId="0" fontId="49" fillId="37" borderId="27" xfId="0" applyFont="1" applyFill="1" applyBorder="1" applyAlignment="1">
      <alignment horizontal="center" vertical="center" wrapText="1"/>
    </xf>
    <xf numFmtId="168" fontId="50" fillId="0" borderId="0" xfId="8" applyNumberFormat="1" applyFont="1" applyFill="1" applyBorder="1" applyAlignment="1">
      <alignment horizontal="right" vertical="center" wrapText="1"/>
    </xf>
    <xf numFmtId="0" fontId="51" fillId="4" borderId="29" xfId="11" applyFont="1" applyFill="1" applyBorder="1" applyAlignment="1">
      <alignment vertical="center" wrapText="1"/>
    </xf>
    <xf numFmtId="0" fontId="50" fillId="0" borderId="0" xfId="0" applyFont="1" applyAlignment="1">
      <alignment horizontal="right" vertical="center"/>
    </xf>
    <xf numFmtId="168" fontId="49" fillId="37" borderId="27" xfId="8" applyNumberFormat="1" applyFont="1" applyFill="1" applyBorder="1" applyAlignment="1">
      <alignment horizontal="right" vertical="center"/>
    </xf>
    <xf numFmtId="0" fontId="49" fillId="37" borderId="27" xfId="0" applyFont="1" applyFill="1" applyBorder="1" applyAlignment="1">
      <alignment wrapText="1"/>
    </xf>
    <xf numFmtId="168" fontId="2" fillId="0" borderId="0" xfId="0" applyNumberFormat="1" applyFont="1"/>
    <xf numFmtId="49" fontId="0" fillId="0" borderId="0" xfId="0" applyNumberFormat="1"/>
    <xf numFmtId="168" fontId="2" fillId="38" borderId="0" xfId="0" applyNumberFormat="1" applyFont="1" applyFill="1"/>
    <xf numFmtId="1" fontId="0" fillId="0" borderId="0" xfId="0" applyNumberFormat="1"/>
    <xf numFmtId="0" fontId="11" fillId="2" borderId="0" xfId="12" applyFont="1" applyFill="1" applyAlignment="1">
      <alignment horizontal="left" wrapText="1"/>
    </xf>
    <xf numFmtId="0" fontId="11" fillId="2" borderId="0" xfId="12" applyFont="1" applyFill="1" applyAlignment="1">
      <alignment wrapText="1"/>
    </xf>
    <xf numFmtId="0" fontId="11" fillId="2" borderId="0" xfId="12" applyFont="1" applyFill="1" applyAlignment="1">
      <alignment horizontal="left" wrapText="1" indent="3"/>
    </xf>
    <xf numFmtId="0" fontId="11" fillId="2" borderId="7" xfId="12" applyFont="1" applyFill="1" applyBorder="1" applyAlignment="1">
      <alignment horizontal="center" vertical="center"/>
    </xf>
    <xf numFmtId="0" fontId="12" fillId="2" borderId="0" xfId="12" applyFont="1" applyFill="1" applyAlignment="1">
      <alignment horizontal="left" wrapText="1"/>
    </xf>
    <xf numFmtId="0" fontId="14" fillId="4" borderId="0" xfId="0" applyFont="1" applyFill="1" applyAlignment="1">
      <alignment horizontal="left" vertical="top" wrapText="1"/>
    </xf>
    <xf numFmtId="0" fontId="23" fillId="2" borderId="0" xfId="12" applyFont="1" applyFill="1" applyAlignment="1">
      <alignment horizontal="left" wrapText="1"/>
    </xf>
    <xf numFmtId="0" fontId="14" fillId="2" borderId="0" xfId="12" applyFont="1" applyFill="1" applyAlignment="1">
      <alignment horizontal="left" wrapText="1"/>
    </xf>
    <xf numFmtId="168" fontId="14" fillId="2" borderId="0" xfId="12" applyNumberFormat="1" applyFont="1" applyFill="1" applyAlignment="1">
      <alignment horizontal="left" wrapText="1"/>
    </xf>
    <xf numFmtId="0" fontId="2" fillId="0" borderId="0" xfId="0" applyFont="1" applyAlignment="1">
      <alignment horizontal="right"/>
    </xf>
    <xf numFmtId="168" fontId="14" fillId="0" borderId="0" xfId="12" applyNumberFormat="1" applyFont="1" applyAlignment="1">
      <alignment horizontal="center"/>
    </xf>
    <xf numFmtId="9" fontId="14" fillId="0" borderId="10" xfId="13" applyFont="1" applyFill="1" applyBorder="1"/>
    <xf numFmtId="0" fontId="23" fillId="2" borderId="7" xfId="12" applyFont="1" applyFill="1" applyBorder="1" applyAlignment="1">
      <alignment horizontal="left"/>
    </xf>
    <xf numFmtId="3" fontId="0" fillId="0" borderId="0" xfId="0" applyNumberFormat="1"/>
    <xf numFmtId="167" fontId="0" fillId="0" borderId="27" xfId="1" applyFont="1" applyBorder="1"/>
    <xf numFmtId="0" fontId="8" fillId="3" borderId="0" xfId="11" applyFill="1" applyAlignment="1"/>
    <xf numFmtId="9" fontId="0" fillId="0" borderId="27" xfId="1" applyNumberFormat="1" applyFont="1" applyBorder="1" applyAlignment="1"/>
    <xf numFmtId="0" fontId="0" fillId="0" borderId="27" xfId="61" applyNumberFormat="1" applyFont="1" applyBorder="1" applyAlignment="1">
      <alignment horizontal="left" vertical="top"/>
    </xf>
    <xf numFmtId="168" fontId="9" fillId="2" borderId="0" xfId="8" applyNumberFormat="1" applyFont="1" applyFill="1" applyBorder="1" applyAlignment="1">
      <alignment horizontal="left" indent="1"/>
    </xf>
    <xf numFmtId="168" fontId="9" fillId="2" borderId="0" xfId="8" applyNumberFormat="1" applyFont="1" applyFill="1" applyBorder="1" applyAlignment="1">
      <alignment horizontal="left" wrapText="1" indent="1"/>
    </xf>
    <xf numFmtId="168" fontId="9" fillId="2" borderId="0" xfId="12" applyNumberFormat="1" applyFont="1" applyFill="1" applyAlignment="1">
      <alignment horizontal="left" indent="1"/>
    </xf>
    <xf numFmtId="168" fontId="11" fillId="2" borderId="0" xfId="12" applyNumberFormat="1" applyFont="1" applyFill="1" applyAlignment="1">
      <alignment horizontal="left" wrapText="1"/>
    </xf>
    <xf numFmtId="168" fontId="11" fillId="2" borderId="0" xfId="12" applyNumberFormat="1" applyFont="1" applyFill="1" applyAlignment="1">
      <alignment horizontal="left" wrapText="1" indent="3"/>
    </xf>
    <xf numFmtId="168" fontId="5" fillId="2" borderId="0" xfId="9" applyNumberFormat="1" applyFont="1" applyFill="1" applyAlignment="1" applyProtection="1">
      <alignment horizontal="center"/>
    </xf>
    <xf numFmtId="168" fontId="12" fillId="2" borderId="0" xfId="14" applyNumberFormat="1" applyFont="1" applyFill="1" applyBorder="1" applyAlignment="1" applyProtection="1">
      <alignment vertical="top" wrapText="1"/>
    </xf>
    <xf numFmtId="168" fontId="11" fillId="2" borderId="0" xfId="12" applyNumberFormat="1" applyFont="1" applyFill="1" applyAlignment="1">
      <alignment wrapText="1"/>
    </xf>
    <xf numFmtId="168" fontId="16" fillId="2" borderId="0" xfId="12" applyNumberFormat="1" applyFont="1" applyFill="1" applyAlignment="1">
      <alignment horizontal="left" wrapText="1" indent="3"/>
    </xf>
    <xf numFmtId="1" fontId="0" fillId="36" borderId="30" xfId="0" applyNumberFormat="1" applyFill="1" applyBorder="1"/>
    <xf numFmtId="1" fontId="9" fillId="2" borderId="0" xfId="12" applyNumberFormat="1" applyFont="1" applyFill="1" applyAlignment="1">
      <alignment horizontal="left" vertical="top" wrapText="1"/>
    </xf>
    <xf numFmtId="1" fontId="9" fillId="2" borderId="0" xfId="12" applyNumberFormat="1" applyFont="1" applyFill="1"/>
    <xf numFmtId="1" fontId="9" fillId="2" borderId="0" xfId="12" applyNumberFormat="1" applyFont="1" applyFill="1" applyAlignment="1">
      <alignment vertical="top" wrapText="1"/>
    </xf>
    <xf numFmtId="0" fontId="53" fillId="4" borderId="29" xfId="11" applyFont="1" applyFill="1" applyBorder="1" applyAlignment="1">
      <alignment vertical="center" wrapText="1"/>
    </xf>
    <xf numFmtId="168" fontId="49" fillId="0" borderId="0" xfId="8" applyNumberFormat="1" applyFont="1" applyFill="1" applyBorder="1" applyAlignment="1">
      <alignment horizontal="right" vertical="center" wrapText="1"/>
    </xf>
    <xf numFmtId="168" fontId="49" fillId="0" borderId="0" xfId="8" applyNumberFormat="1" applyFont="1" applyFill="1" applyBorder="1" applyAlignment="1">
      <alignment horizontal="right" vertical="center"/>
    </xf>
    <xf numFmtId="0" fontId="0" fillId="0" borderId="0" xfId="1" applyNumberFormat="1" applyFont="1" applyAlignment="1">
      <alignment horizontal="left"/>
    </xf>
    <xf numFmtId="9" fontId="48" fillId="0" borderId="0" xfId="3" applyFont="1" applyFill="1" applyAlignment="1"/>
    <xf numFmtId="168" fontId="9" fillId="2" borderId="10" xfId="3" applyNumberFormat="1" applyFont="1" applyFill="1" applyBorder="1"/>
    <xf numFmtId="168" fontId="9" fillId="2" borderId="0" xfId="8" applyNumberFormat="1" applyFont="1" applyFill="1" applyBorder="1" applyAlignment="1">
      <alignment wrapText="1"/>
    </xf>
    <xf numFmtId="168" fontId="9" fillId="2" borderId="3" xfId="8" applyNumberFormat="1" applyFont="1" applyFill="1" applyBorder="1" applyAlignment="1">
      <alignment wrapText="1"/>
    </xf>
    <xf numFmtId="168" fontId="14" fillId="2" borderId="0" xfId="8" applyNumberFormat="1" applyFont="1" applyFill="1" applyBorder="1" applyAlignment="1">
      <alignment wrapText="1"/>
    </xf>
    <xf numFmtId="0" fontId="0" fillId="0" borderId="0" xfId="1" applyNumberFormat="1" applyFont="1" applyBorder="1"/>
    <xf numFmtId="167" fontId="0" fillId="0" borderId="0" xfId="1" applyFont="1" applyBorder="1"/>
    <xf numFmtId="168" fontId="12" fillId="2" borderId="0" xfId="8" applyNumberFormat="1" applyFont="1" applyFill="1" applyBorder="1" applyAlignment="1"/>
    <xf numFmtId="9" fontId="12" fillId="2" borderId="0" xfId="13" applyFont="1" applyFill="1" applyBorder="1"/>
    <xf numFmtId="3" fontId="11" fillId="2" borderId="0" xfId="12" applyNumberFormat="1" applyFont="1" applyFill="1" applyAlignment="1">
      <alignment horizontal="center" wrapText="1"/>
    </xf>
    <xf numFmtId="0" fontId="9" fillId="0" borderId="0" xfId="12" applyFont="1" applyAlignment="1">
      <alignment vertical="top" wrapText="1"/>
    </xf>
    <xf numFmtId="0" fontId="12" fillId="0" borderId="0" xfId="12" applyFont="1" applyAlignment="1">
      <alignment wrapText="1"/>
    </xf>
    <xf numFmtId="165" fontId="2" fillId="0" borderId="0" xfId="61" applyFont="1"/>
    <xf numFmtId="3" fontId="48" fillId="3" borderId="31" xfId="11" applyNumberFormat="1" applyFont="1" applyFill="1" applyBorder="1" applyAlignment="1"/>
    <xf numFmtId="0" fontId="55" fillId="0" borderId="0" xfId="0" applyFont="1"/>
    <xf numFmtId="170" fontId="9" fillId="0" borderId="0" xfId="12" applyNumberFormat="1" applyFont="1"/>
    <xf numFmtId="0" fontId="11" fillId="2" borderId="0" xfId="12" applyFont="1" applyFill="1" applyAlignment="1">
      <alignment horizontal="center" vertical="center"/>
    </xf>
    <xf numFmtId="9" fontId="9" fillId="0" borderId="0" xfId="3" applyFont="1" applyFill="1" applyBorder="1"/>
    <xf numFmtId="167" fontId="9" fillId="0" borderId="0" xfId="13" applyNumberFormat="1" applyFont="1" applyFill="1" applyBorder="1" applyAlignment="1">
      <alignment horizontal="right" wrapText="1"/>
    </xf>
    <xf numFmtId="9" fontId="12" fillId="0" borderId="0" xfId="3" applyFont="1" applyFill="1" applyBorder="1"/>
    <xf numFmtId="9" fontId="9" fillId="0" borderId="0" xfId="13" applyFont="1" applyFill="1" applyBorder="1" applyAlignment="1">
      <alignment horizontal="right" wrapText="1"/>
    </xf>
    <xf numFmtId="9" fontId="12" fillId="0" borderId="0" xfId="3" applyFont="1" applyFill="1" applyBorder="1" applyAlignment="1">
      <alignment horizontal="right" wrapText="1"/>
    </xf>
    <xf numFmtId="9" fontId="12" fillId="0" borderId="0" xfId="13" applyFont="1" applyFill="1" applyBorder="1" applyAlignment="1">
      <alignment horizontal="right" wrapText="1"/>
    </xf>
    <xf numFmtId="9" fontId="12" fillId="2" borderId="0" xfId="13" applyFont="1" applyFill="1" applyBorder="1" applyAlignment="1">
      <alignment horizontal="right" wrapText="1"/>
    </xf>
    <xf numFmtId="165" fontId="9" fillId="0" borderId="0" xfId="61" applyFont="1" applyFill="1" applyBorder="1"/>
    <xf numFmtId="165" fontId="9" fillId="0" borderId="0" xfId="3" applyNumberFormat="1" applyFont="1" applyFill="1" applyBorder="1"/>
    <xf numFmtId="166" fontId="2" fillId="0" borderId="0" xfId="0" applyNumberFormat="1" applyFont="1"/>
    <xf numFmtId="0" fontId="23" fillId="2" borderId="0" xfId="12" applyFont="1" applyFill="1" applyAlignment="1">
      <alignment horizontal="center" vertical="top" wrapText="1"/>
    </xf>
    <xf numFmtId="0" fontId="9" fillId="0" borderId="9" xfId="12" applyFont="1" applyBorder="1"/>
    <xf numFmtId="0" fontId="46" fillId="0" borderId="0" xfId="1" applyNumberFormat="1" applyFont="1" applyFill="1" applyAlignment="1">
      <alignment wrapText="1"/>
    </xf>
    <xf numFmtId="168" fontId="23" fillId="2" borderId="0" xfId="8" applyNumberFormat="1" applyFont="1" applyFill="1" applyBorder="1" applyAlignment="1">
      <alignment wrapText="1"/>
    </xf>
    <xf numFmtId="164" fontId="0" fillId="0" borderId="0" xfId="65" applyFont="1"/>
    <xf numFmtId="164" fontId="2" fillId="0" borderId="0" xfId="0" applyNumberFormat="1" applyFont="1"/>
    <xf numFmtId="49" fontId="2" fillId="0" borderId="0" xfId="0" applyNumberFormat="1" applyFont="1"/>
    <xf numFmtId="168" fontId="23" fillId="2" borderId="2" xfId="12" applyNumberFormat="1" applyFont="1" applyFill="1" applyBorder="1" applyAlignment="1">
      <alignment horizontal="center"/>
    </xf>
    <xf numFmtId="172" fontId="58" fillId="0" borderId="0" xfId="0" applyNumberFormat="1" applyFont="1"/>
    <xf numFmtId="41" fontId="58" fillId="0" borderId="0" xfId="0" applyNumberFormat="1" applyFont="1"/>
    <xf numFmtId="168" fontId="59" fillId="0" borderId="0" xfId="54" applyNumberFormat="1" applyFont="1" applyFill="1" applyBorder="1" applyAlignment="1">
      <alignment horizontal="left"/>
    </xf>
    <xf numFmtId="49" fontId="5" fillId="0" borderId="0" xfId="0" applyNumberFormat="1" applyFont="1" applyAlignment="1">
      <alignment horizontal="center"/>
    </xf>
    <xf numFmtId="168" fontId="5" fillId="0" borderId="0" xfId="54" applyNumberFormat="1" applyFont="1" applyFill="1" applyBorder="1" applyAlignment="1">
      <alignment horizontal="center"/>
    </xf>
    <xf numFmtId="41" fontId="5" fillId="0" borderId="0" xfId="0" applyNumberFormat="1" applyFont="1" applyAlignment="1">
      <alignment horizontal="center"/>
    </xf>
    <xf numFmtId="0" fontId="5" fillId="37" borderId="0" xfId="0" quotePrefix="1" applyFont="1" applyFill="1" applyAlignment="1">
      <alignment horizontal="center"/>
    </xf>
    <xf numFmtId="0" fontId="7" fillId="0" borderId="0" xfId="0" applyFont="1"/>
    <xf numFmtId="0" fontId="5" fillId="0" borderId="0" xfId="0" applyFont="1"/>
    <xf numFmtId="0" fontId="7" fillId="0" borderId="0" xfId="0" applyFont="1" applyAlignment="1">
      <alignment horizontal="left" indent="1"/>
    </xf>
    <xf numFmtId="168" fontId="7" fillId="0" borderId="0" xfId="54" applyNumberFormat="1" applyFont="1" applyFill="1" applyBorder="1"/>
    <xf numFmtId="168" fontId="54" fillId="0" borderId="0" xfId="54" applyNumberFormat="1" applyFont="1" applyFill="1" applyBorder="1" applyAlignment="1">
      <alignment horizontal="center"/>
    </xf>
    <xf numFmtId="3" fontId="5" fillId="37" borderId="3" xfId="0" applyNumberFormat="1" applyFont="1" applyFill="1" applyBorder="1"/>
    <xf numFmtId="168" fontId="5" fillId="37" borderId="3" xfId="54" applyNumberFormat="1" applyFont="1" applyFill="1" applyBorder="1" applyAlignment="1">
      <alignment horizontal="right"/>
    </xf>
    <xf numFmtId="0" fontId="5" fillId="0" borderId="0" xfId="0" applyFont="1" applyAlignment="1">
      <alignment horizontal="left" indent="1"/>
    </xf>
    <xf numFmtId="168" fontId="44" fillId="0" borderId="0" xfId="54" applyNumberFormat="1" applyFont="1" applyFill="1" applyBorder="1" applyAlignment="1">
      <alignment horizontal="center"/>
    </xf>
    <xf numFmtId="37" fontId="7" fillId="0" borderId="0" xfId="0" applyNumberFormat="1" applyFont="1"/>
    <xf numFmtId="3" fontId="5" fillId="0" borderId="0" xfId="0" applyNumberFormat="1" applyFont="1" applyAlignment="1">
      <alignment horizontal="center"/>
    </xf>
    <xf numFmtId="3" fontId="5" fillId="2" borderId="0" xfId="0" applyNumberFormat="1" applyFont="1" applyFill="1"/>
    <xf numFmtId="3" fontId="5" fillId="0" borderId="0" xfId="0" applyNumberFormat="1" applyFont="1"/>
    <xf numFmtId="168" fontId="5" fillId="0" borderId="0" xfId="54" applyNumberFormat="1" applyFont="1" applyFill="1" applyBorder="1"/>
    <xf numFmtId="166" fontId="7" fillId="0" borderId="0" xfId="54" applyFont="1" applyFill="1" applyBorder="1"/>
    <xf numFmtId="168" fontId="7" fillId="0" borderId="0" xfId="0" applyNumberFormat="1" applyFont="1"/>
    <xf numFmtId="41" fontId="5" fillId="0" borderId="0" xfId="0" applyNumberFormat="1" applyFont="1"/>
    <xf numFmtId="41" fontId="60" fillId="0" borderId="0" xfId="0" applyNumberFormat="1" applyFont="1"/>
    <xf numFmtId="49" fontId="5" fillId="0" borderId="0" xfId="0" applyNumberFormat="1" applyFont="1" applyAlignment="1">
      <alignment horizontal="left"/>
    </xf>
    <xf numFmtId="41" fontId="61" fillId="0" borderId="0" xfId="0" applyNumberFormat="1" applyFont="1"/>
    <xf numFmtId="172" fontId="7" fillId="0" borderId="0" xfId="0" applyNumberFormat="1" applyFont="1"/>
    <xf numFmtId="41" fontId="7" fillId="0" borderId="0" xfId="0" applyNumberFormat="1" applyFont="1"/>
    <xf numFmtId="49" fontId="7" fillId="0" borderId="0" xfId="0" applyNumberFormat="1" applyFont="1" applyAlignment="1">
      <alignment horizontal="left"/>
    </xf>
    <xf numFmtId="173" fontId="44" fillId="2" borderId="0" xfId="0" applyNumberFormat="1" applyFont="1" applyFill="1"/>
    <xf numFmtId="168" fontId="5" fillId="0" borderId="0" xfId="8" applyNumberFormat="1" applyFont="1"/>
    <xf numFmtId="3" fontId="7" fillId="0" borderId="0" xfId="0" applyNumberFormat="1" applyFont="1"/>
    <xf numFmtId="0" fontId="5" fillId="0" borderId="0" xfId="66" applyFont="1"/>
    <xf numFmtId="0" fontId="62" fillId="0" borderId="0" xfId="66" applyFont="1"/>
    <xf numFmtId="168" fontId="63" fillId="0" borderId="0" xfId="8" applyNumberFormat="1" applyFont="1" applyFill="1"/>
    <xf numFmtId="0" fontId="7" fillId="0" borderId="0" xfId="66"/>
    <xf numFmtId="168" fontId="7" fillId="0" borderId="0" xfId="8" applyNumberFormat="1" applyFont="1" applyFill="1"/>
    <xf numFmtId="0" fontId="62" fillId="0" borderId="0" xfId="66" applyFont="1" applyAlignment="1">
      <alignment vertical="center"/>
    </xf>
    <xf numFmtId="0" fontId="7" fillId="0" borderId="0" xfId="66" applyAlignment="1">
      <alignment vertical="center"/>
    </xf>
    <xf numFmtId="0" fontId="5" fillId="0" borderId="0" xfId="66" applyFont="1" applyAlignment="1">
      <alignment vertical="center"/>
    </xf>
    <xf numFmtId="168" fontId="7" fillId="0" borderId="0" xfId="8" applyNumberFormat="1" applyFont="1" applyAlignment="1">
      <alignment vertical="center"/>
    </xf>
    <xf numFmtId="168" fontId="47" fillId="40" borderId="33" xfId="8" applyNumberFormat="1" applyFont="1" applyFill="1" applyBorder="1" applyAlignment="1">
      <alignment horizontal="center" vertical="center" wrapText="1"/>
    </xf>
    <xf numFmtId="168" fontId="63" fillId="0" borderId="0" xfId="8" applyNumberFormat="1" applyFont="1" applyFill="1" applyAlignment="1">
      <alignment vertical="center"/>
    </xf>
    <xf numFmtId="174" fontId="5" fillId="0" borderId="0" xfId="8" applyNumberFormat="1" applyFont="1" applyAlignment="1">
      <alignment vertical="center"/>
    </xf>
    <xf numFmtId="168" fontId="47" fillId="40" borderId="35" xfId="8" applyNumberFormat="1" applyFont="1" applyFill="1" applyBorder="1" applyAlignment="1">
      <alignment horizontal="center" vertical="center" wrapText="1"/>
    </xf>
    <xf numFmtId="174" fontId="47" fillId="40" borderId="35" xfId="8" applyNumberFormat="1" applyFont="1" applyFill="1" applyBorder="1" applyAlignment="1">
      <alignment horizontal="center" vertical="center" wrapText="1"/>
    </xf>
    <xf numFmtId="168" fontId="7" fillId="0" borderId="0" xfId="8" applyNumberFormat="1" applyFont="1" applyFill="1" applyAlignment="1">
      <alignment vertical="center"/>
    </xf>
    <xf numFmtId="168" fontId="5" fillId="0" borderId="0" xfId="8" applyNumberFormat="1" applyFont="1" applyFill="1"/>
    <xf numFmtId="168" fontId="5" fillId="0" borderId="0" xfId="8" applyNumberFormat="1" applyFont="1" applyFill="1" applyBorder="1" applyAlignment="1">
      <alignment horizontal="center" vertical="center" wrapText="1"/>
    </xf>
    <xf numFmtId="0" fontId="7" fillId="0" borderId="0" xfId="67" applyFont="1"/>
    <xf numFmtId="168" fontId="7" fillId="0" borderId="0" xfId="66" applyNumberFormat="1"/>
    <xf numFmtId="168" fontId="7" fillId="0" borderId="0" xfId="8" applyNumberFormat="1" applyFont="1" applyFill="1" applyBorder="1" applyAlignment="1">
      <alignment horizontal="center" vertical="center" wrapText="1"/>
    </xf>
    <xf numFmtId="168" fontId="5" fillId="0" borderId="3" xfId="68" applyNumberFormat="1" applyFont="1" applyFill="1" applyBorder="1"/>
    <xf numFmtId="168" fontId="5" fillId="0" borderId="3" xfId="8" applyNumberFormat="1" applyFont="1" applyFill="1" applyBorder="1"/>
    <xf numFmtId="168" fontId="5" fillId="0" borderId="0" xfId="68" applyNumberFormat="1" applyFont="1" applyFill="1"/>
    <xf numFmtId="0" fontId="5" fillId="0" borderId="0" xfId="69" applyFont="1"/>
    <xf numFmtId="0" fontId="64" fillId="0" borderId="0" xfId="69" applyFont="1"/>
    <xf numFmtId="167" fontId="5" fillId="0" borderId="3" xfId="68" applyFont="1" applyFill="1" applyBorder="1"/>
    <xf numFmtId="167" fontId="7" fillId="0" borderId="0" xfId="68" applyFont="1" applyFill="1"/>
    <xf numFmtId="0" fontId="5" fillId="0" borderId="3" xfId="66" applyFont="1" applyBorder="1"/>
    <xf numFmtId="0" fontId="7" fillId="0" borderId="0" xfId="69"/>
    <xf numFmtId="168" fontId="7" fillId="41" borderId="0" xfId="8" applyNumberFormat="1" applyFont="1" applyFill="1"/>
    <xf numFmtId="0" fontId="5" fillId="0" borderId="0" xfId="66" applyFont="1" applyAlignment="1">
      <alignment horizontal="left"/>
    </xf>
    <xf numFmtId="37" fontId="5" fillId="0" borderId="0" xfId="66" applyNumberFormat="1" applyFont="1"/>
    <xf numFmtId="168" fontId="7" fillId="0" borderId="0" xfId="70" applyNumberFormat="1" applyFont="1" applyFill="1"/>
    <xf numFmtId="1" fontId="7" fillId="0" borderId="0" xfId="68" applyNumberFormat="1" applyFont="1" applyFill="1"/>
    <xf numFmtId="168" fontId="7" fillId="0" borderId="0" xfId="68" applyNumberFormat="1" applyFont="1" applyFill="1"/>
    <xf numFmtId="0" fontId="65" fillId="0" borderId="0" xfId="66" applyFont="1"/>
    <xf numFmtId="0" fontId="5" fillId="0" borderId="1" xfId="71" applyFont="1" applyBorder="1"/>
    <xf numFmtId="168" fontId="5" fillId="0" borderId="1" xfId="8" applyNumberFormat="1" applyFont="1" applyFill="1" applyBorder="1"/>
    <xf numFmtId="0" fontId="5" fillId="0" borderId="3" xfId="71" applyFont="1" applyBorder="1"/>
    <xf numFmtId="0" fontId="5" fillId="0" borderId="0" xfId="71" applyFont="1"/>
    <xf numFmtId="168" fontId="5" fillId="0" borderId="0" xfId="8" applyNumberFormat="1" applyFont="1" applyFill="1" applyBorder="1"/>
    <xf numFmtId="0" fontId="7" fillId="0" borderId="0" xfId="71"/>
    <xf numFmtId="168" fontId="7" fillId="0" borderId="0" xfId="8" applyNumberFormat="1" applyFont="1" applyFill="1" applyBorder="1"/>
    <xf numFmtId="168" fontId="7" fillId="0" borderId="0" xfId="70" applyNumberFormat="1" applyFont="1" applyFill="1" applyBorder="1"/>
    <xf numFmtId="1" fontId="7" fillId="0" borderId="0" xfId="66" applyNumberFormat="1"/>
    <xf numFmtId="168" fontId="7" fillId="0" borderId="0" xfId="8" applyNumberFormat="1" applyFont="1" applyFill="1" applyAlignment="1"/>
    <xf numFmtId="168" fontId="7" fillId="0" borderId="0" xfId="8" applyNumberFormat="1" applyFont="1" applyFill="1" applyAlignment="1">
      <alignment horizontal="center"/>
    </xf>
    <xf numFmtId="0" fontId="7" fillId="0" borderId="0" xfId="66" applyAlignment="1">
      <alignment horizontal="right"/>
    </xf>
    <xf numFmtId="168" fontId="7" fillId="0" borderId="0" xfId="71" applyNumberFormat="1"/>
    <xf numFmtId="37" fontId="7" fillId="0" borderId="0" xfId="66" applyNumberFormat="1"/>
    <xf numFmtId="1" fontId="44" fillId="0" borderId="0" xfId="0" applyNumberFormat="1" applyFont="1" applyAlignment="1">
      <alignment horizontal="right"/>
    </xf>
    <xf numFmtId="168" fontId="44" fillId="0" borderId="0" xfId="8" applyNumberFormat="1" applyFont="1" applyFill="1"/>
    <xf numFmtId="168" fontId="44" fillId="0" borderId="0" xfId="8" applyNumberFormat="1" applyFont="1"/>
    <xf numFmtId="0" fontId="44" fillId="0" borderId="0" xfId="67"/>
    <xf numFmtId="0" fontId="54" fillId="0" borderId="0" xfId="67" applyFont="1"/>
    <xf numFmtId="3" fontId="47" fillId="35" borderId="30" xfId="66" applyNumberFormat="1" applyFont="1" applyFill="1" applyBorder="1" applyAlignment="1">
      <alignment horizontal="center" vertical="center"/>
    </xf>
    <xf numFmtId="168" fontId="47" fillId="35" borderId="30" xfId="8" applyNumberFormat="1" applyFont="1" applyFill="1" applyBorder="1" applyAlignment="1">
      <alignment horizontal="center" vertical="center"/>
    </xf>
    <xf numFmtId="0" fontId="5" fillId="0" borderId="30" xfId="66" applyFont="1" applyBorder="1" applyAlignment="1">
      <alignment vertical="center"/>
    </xf>
    <xf numFmtId="168" fontId="54" fillId="0" borderId="30" xfId="8" applyNumberFormat="1" applyFont="1" applyFill="1" applyBorder="1" applyAlignment="1">
      <alignment vertical="center"/>
    </xf>
    <xf numFmtId="0" fontId="7" fillId="0" borderId="30" xfId="66" applyBorder="1" applyAlignment="1">
      <alignment vertical="center"/>
    </xf>
    <xf numFmtId="168" fontId="44" fillId="0" borderId="30" xfId="8" applyNumberFormat="1" applyFont="1" applyFill="1" applyBorder="1" applyAlignment="1">
      <alignment vertical="center"/>
    </xf>
    <xf numFmtId="168" fontId="54" fillId="0" borderId="0" xfId="8" applyNumberFormat="1" applyFont="1"/>
    <xf numFmtId="1" fontId="44" fillId="0" borderId="0" xfId="8" applyNumberFormat="1" applyFont="1"/>
    <xf numFmtId="168" fontId="54" fillId="0" borderId="3" xfId="8" applyNumberFormat="1" applyFont="1" applyBorder="1"/>
    <xf numFmtId="0" fontId="7" fillId="0" borderId="0" xfId="8" applyNumberFormat="1" applyFont="1" applyFill="1"/>
    <xf numFmtId="0" fontId="44" fillId="0" borderId="0" xfId="8" applyNumberFormat="1" applyFont="1"/>
    <xf numFmtId="3" fontId="47" fillId="35" borderId="30" xfId="66" applyNumberFormat="1" applyFont="1" applyFill="1" applyBorder="1" applyAlignment="1">
      <alignment horizontal="left" vertical="center"/>
    </xf>
    <xf numFmtId="9" fontId="23" fillId="2" borderId="0" xfId="3" applyFont="1" applyFill="1" applyBorder="1" applyAlignment="1">
      <alignment horizontal="left" wrapText="1"/>
    </xf>
    <xf numFmtId="49" fontId="47" fillId="35" borderId="36" xfId="8" applyNumberFormat="1" applyFont="1" applyFill="1" applyBorder="1" applyAlignment="1">
      <alignment horizontal="center" vertical="center"/>
    </xf>
    <xf numFmtId="0" fontId="7" fillId="3" borderId="0" xfId="66" applyFill="1"/>
    <xf numFmtId="0" fontId="7" fillId="3" borderId="0" xfId="67" applyFont="1" applyFill="1"/>
    <xf numFmtId="168" fontId="7" fillId="3" borderId="0" xfId="8" applyNumberFormat="1" applyFont="1" applyFill="1"/>
    <xf numFmtId="168" fontId="7" fillId="3" borderId="0" xfId="66" applyNumberFormat="1" applyFill="1"/>
    <xf numFmtId="0" fontId="0" fillId="0" borderId="0" xfId="1" applyNumberFormat="1" applyFont="1" applyFill="1" applyAlignment="1">
      <alignment horizontal="left"/>
    </xf>
    <xf numFmtId="0" fontId="0" fillId="0" borderId="0" xfId="1" applyNumberFormat="1" applyFont="1" applyFill="1" applyBorder="1"/>
    <xf numFmtId="0" fontId="66" fillId="42" borderId="30" xfId="72" applyFont="1" applyFill="1" applyBorder="1"/>
    <xf numFmtId="0" fontId="0" fillId="0" borderId="30" xfId="0" applyBorder="1"/>
    <xf numFmtId="0" fontId="66" fillId="42" borderId="30" xfId="72" applyFont="1" applyFill="1" applyBorder="1" applyAlignment="1">
      <alignment vertical="justify" wrapText="1"/>
    </xf>
    <xf numFmtId="0" fontId="0" fillId="0" borderId="30" xfId="0" applyBorder="1" applyAlignment="1">
      <alignment vertical="justify" wrapText="1"/>
    </xf>
    <xf numFmtId="0" fontId="67" fillId="0" borderId="30" xfId="0" applyFont="1" applyBorder="1" applyAlignment="1">
      <alignment horizontal="left" vertical="center"/>
    </xf>
    <xf numFmtId="0" fontId="0" fillId="0" borderId="30" xfId="0" applyBorder="1" applyAlignment="1">
      <alignment horizontal="left" vertical="center"/>
    </xf>
    <xf numFmtId="0" fontId="0" fillId="0" borderId="30" xfId="0" applyBorder="1" applyAlignment="1">
      <alignment horizontal="left" vertical="center" wrapText="1"/>
    </xf>
    <xf numFmtId="0" fontId="0" fillId="0" borderId="0" xfId="0" applyAlignment="1">
      <alignment horizontal="left" vertical="center"/>
    </xf>
    <xf numFmtId="0" fontId="0" fillId="0" borderId="30" xfId="0" applyBorder="1" applyAlignment="1">
      <alignment vertical="top" wrapText="1"/>
    </xf>
    <xf numFmtId="4" fontId="0" fillId="0" borderId="0" xfId="0" applyNumberFormat="1"/>
    <xf numFmtId="4" fontId="2" fillId="0" borderId="0" xfId="0" applyNumberFormat="1" applyFont="1"/>
    <xf numFmtId="9" fontId="9" fillId="0" borderId="16" xfId="3" applyFont="1" applyFill="1" applyBorder="1"/>
    <xf numFmtId="49" fontId="44" fillId="0" borderId="0" xfId="73" applyNumberFormat="1" applyAlignment="1">
      <alignment horizontal="left"/>
    </xf>
    <xf numFmtId="0" fontId="44" fillId="0" borderId="0" xfId="73" applyAlignment="1">
      <alignment horizontal="left"/>
    </xf>
    <xf numFmtId="49" fontId="54" fillId="39" borderId="0" xfId="74" applyNumberFormat="1" applyFont="1" applyFill="1" applyAlignment="1">
      <alignment horizontal="left"/>
    </xf>
    <xf numFmtId="49" fontId="54" fillId="39" borderId="0" xfId="74" applyNumberFormat="1" applyFont="1" applyFill="1" applyAlignment="1">
      <alignment horizontal="right"/>
    </xf>
    <xf numFmtId="49" fontId="44" fillId="0" borderId="0" xfId="74" applyNumberFormat="1" applyAlignment="1">
      <alignment horizontal="left"/>
    </xf>
    <xf numFmtId="1" fontId="44" fillId="0" borderId="0" xfId="74" applyNumberFormat="1" applyAlignment="1">
      <alignment horizontal="right"/>
    </xf>
    <xf numFmtId="0" fontId="44" fillId="0" borderId="0" xfId="74" applyAlignment="1">
      <alignment horizontal="left"/>
    </xf>
    <xf numFmtId="165" fontId="2" fillId="0" borderId="2" xfId="61" applyFont="1" applyBorder="1"/>
    <xf numFmtId="168" fontId="50" fillId="0" borderId="0" xfId="8" applyNumberFormat="1" applyFont="1" applyFill="1" applyBorder="1" applyAlignment="1">
      <alignment horizontal="right" vertical="center"/>
    </xf>
    <xf numFmtId="49" fontId="46" fillId="0" borderId="0" xfId="1" applyNumberFormat="1" applyFont="1" applyFill="1" applyAlignment="1">
      <alignment horizontal="left"/>
    </xf>
    <xf numFmtId="165" fontId="0" fillId="0" borderId="0" xfId="61" applyFont="1" applyFill="1" applyBorder="1"/>
    <xf numFmtId="0" fontId="0" fillId="0" borderId="27" xfId="61" applyNumberFormat="1" applyFont="1" applyFill="1" applyBorder="1" applyAlignment="1">
      <alignment horizontal="left" vertical="top"/>
    </xf>
    <xf numFmtId="165" fontId="0" fillId="0" borderId="0" xfId="61" applyFont="1" applyFill="1"/>
    <xf numFmtId="0" fontId="0" fillId="3" borderId="0" xfId="0" applyFill="1" applyAlignment="1">
      <alignment horizontal="right"/>
    </xf>
    <xf numFmtId="0" fontId="0" fillId="3" borderId="0" xfId="0" applyFill="1" applyAlignment="1">
      <alignment horizontal="left"/>
    </xf>
    <xf numFmtId="4" fontId="0" fillId="3" borderId="0" xfId="0" applyNumberFormat="1" applyFill="1"/>
    <xf numFmtId="0" fontId="9" fillId="2" borderId="0" xfId="12" applyFont="1" applyFill="1" applyAlignment="1">
      <alignment horizontal="left" vertical="top" wrapText="1"/>
    </xf>
    <xf numFmtId="0" fontId="11" fillId="2" borderId="7" xfId="12" applyFont="1" applyFill="1" applyBorder="1" applyAlignment="1">
      <alignment horizontal="center" vertical="center"/>
    </xf>
    <xf numFmtId="0" fontId="11" fillId="2" borderId="8" xfId="12" applyFont="1" applyFill="1" applyBorder="1" applyAlignment="1">
      <alignment horizontal="center" vertical="center"/>
    </xf>
    <xf numFmtId="0" fontId="11" fillId="2" borderId="0" xfId="12" applyFont="1" applyFill="1" applyAlignment="1">
      <alignment horizontal="left" vertical="top" wrapText="1"/>
    </xf>
    <xf numFmtId="0" fontId="12" fillId="2" borderId="0" xfId="12" applyFont="1" applyFill="1" applyAlignment="1">
      <alignment horizontal="left" wrapText="1"/>
    </xf>
    <xf numFmtId="0" fontId="11" fillId="2" borderId="0" xfId="12" applyFont="1" applyFill="1" applyAlignment="1">
      <alignment horizontal="left" wrapText="1" indent="3"/>
    </xf>
    <xf numFmtId="0" fontId="11" fillId="2" borderId="0" xfId="12" applyFont="1" applyFill="1" applyAlignment="1">
      <alignment horizontal="left" wrapText="1"/>
    </xf>
    <xf numFmtId="0" fontId="11" fillId="2" borderId="0" xfId="12" applyFont="1" applyFill="1" applyAlignment="1">
      <alignment wrapText="1"/>
    </xf>
    <xf numFmtId="0" fontId="11" fillId="2" borderId="0" xfId="12" applyFont="1" applyFill="1" applyAlignment="1">
      <alignment horizontal="center" wrapText="1"/>
    </xf>
    <xf numFmtId="0" fontId="14" fillId="4" borderId="0" xfId="0" applyFont="1" applyFill="1" applyAlignment="1">
      <alignment horizontal="left" wrapText="1"/>
    </xf>
    <xf numFmtId="0" fontId="23" fillId="2" borderId="0" xfId="12" applyFont="1" applyFill="1" applyAlignment="1">
      <alignment horizontal="left" wrapText="1"/>
    </xf>
    <xf numFmtId="0" fontId="26" fillId="2" borderId="12" xfId="12" applyFont="1" applyFill="1" applyBorder="1" applyAlignment="1">
      <alignment horizontal="left" wrapText="1"/>
    </xf>
    <xf numFmtId="0" fontId="14" fillId="2" borderId="0" xfId="12" applyFont="1" applyFill="1" applyAlignment="1">
      <alignment horizontal="left" wrapText="1"/>
    </xf>
    <xf numFmtId="0" fontId="24" fillId="2" borderId="0" xfId="12" applyFont="1" applyFill="1" applyAlignment="1">
      <alignment horizontal="center" vertical="center" wrapText="1"/>
    </xf>
    <xf numFmtId="0" fontId="23" fillId="2" borderId="0" xfId="14" applyFont="1" applyFill="1" applyBorder="1" applyAlignment="1" applyProtection="1">
      <alignment horizontal="left" wrapText="1"/>
    </xf>
    <xf numFmtId="0" fontId="23" fillId="0" borderId="0" xfId="12" applyFont="1" applyAlignment="1">
      <alignment horizontal="left" wrapText="1"/>
    </xf>
    <xf numFmtId="172" fontId="58" fillId="0" borderId="0" xfId="0" applyNumberFormat="1" applyFont="1" applyAlignment="1">
      <alignment horizontal="center"/>
    </xf>
    <xf numFmtId="41" fontId="58" fillId="0" borderId="0" xfId="0" applyNumberFormat="1" applyFont="1" applyAlignment="1">
      <alignment horizontal="center"/>
    </xf>
    <xf numFmtId="168" fontId="47" fillId="40" borderId="32" xfId="8" applyNumberFormat="1" applyFont="1" applyFill="1" applyBorder="1" applyAlignment="1">
      <alignment horizontal="center" vertical="center"/>
    </xf>
    <xf numFmtId="168" fontId="47" fillId="40" borderId="33" xfId="8" applyNumberFormat="1" applyFont="1" applyFill="1" applyBorder="1" applyAlignment="1">
      <alignment horizontal="center" vertical="center"/>
    </xf>
    <xf numFmtId="168" fontId="47" fillId="40" borderId="34" xfId="8" applyNumberFormat="1" applyFont="1" applyFill="1" applyBorder="1" applyAlignment="1">
      <alignment horizontal="center" vertical="center"/>
    </xf>
    <xf numFmtId="168" fontId="7" fillId="0" borderId="0" xfId="8" applyNumberFormat="1" applyFont="1" applyFill="1" applyAlignment="1">
      <alignment horizontal="center"/>
    </xf>
    <xf numFmtId="168" fontId="47" fillId="40" borderId="32" xfId="8" applyNumberFormat="1" applyFont="1" applyFill="1" applyBorder="1" applyAlignment="1">
      <alignment horizontal="center" vertical="center" wrapText="1"/>
    </xf>
    <xf numFmtId="168" fontId="47" fillId="40" borderId="33" xfId="8" applyNumberFormat="1" applyFont="1" applyFill="1" applyBorder="1" applyAlignment="1">
      <alignment horizontal="center" vertical="center" wrapText="1"/>
    </xf>
    <xf numFmtId="168" fontId="47" fillId="40" borderId="34" xfId="8" applyNumberFormat="1" applyFont="1" applyFill="1" applyBorder="1" applyAlignment="1">
      <alignment horizontal="center" vertical="center" wrapText="1"/>
    </xf>
  </cellXfs>
  <cellStyles count="75">
    <cellStyle name="20% - Accent1" xfId="15" xr:uid="{00000000-0005-0000-0000-000000000000}"/>
    <cellStyle name="20% - Accent2" xfId="16" xr:uid="{00000000-0005-0000-0000-000001000000}"/>
    <cellStyle name="20% - Accent3" xfId="17" xr:uid="{00000000-0005-0000-0000-000002000000}"/>
    <cellStyle name="20% - Accent4" xfId="18" xr:uid="{00000000-0005-0000-0000-000003000000}"/>
    <cellStyle name="20% - Accent5" xfId="19" xr:uid="{00000000-0005-0000-0000-000004000000}"/>
    <cellStyle name="20% - Accent6" xfId="20" xr:uid="{00000000-0005-0000-0000-000005000000}"/>
    <cellStyle name="40% - Accent1" xfId="21" xr:uid="{00000000-0005-0000-0000-000006000000}"/>
    <cellStyle name="40% - Accent2" xfId="22" xr:uid="{00000000-0005-0000-0000-000007000000}"/>
    <cellStyle name="40% - Accent3" xfId="23" xr:uid="{00000000-0005-0000-0000-000008000000}"/>
    <cellStyle name="40% - Accent4" xfId="24" xr:uid="{00000000-0005-0000-0000-000009000000}"/>
    <cellStyle name="40% - Accent5" xfId="25" xr:uid="{00000000-0005-0000-0000-00000A000000}"/>
    <cellStyle name="40% - Accent6" xfId="26" xr:uid="{00000000-0005-0000-0000-00000B000000}"/>
    <cellStyle name="60% - Accent1" xfId="27" xr:uid="{00000000-0005-0000-0000-00000C000000}"/>
    <cellStyle name="60% - Accent2" xfId="28" xr:uid="{00000000-0005-0000-0000-00000D000000}"/>
    <cellStyle name="60% - Accent3" xfId="29" xr:uid="{00000000-0005-0000-0000-00000E000000}"/>
    <cellStyle name="60% - Accent4" xfId="30" xr:uid="{00000000-0005-0000-0000-00000F000000}"/>
    <cellStyle name="60% - Accent5" xfId="31" xr:uid="{00000000-0005-0000-0000-000010000000}"/>
    <cellStyle name="60% - Accent6" xfId="32" xr:uid="{00000000-0005-0000-0000-000011000000}"/>
    <cellStyle name="Accent1" xfId="33" xr:uid="{00000000-0005-0000-0000-000012000000}"/>
    <cellStyle name="Accent2" xfId="34" xr:uid="{00000000-0005-0000-0000-000013000000}"/>
    <cellStyle name="Accent3" xfId="35" xr:uid="{00000000-0005-0000-0000-000014000000}"/>
    <cellStyle name="Accent4" xfId="36" xr:uid="{00000000-0005-0000-0000-000015000000}"/>
    <cellStyle name="Accent5" xfId="37" xr:uid="{00000000-0005-0000-0000-000016000000}"/>
    <cellStyle name="Accent6" xfId="38" xr:uid="{00000000-0005-0000-0000-000017000000}"/>
    <cellStyle name="Bad" xfId="39" xr:uid="{00000000-0005-0000-0000-000018000000}"/>
    <cellStyle name="Calculation" xfId="40" xr:uid="{00000000-0005-0000-0000-000019000000}"/>
    <cellStyle name="Check Cell" xfId="41" xr:uid="{00000000-0005-0000-0000-00001A000000}"/>
    <cellStyle name="Comma" xfId="56" xr:uid="{00000000-0005-0000-0000-00001B000000}"/>
    <cellStyle name="Comma [0]" xfId="57" xr:uid="{00000000-0005-0000-0000-00001C000000}"/>
    <cellStyle name="Comma 2 2" xfId="68" xr:uid="{090EB42B-E68B-45C3-B3B8-E0EC8F8ED5B7}"/>
    <cellStyle name="Comma 2 3" xfId="70" xr:uid="{D1FB33DE-777E-4F8B-A82F-D0D615255CAF}"/>
    <cellStyle name="Currency" xfId="58" xr:uid="{00000000-0005-0000-0000-00001D000000}"/>
    <cellStyle name="Currency [0]" xfId="59" xr:uid="{00000000-0005-0000-0000-00001E000000}"/>
    <cellStyle name="Estilo 1" xfId="2" xr:uid="{00000000-0005-0000-0000-00001F000000}"/>
    <cellStyle name="Explanatory Text" xfId="42" xr:uid="{00000000-0005-0000-0000-000020000000}"/>
    <cellStyle name="Good" xfId="43" xr:uid="{00000000-0005-0000-0000-000021000000}"/>
    <cellStyle name="Heading 1" xfId="44" xr:uid="{00000000-0005-0000-0000-000022000000}"/>
    <cellStyle name="Heading 2" xfId="45" xr:uid="{00000000-0005-0000-0000-000023000000}"/>
    <cellStyle name="Heading 3" xfId="46" xr:uid="{00000000-0005-0000-0000-000024000000}"/>
    <cellStyle name="Heading 4" xfId="47" xr:uid="{00000000-0005-0000-0000-000025000000}"/>
    <cellStyle name="Hipervínculo" xfId="4" builtinId="8" hidden="1"/>
    <cellStyle name="Hipervínculo" xfId="6" builtinId="8" hidden="1"/>
    <cellStyle name="Hipervínculo" xfId="9" builtinId="8"/>
    <cellStyle name="Hipervínculo 3" xfId="14" xr:uid="{00000000-0005-0000-0000-000029000000}"/>
    <cellStyle name="Hipervínculo visitado" xfId="5" builtinId="9" hidden="1"/>
    <cellStyle name="Hipervínculo visitado" xfId="7" builtinId="9" hidden="1"/>
    <cellStyle name="Input" xfId="48" xr:uid="{00000000-0005-0000-0000-00002C000000}"/>
    <cellStyle name="Linked Cell" xfId="49" xr:uid="{00000000-0005-0000-0000-00002D000000}"/>
    <cellStyle name="Millares" xfId="1" builtinId="3"/>
    <cellStyle name="Millares [0]" xfId="61" builtinId="6"/>
    <cellStyle name="Millares [0] 2" xfId="62" xr:uid="{00000000-0005-0000-0000-000030000000}"/>
    <cellStyle name="Millares 2" xfId="8" xr:uid="{00000000-0005-0000-0000-000031000000}"/>
    <cellStyle name="Millares 3" xfId="54" xr:uid="{00000000-0005-0000-0000-000032000000}"/>
    <cellStyle name="Moneda [0]" xfId="65" builtinId="7"/>
    <cellStyle name="Normal" xfId="0" builtinId="0"/>
    <cellStyle name="Normal 10 2" xfId="71" xr:uid="{3F5B11F0-EC5B-4F4F-B9C7-010FF85F64EC}"/>
    <cellStyle name="Normal 13" xfId="63" xr:uid="{00000000-0005-0000-0000-000034000000}"/>
    <cellStyle name="Normal 14" xfId="72" xr:uid="{FFDCEF46-1170-4E11-83CC-D56134BA5EF6}"/>
    <cellStyle name="Normal 2" xfId="55" xr:uid="{00000000-0005-0000-0000-000035000000}"/>
    <cellStyle name="Normal 2 2" xfId="11" xr:uid="{00000000-0005-0000-0000-000036000000}"/>
    <cellStyle name="Normal 2 2 2" xfId="66" xr:uid="{07D8ADE9-AF45-4F22-B8A8-C27D14D4102F}"/>
    <cellStyle name="Normal 2 3" xfId="67" xr:uid="{F522B02F-8E4B-4962-B606-299D37716E19}"/>
    <cellStyle name="Normal 2 3 3" xfId="69" xr:uid="{47DBB30D-051C-457A-A9BC-D652313A70B0}"/>
    <cellStyle name="Normal 3" xfId="12" xr:uid="{00000000-0005-0000-0000-000037000000}"/>
    <cellStyle name="Normal 3 4" xfId="10" xr:uid="{00000000-0005-0000-0000-000038000000}"/>
    <cellStyle name="Normal 87" xfId="64" xr:uid="{87E350AF-153E-4480-B287-6018E5F81C7A}"/>
    <cellStyle name="Normal_Plantilla_Marzo_2022" xfId="73" xr:uid="{F2D42329-A0E2-48BA-AF98-A4D5011AF5C2}"/>
    <cellStyle name="Normal_PUC2022" xfId="74" xr:uid="{4C8A9C1A-935B-4768-A658-7619CF8E4C19}"/>
    <cellStyle name="Note" xfId="50" xr:uid="{00000000-0005-0000-0000-000040000000}"/>
    <cellStyle name="Output" xfId="51" xr:uid="{00000000-0005-0000-0000-000041000000}"/>
    <cellStyle name="Percent" xfId="60" xr:uid="{00000000-0005-0000-0000-000042000000}"/>
    <cellStyle name="Porcentaje" xfId="3" builtinId="5"/>
    <cellStyle name="Porcentual 3" xfId="13" xr:uid="{00000000-0005-0000-0000-000044000000}"/>
    <cellStyle name="Title" xfId="52" xr:uid="{00000000-0005-0000-0000-000045000000}"/>
    <cellStyle name="Warning Text" xfId="53" xr:uid="{00000000-0005-0000-0000-000046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26" Type="http://schemas.openxmlformats.org/officeDocument/2006/relationships/externalLink" Target="externalLinks/externalLink8.xml"/><Relationship Id="rId21" Type="http://schemas.openxmlformats.org/officeDocument/2006/relationships/externalLink" Target="externalLinks/externalLink3.xml"/><Relationship Id="rId42" Type="http://schemas.openxmlformats.org/officeDocument/2006/relationships/externalLink" Target="externalLinks/externalLink24.xml"/><Relationship Id="rId47" Type="http://schemas.openxmlformats.org/officeDocument/2006/relationships/externalLink" Target="externalLinks/externalLink29.xml"/><Relationship Id="rId63" Type="http://schemas.openxmlformats.org/officeDocument/2006/relationships/externalLink" Target="externalLinks/externalLink45.xml"/><Relationship Id="rId68" Type="http://schemas.openxmlformats.org/officeDocument/2006/relationships/externalLink" Target="externalLinks/externalLink50.xml"/><Relationship Id="rId84" Type="http://schemas.openxmlformats.org/officeDocument/2006/relationships/externalLink" Target="externalLinks/externalLink66.xml"/><Relationship Id="rId89" Type="http://schemas.openxmlformats.org/officeDocument/2006/relationships/externalLink" Target="externalLinks/externalLink71.xml"/><Relationship Id="rId16" Type="http://schemas.openxmlformats.org/officeDocument/2006/relationships/worksheet" Target="worksheets/sheet16.xml"/><Relationship Id="rId11" Type="http://schemas.openxmlformats.org/officeDocument/2006/relationships/worksheet" Target="worksheets/sheet11.xml"/><Relationship Id="rId32" Type="http://schemas.openxmlformats.org/officeDocument/2006/relationships/externalLink" Target="externalLinks/externalLink14.xml"/><Relationship Id="rId37" Type="http://schemas.openxmlformats.org/officeDocument/2006/relationships/externalLink" Target="externalLinks/externalLink19.xml"/><Relationship Id="rId53" Type="http://schemas.openxmlformats.org/officeDocument/2006/relationships/externalLink" Target="externalLinks/externalLink35.xml"/><Relationship Id="rId58" Type="http://schemas.openxmlformats.org/officeDocument/2006/relationships/externalLink" Target="externalLinks/externalLink40.xml"/><Relationship Id="rId74" Type="http://schemas.openxmlformats.org/officeDocument/2006/relationships/externalLink" Target="externalLinks/externalLink56.xml"/><Relationship Id="rId79" Type="http://schemas.openxmlformats.org/officeDocument/2006/relationships/externalLink" Target="externalLinks/externalLink61.xml"/><Relationship Id="rId5" Type="http://schemas.openxmlformats.org/officeDocument/2006/relationships/worksheet" Target="worksheets/sheet5.xml"/><Relationship Id="rId90" Type="http://schemas.openxmlformats.org/officeDocument/2006/relationships/externalLink" Target="externalLinks/externalLink72.xml"/><Relationship Id="rId95" Type="http://schemas.openxmlformats.org/officeDocument/2006/relationships/sharedStrings" Target="sharedStrings.xml"/><Relationship Id="rId22" Type="http://schemas.openxmlformats.org/officeDocument/2006/relationships/externalLink" Target="externalLinks/externalLink4.xml"/><Relationship Id="rId27" Type="http://schemas.openxmlformats.org/officeDocument/2006/relationships/externalLink" Target="externalLinks/externalLink9.xml"/><Relationship Id="rId43" Type="http://schemas.openxmlformats.org/officeDocument/2006/relationships/externalLink" Target="externalLinks/externalLink25.xml"/><Relationship Id="rId48" Type="http://schemas.openxmlformats.org/officeDocument/2006/relationships/externalLink" Target="externalLinks/externalLink30.xml"/><Relationship Id="rId64" Type="http://schemas.openxmlformats.org/officeDocument/2006/relationships/externalLink" Target="externalLinks/externalLink46.xml"/><Relationship Id="rId69" Type="http://schemas.openxmlformats.org/officeDocument/2006/relationships/externalLink" Target="externalLinks/externalLink51.xml"/><Relationship Id="rId80" Type="http://schemas.openxmlformats.org/officeDocument/2006/relationships/externalLink" Target="externalLinks/externalLink62.xml"/><Relationship Id="rId85" Type="http://schemas.openxmlformats.org/officeDocument/2006/relationships/externalLink" Target="externalLinks/externalLink67.xml"/><Relationship Id="rId3" Type="http://schemas.openxmlformats.org/officeDocument/2006/relationships/worksheet" Target="worksheets/sheet3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externalLink" Target="externalLinks/externalLink7.xml"/><Relationship Id="rId33" Type="http://schemas.openxmlformats.org/officeDocument/2006/relationships/externalLink" Target="externalLinks/externalLink15.xml"/><Relationship Id="rId38" Type="http://schemas.openxmlformats.org/officeDocument/2006/relationships/externalLink" Target="externalLinks/externalLink20.xml"/><Relationship Id="rId46" Type="http://schemas.openxmlformats.org/officeDocument/2006/relationships/externalLink" Target="externalLinks/externalLink28.xml"/><Relationship Id="rId59" Type="http://schemas.openxmlformats.org/officeDocument/2006/relationships/externalLink" Target="externalLinks/externalLink41.xml"/><Relationship Id="rId67" Type="http://schemas.openxmlformats.org/officeDocument/2006/relationships/externalLink" Target="externalLinks/externalLink49.xml"/><Relationship Id="rId20" Type="http://schemas.openxmlformats.org/officeDocument/2006/relationships/externalLink" Target="externalLinks/externalLink2.xml"/><Relationship Id="rId41" Type="http://schemas.openxmlformats.org/officeDocument/2006/relationships/externalLink" Target="externalLinks/externalLink23.xml"/><Relationship Id="rId54" Type="http://schemas.openxmlformats.org/officeDocument/2006/relationships/externalLink" Target="externalLinks/externalLink36.xml"/><Relationship Id="rId62" Type="http://schemas.openxmlformats.org/officeDocument/2006/relationships/externalLink" Target="externalLinks/externalLink44.xml"/><Relationship Id="rId70" Type="http://schemas.openxmlformats.org/officeDocument/2006/relationships/externalLink" Target="externalLinks/externalLink52.xml"/><Relationship Id="rId75" Type="http://schemas.openxmlformats.org/officeDocument/2006/relationships/externalLink" Target="externalLinks/externalLink57.xml"/><Relationship Id="rId83" Type="http://schemas.openxmlformats.org/officeDocument/2006/relationships/externalLink" Target="externalLinks/externalLink65.xml"/><Relationship Id="rId88" Type="http://schemas.openxmlformats.org/officeDocument/2006/relationships/externalLink" Target="externalLinks/externalLink70.xml"/><Relationship Id="rId91" Type="http://schemas.openxmlformats.org/officeDocument/2006/relationships/externalLink" Target="externalLinks/externalLink73.xml"/><Relationship Id="rId9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5" Type="http://schemas.openxmlformats.org/officeDocument/2006/relationships/worksheet" Target="worksheets/sheet15.xml"/><Relationship Id="rId23" Type="http://schemas.openxmlformats.org/officeDocument/2006/relationships/externalLink" Target="externalLinks/externalLink5.xml"/><Relationship Id="rId28" Type="http://schemas.openxmlformats.org/officeDocument/2006/relationships/externalLink" Target="externalLinks/externalLink10.xml"/><Relationship Id="rId36" Type="http://schemas.openxmlformats.org/officeDocument/2006/relationships/externalLink" Target="externalLinks/externalLink18.xml"/><Relationship Id="rId49" Type="http://schemas.openxmlformats.org/officeDocument/2006/relationships/externalLink" Target="externalLinks/externalLink31.xml"/><Relationship Id="rId57" Type="http://schemas.openxmlformats.org/officeDocument/2006/relationships/externalLink" Target="externalLinks/externalLink39.xml"/><Relationship Id="rId10" Type="http://schemas.openxmlformats.org/officeDocument/2006/relationships/worksheet" Target="worksheets/sheet10.xml"/><Relationship Id="rId31" Type="http://schemas.openxmlformats.org/officeDocument/2006/relationships/externalLink" Target="externalLinks/externalLink13.xml"/><Relationship Id="rId44" Type="http://schemas.openxmlformats.org/officeDocument/2006/relationships/externalLink" Target="externalLinks/externalLink26.xml"/><Relationship Id="rId52" Type="http://schemas.openxmlformats.org/officeDocument/2006/relationships/externalLink" Target="externalLinks/externalLink34.xml"/><Relationship Id="rId60" Type="http://schemas.openxmlformats.org/officeDocument/2006/relationships/externalLink" Target="externalLinks/externalLink42.xml"/><Relationship Id="rId65" Type="http://schemas.openxmlformats.org/officeDocument/2006/relationships/externalLink" Target="externalLinks/externalLink47.xml"/><Relationship Id="rId73" Type="http://schemas.openxmlformats.org/officeDocument/2006/relationships/externalLink" Target="externalLinks/externalLink55.xml"/><Relationship Id="rId78" Type="http://schemas.openxmlformats.org/officeDocument/2006/relationships/externalLink" Target="externalLinks/externalLink60.xml"/><Relationship Id="rId81" Type="http://schemas.openxmlformats.org/officeDocument/2006/relationships/externalLink" Target="externalLinks/externalLink63.xml"/><Relationship Id="rId86" Type="http://schemas.openxmlformats.org/officeDocument/2006/relationships/externalLink" Target="externalLinks/externalLink68.xml"/><Relationship Id="rId94" Type="http://schemas.openxmlformats.org/officeDocument/2006/relationships/styles" Target="styles.xml"/><Relationship Id="rId99" Type="http://schemas.openxmlformats.org/officeDocument/2006/relationships/customXml" Target="../customXml/item3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39" Type="http://schemas.openxmlformats.org/officeDocument/2006/relationships/externalLink" Target="externalLinks/externalLink21.xml"/><Relationship Id="rId34" Type="http://schemas.openxmlformats.org/officeDocument/2006/relationships/externalLink" Target="externalLinks/externalLink16.xml"/><Relationship Id="rId50" Type="http://schemas.openxmlformats.org/officeDocument/2006/relationships/externalLink" Target="externalLinks/externalLink32.xml"/><Relationship Id="rId55" Type="http://schemas.openxmlformats.org/officeDocument/2006/relationships/externalLink" Target="externalLinks/externalLink37.xml"/><Relationship Id="rId76" Type="http://schemas.openxmlformats.org/officeDocument/2006/relationships/externalLink" Target="externalLinks/externalLink58.xml"/><Relationship Id="rId97" Type="http://schemas.openxmlformats.org/officeDocument/2006/relationships/customXml" Target="../customXml/item1.xml"/><Relationship Id="rId7" Type="http://schemas.openxmlformats.org/officeDocument/2006/relationships/worksheet" Target="worksheets/sheet7.xml"/><Relationship Id="rId71" Type="http://schemas.openxmlformats.org/officeDocument/2006/relationships/externalLink" Target="externalLinks/externalLink53.xml"/><Relationship Id="rId92" Type="http://schemas.openxmlformats.org/officeDocument/2006/relationships/externalLink" Target="externalLinks/externalLink74.xml"/><Relationship Id="rId2" Type="http://schemas.openxmlformats.org/officeDocument/2006/relationships/worksheet" Target="worksheets/sheet2.xml"/><Relationship Id="rId29" Type="http://schemas.openxmlformats.org/officeDocument/2006/relationships/externalLink" Target="externalLinks/externalLink11.xml"/><Relationship Id="rId24" Type="http://schemas.openxmlformats.org/officeDocument/2006/relationships/externalLink" Target="externalLinks/externalLink6.xml"/><Relationship Id="rId40" Type="http://schemas.openxmlformats.org/officeDocument/2006/relationships/externalLink" Target="externalLinks/externalLink22.xml"/><Relationship Id="rId45" Type="http://schemas.openxmlformats.org/officeDocument/2006/relationships/externalLink" Target="externalLinks/externalLink27.xml"/><Relationship Id="rId66" Type="http://schemas.openxmlformats.org/officeDocument/2006/relationships/externalLink" Target="externalLinks/externalLink48.xml"/><Relationship Id="rId87" Type="http://schemas.openxmlformats.org/officeDocument/2006/relationships/externalLink" Target="externalLinks/externalLink69.xml"/><Relationship Id="rId61" Type="http://schemas.openxmlformats.org/officeDocument/2006/relationships/externalLink" Target="externalLinks/externalLink43.xml"/><Relationship Id="rId82" Type="http://schemas.openxmlformats.org/officeDocument/2006/relationships/externalLink" Target="externalLinks/externalLink64.xml"/><Relationship Id="rId19" Type="http://schemas.openxmlformats.org/officeDocument/2006/relationships/externalLink" Target="externalLinks/externalLink1.xml"/><Relationship Id="rId14" Type="http://schemas.openxmlformats.org/officeDocument/2006/relationships/worksheet" Target="worksheets/sheet14.xml"/><Relationship Id="rId30" Type="http://schemas.openxmlformats.org/officeDocument/2006/relationships/externalLink" Target="externalLinks/externalLink12.xml"/><Relationship Id="rId35" Type="http://schemas.openxmlformats.org/officeDocument/2006/relationships/externalLink" Target="externalLinks/externalLink17.xml"/><Relationship Id="rId56" Type="http://schemas.openxmlformats.org/officeDocument/2006/relationships/externalLink" Target="externalLinks/externalLink38.xml"/><Relationship Id="rId77" Type="http://schemas.openxmlformats.org/officeDocument/2006/relationships/externalLink" Target="externalLinks/externalLink59.xml"/><Relationship Id="rId8" Type="http://schemas.openxmlformats.org/officeDocument/2006/relationships/worksheet" Target="worksheets/sheet8.xml"/><Relationship Id="rId51" Type="http://schemas.openxmlformats.org/officeDocument/2006/relationships/externalLink" Target="externalLinks/externalLink33.xml"/><Relationship Id="rId72" Type="http://schemas.openxmlformats.org/officeDocument/2006/relationships/externalLink" Target="externalLinks/externalLink54.xml"/><Relationship Id="rId93" Type="http://schemas.openxmlformats.org/officeDocument/2006/relationships/theme" Target="theme/theme1.xml"/><Relationship Id="rId98" Type="http://schemas.openxmlformats.org/officeDocument/2006/relationships/customXml" Target="../customXml/item2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EL/Documents/Istael/G%20ateliers/Declaraci&#243;n%20renta%202007%20G%20Ateliers.xls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dmejia\Configuraci&#243;n%20local\Temp\Documents%20and%20Settings\Diego\Configuraci&#243;n%20local\Temp\INF-2004-04-3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_macola\home\jconta\INF%202002\PRESUPUESTOS%202002\PRESUPUESTOS%202001\ESTADOS%20DE%20RESILTADOS%20PROYECTADOS%202001\ESTADORESULTADOS-PROYECTADO(DEFINITIVO)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Contabilidad%202005\Hojas%202005\DECLARACION%20RENTA%202005%20REVISADA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galvareg\Configuraci&#243;n%20local\Archivos%20temporales%20de%20Internet\OLKE5\Copia%20de%20CUADROS%20BCE%20EPM%20formulado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st-contable1\docexcel\Documents%20and%20Settings\mcardona\Mis%20documentos\DOCEXCEL\FINANCIERO\a&#241;o2005\Nov05\Nov05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alejo\tabal%20cuotas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andra\ESTADOS%20FROS%20ONE%20WORLD\ESTADOS%20CONTABLES%20A%20JUNIO%202000\BALANCE%20JUNIO%202000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http://www.actualicese.com/editorial/2005/05037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Sandra\ESTADOS%20FROS%20ONE%20WORLD\ESTADOS%20CONTABLES%20A%20JUNIO%202000\PYG%20JUNIO%202000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_macola\jconta\INF2004\INFORMES-2004\INF-2004-06-2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F:\Provision%20renta%20a&#241;o%202007%20Teledatos-%20Definitiva%20JUNTA%20D.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ALANCES%202000\2do%20BLCEJUNIO%202000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eacion%20financiera\Documents%20and%20Settings\catalinaug\Configuraci&#243;n%20local\Archivos%20temporales%20de%20Internet\OLK311\SFCP%20ABRIL%202006\FC%20Proy%202006_Info.Marz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STADOS%20CONTABLES%202002%20MES%20A%20MES\ENERO\ESTADOS%20CONTABLES%20ENERO%202002-%20DESPUES%20DE%20DEV%20ELIMINACIONES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_MACOLA\Home\jconta\Inf2001\PPTO%20JUNIO%202001\PRESUPUESTOS%202001\ESTADOS%20DE%20RESILTADOS%20PROYECTADOS%202001\ESTADORESULTADOS-PROYECTADO(DEFINITIVO)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Juanmt\C\Juan%20David\HISTORIA\Presupuesto\2004\Elaboraci&#243;n%20PPTO\Informe%20final\Presentaci&#243;n\Tablas%20Informe%20Final%2020-11-03%20PPTO%20Junta%2041.xls" TargetMode="External"/></Relationships>
</file>

<file path=xl/externalLinks/_rels/externalLink2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isal\WD\Documents%20and%20Settings\alisongm\Configuraci&#243;n%20local\Archivos%20temporales%20de%20Internet\OLK65\Definitivos\Junio\Estados%20Financieros%20Junio%202007%20V.xls" TargetMode="External"/></Relationships>
</file>

<file path=xl/externalLinks/_rels/externalLink2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meco.com\dfs\Contabilidad\FRX\WD\Informes%20Financieros\Definitivos\2009\12%202009\Estados%20Financieros%20Diciembre%202009%20plantilla%20junta%20mod%20ppto.xls" TargetMode="External"/></Relationships>
</file>

<file path=xl/externalLinks/_rels/externalLink2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_macola\jconta\INF2004\INFOR-USA2004\BALANCES-PY%20G%20INGLES%20Febrero%202004.xls" TargetMode="External"/></Relationships>
</file>

<file path=xl/externalLinks/_rels/externalLink2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ocuments%20and%20Settings\arodri\Configuraci&#243;n%20local\Archivos%20temporales%20de%20Internet\OLK1418\INF-2008%20(REYNOLDS)\Informes%20(R)%20-%202008\ef200806.xls" TargetMode="External"/></Relationships>
</file>

<file path=xl/externalLinks/_rels/externalLink2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stados%20Financieros\FEPM%20ENE29\NOV-DIC\Javier\2009\CONSEJO%20DIRECTIVO%202009\OCT%20NOV%20DIC%202009\ESTADOS%20FF%20OCT%20NOV%20DIC%202009\Analisis%20Variaciones%20OCT%20-%20DIC%20%20200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ocuments%20and%20Settings\arodri\Mis%20documentos\alejo\INFORMES%202005\INF%20EMMA%20USA%202005-08.xls" TargetMode="External"/></Relationships>
</file>

<file path=xl/externalLinks/_rels/externalLink3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isal\WD\Documents%20and%20Settings\davidbr\Configuraci&#243;n%20local\Archivos%20temporales%20de%20Internet\OLK63\Activos%20T%20I.xls" TargetMode="External"/></Relationships>
</file>

<file path=xl/externalLinks/_rels/externalLink3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isal\WD\VIVIANAZI\PLANEACION%20FINANCIERA\Presupuestos\Presupuesto%202005\Plantillas%202005\Contable\Plantillas%20Recibidas\CORPORATIVOS%20TI.xls" TargetMode="External"/></Relationships>
</file>

<file path=xl/externalLinks/_rels/externalLink3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E:\TAXCALI\Derenta\Anexo%20C\Personas%20Juridicas\2004\Cambios%20operador\ANEXOC%202003%20PARA%20SOCIEDADES.xls" TargetMode="External"/></Relationships>
</file>

<file path=xl/externalLinks/_rels/externalLink3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%20%20Contador%20P&#250;blico\08%20Unidad%20Contadur&#237;a\04%20Equipo%20de%20Balances\01%20Estados%20Financieros\2006\2006%2012%20Estados%20Revista.xls" TargetMode="External"/></Relationships>
</file>

<file path=xl/externalLinks/_rels/externalLink3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German%20Alonso\DOCUMENTOS%20GERMAN\ANALISIS%20FINANCIERO\2007\12-Diciembre\EECC%202007%2012%20DICIEMBRE.xls" TargetMode="External"/></Relationships>
</file>

<file path=xl/externalLinks/_rels/externalLink3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pm-file\0600\0610%20E%20Estados%20Contables\ESTADOS%20CONTABLES%20A&#209;O%202002\ESTADOS%20CONTABLES%20-%20DICIEMBRE%202002.xls" TargetMode="External"/></Relationships>
</file>

<file path=xl/externalLinks/_rels/externalLink3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Balance1.xls" TargetMode="External"/></Relationships>
</file>

<file path=xl/externalLinks/_rels/externalLink3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ocuments%20and%20Settings\arodri\Mis%20documentos\Alejo\Informes%20(R)%20-%202008-09Definitivo.xls" TargetMode="External"/></Relationships>
</file>

<file path=xl/externalLinks/_rels/externalLink3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eacion%20financiera\YANETLD\Direcci&#243;n%20Financiera\Presupuesto%202005\ppto%2005(comite%20agosto%2013).xls" TargetMode="External"/></Relationships>
</file>

<file path=xl/externalLinks/_rels/externalLink3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atos\Practicante%20financiera%20-U-\Eduardo%20Uribe\Presentaciones\Arfel%20Review%20Meeting%20-%20November%202005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ocuments%20and%20Settings\dmejia\Configuraci&#243;n%20local\Temp\Documents%20and%20Settings\Diego\Configuraci&#243;n%20local\Temp\INF-2004-04-3.xls" TargetMode="External"/></Relationships>
</file>

<file path=xl/externalLinks/_rels/externalLink4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ATOS\Practicante%20financiera%20-U-\Eduardo%20Uribe\TREND\Trend%20report%202004.xls" TargetMode="External"/></Relationships>
</file>

<file path=xl/externalLinks/_rels/externalLink4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eacion%20financiera\Informaci&#243;n%20Financiera%20Proyectada\Estimado%20A&#241;o\2005\Gr&#225;ficos_Presentaci&#243;n_PROYECTADO.xls" TargetMode="External"/></Relationships>
</file>

<file path=xl/externalLinks/_rels/externalLink4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ATOS\Practicante%20financiera%20-U-\Eduardo%20Uribe\Presupuestos\Presupuesto%202006\PPTO%20VENTAS%20ZONA-CANAL-LINEA%202006.xls" TargetMode="External"/></Relationships>
</file>

<file path=xl/externalLinks/_rels/externalLink4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atos\Practicante%20financiera%20-U-\Eduardo%20Uribe\TREND\Trend%20report%202006.xls" TargetMode="External"/></Relationships>
</file>

<file path=xl/externalLinks/_rels/externalLink4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laneacion%20financiera\SFCP\SFCP%20Catalina\2009\SFCP%20Presupuesto%202009%20Junta\SFCP%202009%20Presupuesto%20JUNTA%20v1.xls" TargetMode="External"/></Relationships>
</file>

<file path=xl/externalLinks/_rels/externalLink4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INF-2009%20(REYNOLDS)\Informes%20(Reynolds)%20-%202009-01.xls" TargetMode="External"/></Relationships>
</file>

<file path=xl/externalLinks/_rels/externalLink4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INF-2008%20(REYNOLDS)\Informes%20(R)%20-%202008-11.xls" TargetMode="External"/></Relationships>
</file>

<file path=xl/externalLinks/_rels/externalLink4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loplast\home\JCONTA\PRIVADO\KOSTOS\PYG1.XLS" TargetMode="External"/></Relationships>
</file>

<file path=xl/externalLinks/_rels/externalLink4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STADOS%20FINANCIEROS%202001%20MES%20A%20MES\SEPTIEMBRE\flujos%20y%20cambio.xls" TargetMode="External"/></Relationships>
</file>

<file path=xl/externalLinks/_rels/externalLink4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mrestrepo\claudia\CLAUDIA\PPTOS\PRESUPUESTO%20FINAL%2020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_macola\exportac\Aura\Archivos1\CLIENTES%20PERFILES\ANODIZADO%202004%20POR%20COLOR.xls" TargetMode="External"/></Relationships>
</file>

<file path=xl/externalLinks/_rels/externalLink5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gramirv\Configuraci&#243;n%20local\Archivos%20temporales%20de%20Internet\OLK99\2006%2012%20EECC.xls" TargetMode="External"/></Relationships>
</file>

<file path=xl/externalLinks/_rels/externalLink5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ESTADOS%20DE%20RESULTADOS%202000\PYG%20JUNIO%2020002.xls" TargetMode="External"/></Relationships>
</file>

<file path=xl/externalLinks/_rels/externalLink5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Documents%20and%20Settings\zcastrillon\Mis%20documentos\a&#241;o_2010\ALUMINA_20010\Enero_2010\Cartera%20Principales%20Clientes%20ENERO%2031%20%202010%20ALUMINA.xls" TargetMode="External"/></Relationships>
</file>

<file path=xl/externalLinks/_rels/externalLink5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atos\Practicante%20financiera%20-U-\Eduardo%20Uribe\Presentaciones\Arfel%20Board%20Meeting%20-%20Feb%202007.xls" TargetMode="External"/></Relationships>
</file>

<file path=xl/externalLinks/_rels/externalLink5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uisal\WD\Documents%20and%20Settings\Victoriacv\Configuraci&#243;n%20local\Archivos%20temporales%20de%20Internet\OLK7D\Gerencia%20TI%20Amortizaci&#243;n%20y%20depreciaciones%202005.xls" TargetMode="External"/></Relationships>
</file>

<file path=xl/externalLinks/_rels/externalLink5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Linatf\C\PresupuestoGastos\Contable\PRESUPUESTOSRECIBIDOS\PRODUCTO.xls" TargetMode="External"/></Relationships>
</file>

<file path=xl/externalLinks/_rels/externalLink5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contabilidad\PresupuestoGastos\Contable\PRESUPUESTOSRECIBIDOS\FINANCIERA.xls" TargetMode="External"/></Relationships>
</file>

<file path=xl/externalLinks/_rels/externalLink5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_macola\home\jconta\Inf2001\PRESUPUESTOS%202001\ESTADOS%20DE%20RESILTADOS%20PROYECTADOS%202001\ESTADORESULTADOS-PROYECTADO(DEFINITIVO).xls" TargetMode="External"/></Relationships>
</file>

<file path=xl/externalLinks/_rels/externalLink5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ermeco.com\dfs\contabilidad\FRX\WD\Informes%20Financieros\Definitivos\2008\Diciembre\Estados%20Financieros%20Diciembre%202008.xls" TargetMode="External"/></Relationships>
</file>

<file path=xl/externalLinks/_rels/externalLink5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ocuments%20and%20Settings\auxcontable\Configuraci&#243;n%20local\Archivos%20temporales%20de%20Internet\OLK33\INF-2008-02-4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Dom_macola\jconta\INF2004\INFORMES-2004\INF-2004-04-3.xls" TargetMode="External"/></Relationships>
</file>

<file path=xl/externalLinks/_rels/externalLink6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ocuments%20and%20Settings\cmrestrepo\Configuraci&#243;n%20local\Archivos%20temporales%20de%20Internet\OLK237\INF-2006-09-2.xls" TargetMode="External"/></Relationships>
</file>

<file path=xl/externalLinks/_rels/externalLink6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Z:\Servicios%20Compartidos\Financiera\Contabilidad\Auxiliar%20Contable\Implementaci&#243;n%20ERP\Com&#250;n%20-%20Estructura%20Contable%2013-12-17.xlsx" TargetMode="External"/></Relationships>
</file>

<file path=xl/externalLinks/_rels/externalLink6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1\planeacion%20financiera\Informaci&#243;n%20Financiera%20Proyectada\A&#241;o%202006\Mar-06\P&amp;G%20Estimado%202006%20U.xls" TargetMode="External"/></Relationships>
</file>

<file path=xl/externalLinks/_rels/externalLink6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c_mgonzalez\c\ARCHIVOS\EMMA\PYG1.XLS" TargetMode="External"/></Relationships>
</file>

<file path=xl/externalLinks/_rels/externalLink64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ISTAEL/Documents/Istael/Fundaci&#243;n%20EMTELSA/BALANCE_2008.xls" TargetMode="External"/></Relationships>
</file>

<file path=xl/externalLinks/_rels/externalLink6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%20%20Contador%20P&#250;blico\08%20Unidad%20Contadur&#237;a\04%20Equipo%20de%20Balances\01%20Estados%20Financieros\2006\EECC%202006%2011%20NOVIEMBRE.xls" TargetMode="External"/></Relationships>
</file>

<file path=xl/externalLinks/_rels/externalLink66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Luz%20Marina%20Otero/Mis%20documentos/PROYECTO%20CPA/RAUL%20BARRIOS/DECLARACIONES/BBARRIOS%20-%20ANEXOC2001%20PARA%20SOCIEDADES.xls" TargetMode="External"/></Relationships>
</file>

<file path=xl/externalLinks/_rels/externalLink6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narestrepo\AppData\Local\Microsoft\Windows\Temporary%20Internet%20Files\Content.Outlook\VQJA4HK4\Estados%20financieros%20individuales%20Rdos%20SMA.xls" TargetMode="External"/></Relationships>
</file>

<file path=xl/externalLinks/_rels/externalLink6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smejia\AppData\Local\Microsoft\Windows\Temporary%20Internet%20Files\Content.Outlook\GE42OVLB\PROGEL%20SA%20(Estados%20financieros)%20MARZ%201%202011.xls" TargetMode="External"/></Relationships>
</file>

<file path=xl/externalLinks/_rels/externalLink6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arodriguez\AppData\Local\Microsoft\Windows\Temporary%20Internet%20Files\Content.Outlook\B0Y1FRWM\2011\10.%20Progel\EF%202011%20-%202010\Consolidado\PROGEL%20Consolidados%20Rdos%20EN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ATOS\Excel\Ventas%20Febrero%202004.xls" TargetMode="External"/></Relationships>
</file>

<file path=xl/externalLinks/_rels/externalLink70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Users\user\Desktop\Volrisk\Colombia\Clientes\EPM\Valuaciones\2013\03%20Calculo%20Pasivo\2013_CalculoPension_13_EPM.xlsm" TargetMode="External"/></Relationships>
</file>

<file path=xl/externalLinks/_rels/externalLink7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planeacion%20financiera\Astridia\FLUJOEFEC\Presupuesto%20flujo%202005\GIRE%20Amortizaci&#243;n%20y%20depreciaciones%202005.xls" TargetMode="External"/></Relationships>
</file>

<file path=xl/externalLinks/_rels/externalLink7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Celoplast\home\IMPORTAC\PRIVADO\DIGOSA\$DIGOSA1.XLS" TargetMode="External"/></Relationships>
</file>

<file path=xl/externalLinks/_rels/externalLink7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ocuments%20and%20Settings\cmrestrepo.NUBIOLACOL\My%20Documents\Nubiola\DireccionAdm&amp;Fin\Planeacion\Presupuestos2005\PptoPyGLinea050207.xls" TargetMode="External"/></Relationships>
</file>

<file path=xl/externalLinks/_rels/externalLink7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Y:\0%20%20Contador%20P&#250;blico%20Titulado\08%20Unidad%20Contadur&#237;a\04%20Equipo%20de%20Balances\01%20Estados%20Financieros\2004\ESTADOS%20CONTABLES%20-%20DICIEMBRE%202004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ATOS\Practicante%20financiera%20-U-\Eduardo%20Uribe\Presupuestos\Presupuesto%202005\PPTO%20EXP%202005%20-%20Cuadro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Emma02srv\jconta\DATOS\Practicante%20financiera%20-U-\Eduardo%20Uribe\Ventas%202004\Despachos-Unidades%2005-04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DIC"/>
      <sheetName val="BALANCE"/>
      <sheetName val="Gastos diciembre"/>
      <sheetName val="SOPORTE DECLARACIÓN"/>
      <sheetName val="Depuración de renta"/>
      <sheetName val="Impuestos"/>
      <sheetName val="Pasivos estimados"/>
      <sheetName val="Anticipo año siguiente"/>
      <sheetName val="Renta presuntiva"/>
      <sheetName val="Pérdidas y excesos por amort"/>
      <sheetName val="Pensiones de jubilacion"/>
      <sheetName val="Intereses presuntivos"/>
      <sheetName val="Reserva de cartera"/>
      <sheetName val="Anexo pagos exterior"/>
      <sheetName val="Límite gastos en el exterior"/>
      <sheetName val="Aportes parafiscales"/>
      <sheetName val="Venta activ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/>
      <sheetData sheetId="12"/>
      <sheetData sheetId="13"/>
      <sheetData sheetId="14"/>
      <sheetData sheetId="15" refreshError="1"/>
      <sheetData sheetId="16" refreshError="1"/>
      <sheetData sheetId="17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 Y G XTR"/>
      <sheetName val="PYG TOTAL"/>
      <sheetName val="2.9ANALISIS"/>
      <sheetName val="2.10comparativo"/>
      <sheetName val="CONSOLIDADO"/>
      <sheetName val="MANUFACTURA"/>
      <sheetName val="EXTRUSION"/>
      <sheetName val="PRESENTACION"/>
      <sheetName val="GRAFICOS"/>
      <sheetName val="GRAFICO TONELADAS"/>
      <sheetName val="GRAFICO PYG"/>
      <sheetName val="KOS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"/>
      <sheetName val="P&amp;G"/>
      <sheetName val="Margen"/>
      <sheetName val="Datos"/>
      <sheetName val="CONSOLIDADO."/>
      <sheetName val="EXTRUSION"/>
      <sheetName val="MANUFACTURA"/>
      <sheetName val="FERRETERA"/>
      <sheetName val="ARQUITECTONICO"/>
      <sheetName val="CELOSIAS"/>
      <sheetName val="ESCALERAS"/>
      <sheetName val="TENDEDEROS"/>
      <sheetName val="FEB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DIC05"/>
      <sheetName val="Formulario sociedades"/>
      <sheetName val="Activo"/>
      <sheetName val="Pasivo"/>
      <sheetName val="Concil Patrim"/>
      <sheetName val="Ingresos "/>
      <sheetName val="Costos"/>
      <sheetName val="Gastos"/>
      <sheetName val="Utilidad"/>
      <sheetName val="DEPRECIACION FISCAL 2005"/>
      <sheetName val="Otros anexos"/>
      <sheetName val="a x i"/>
      <sheetName val="aj inf otros act"/>
      <sheetName val="aj inf prop"/>
      <sheetName val="aj inf invers"/>
      <sheetName val="CONCIL AJ INF"/>
      <sheetName val="CERTIFICADOS RTE FTE"/>
      <sheetName val="OTROS"/>
      <sheetName val="Hoja1"/>
      <sheetName val="Deuda 04"/>
      <sheetName val="Ppales ctes export"/>
      <sheetName val="M Client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ECHAS"/>
      <sheetName val="DATOS DESAGREGADOS BCE"/>
      <sheetName val="BALANCE"/>
      <sheetName val="PYG"/>
      <sheetName val="PYG COMP_ 2006_2005 SIN TELCO"/>
      <sheetName val="INDICADORES"/>
      <sheetName val="Inversiones C.P."/>
      <sheetName val="cuentas por cobrar COMENTARIOS"/>
      <sheetName val="cxc CP y dificil cobro "/>
      <sheetName val="DEUDAS DE DIFICIL COBRO"/>
      <sheetName val="INVENTARIOS"/>
      <sheetName val="INVENTARIOS (2)"/>
      <sheetName val="INVERSIONES PERMANENTES"/>
      <sheetName val="INVERSIONES PERMANEN"/>
      <sheetName val="cuentas por cobrar LP COMENTARI"/>
      <sheetName val="INVERSIONES PERMAMENTES ESCISIÓ"/>
      <sheetName val="cuentas por cobrar LP"/>
      <sheetName val="CREDITO A EMPLEADOS"/>
      <sheetName val="ACTIVOS FIJOS"/>
      <sheetName val="INTANGIBLES"/>
      <sheetName val="DEUDA"/>
      <sheetName val="compra eade"/>
      <sheetName val="OTRAS CUENTAS POR PAGAR CP"/>
      <sheetName val="PASIVOS ESTIMADOS CP"/>
      <sheetName val="PASIVOS ESTIMADOS LP."/>
      <sheetName val="DIFERENCIA EN CAMBIO"/>
      <sheetName val="INGRESOS Y GASTOS FINANCIEROS"/>
      <sheetName val="IMPUESTOS"/>
      <sheetName val="PATRIMONIO AUTÓMONO"/>
      <sheetName val="EFECTO DE FILIALES"/>
      <sheetName val="INGRESOS OPERATIVOS"/>
      <sheetName val="TASAS DE CAMBIO"/>
      <sheetName val="EFECTO ESCISION EN PYG"/>
      <sheetName val="DATOS_DESAGREGADOS_BCE"/>
      <sheetName val="PYG_COMP__2006_2005_SIN_TELCO"/>
      <sheetName val="Inversiones_C_P_"/>
      <sheetName val="cuentas_por_cobrar_COMENTARIOS"/>
      <sheetName val="cxc_CP_y_dificil_cobro_"/>
      <sheetName val="DEUDAS_DE_DIFICIL_COBRO"/>
      <sheetName val="INVENTARIOS_(2)"/>
      <sheetName val="INVERSIONES_PERMANENTES"/>
      <sheetName val="INVERSIONES_PERMANEN"/>
      <sheetName val="cuentas_por_cobrar_LP_COMENTARI"/>
      <sheetName val="INVERSIONES_PERMAMENTES_ESCISIÓ"/>
      <sheetName val="cuentas_por_cobrar_LP"/>
      <sheetName val="CREDITO_A_EMPLEADOS"/>
      <sheetName val="ACTIVOS_FIJOS"/>
      <sheetName val="compra_eade"/>
      <sheetName val="OTRAS_CUENTAS_POR_PAGAR_CP"/>
      <sheetName val="PASIVOS_ESTIMADOS_CP"/>
      <sheetName val="PASIVOS_ESTIMADOS_LP_"/>
      <sheetName val="DIFERENCIA_EN_CAMBIO"/>
      <sheetName val="INGRESOS_Y_GASTOS_FINANCIEROS"/>
      <sheetName val="PATRIMONIO_AUTÓMONO"/>
      <sheetName val="EFECTO_DE_FILIALES"/>
      <sheetName val="INGRESOS_OPERATIVOS"/>
      <sheetName val="TASAS_DE_CAMBIO"/>
      <sheetName val="EFECTO_ESCISION_EN_PYG"/>
      <sheetName val="DATOS_DESAGREGADOS_BCE1"/>
      <sheetName val="PYG_COMP__2006_2005_SIN_TELCO1"/>
      <sheetName val="Inversiones_C_P_1"/>
      <sheetName val="cuentas_por_cobrar_COMENTARIOS1"/>
      <sheetName val="cxc_CP_y_dificil_cobro_1"/>
      <sheetName val="DEUDAS_DE_DIFICIL_COBRO1"/>
      <sheetName val="INVENTARIOS_(2)1"/>
      <sheetName val="INVERSIONES_PERMANENTES1"/>
      <sheetName val="INVERSIONES_PERMANEN1"/>
      <sheetName val="cuentas_por_cobrar_LP_COMENTAR1"/>
      <sheetName val="INVERSIONES_PERMAMENTES_ESCISI1"/>
      <sheetName val="cuentas_por_cobrar_LP1"/>
      <sheetName val="CREDITO_A_EMPLEADOS1"/>
      <sheetName val="ACTIVOS_FIJOS1"/>
      <sheetName val="compra_eade1"/>
      <sheetName val="OTRAS_CUENTAS_POR_PAGAR_CP1"/>
      <sheetName val="PASIVOS_ESTIMADOS_CP1"/>
      <sheetName val="PASIVOS_ESTIMADOS_LP_1"/>
      <sheetName val="DIFERENCIA_EN_CAMBIO1"/>
      <sheetName val="INGRESOS_Y_GASTOS_FINANCIEROS1"/>
      <sheetName val="PATRIMONIO_AUTÓMONO1"/>
      <sheetName val="EFECTO_DE_FILIALES1"/>
      <sheetName val="INGRESOS_OPERATIVOS1"/>
      <sheetName val="TASAS_DE_CAMBIO1"/>
      <sheetName val="EFECTO_ESCISION_EN_PYG1"/>
    </sheetNames>
    <sheetDataSet>
      <sheetData sheetId="0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se"/>
      <sheetName val="JUNIO95"/>
      <sheetName val="VENTAS MENSUALES NAL"/>
      <sheetName val="VENTAS MENSUALES EXPORT."/>
      <sheetName val="VENTAS MENSUALES"/>
      <sheetName val="PRODUCC.MENSUAL"/>
      <sheetName val="PYG"/>
      <sheetName val="UNITARIO"/>
      <sheetName val="pygnuevp"/>
      <sheetName val="INGEGR"/>
      <sheetName val="CONTRIB.XLINEA DISCOS"/>
      <sheetName val="CONTRIB.XLINEA FOIL"/>
      <sheetName val="CONTRB.XLINEA CIA"/>
      <sheetName val="BALANCE"/>
      <sheetName val="Existencias"/>
      <sheetName val="ESTADO DE CARTERA NAL"/>
      <sheetName val="ESTADO DE CARTERA EXP."/>
      <sheetName val="ANALISIS CXC"/>
      <sheetName val="DEUDORES VARIOS"/>
      <sheetName val="INDICES"/>
      <sheetName val="COSTO PROMEDIO DEUDA"/>
      <sheetName val="MAYORES A 10"/>
      <sheetName val="DEUDA EXP.AL CAMBIO"/>
      <sheetName val="FLUJO DE CAJA LIBRE"/>
      <sheetName val="INDICE INFLACION Y DEVALUACION"/>
      <sheetName val="PORTADA"/>
      <sheetName val="Módulo1"/>
      <sheetName val="Módulo2"/>
      <sheetName val="Módulo3"/>
      <sheetName val="Módulo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abla amortización"/>
    </sheetNames>
    <sheetDataSet>
      <sheetData sheetId="0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"/>
      <sheetName val="balance"/>
      <sheetName val="balance ordenado"/>
      <sheetName val="EPMP"/>
      <sheetName val="DG"/>
      <sheetName val="ACUP"/>
      <sheetName val="ALCP"/>
      <sheetName val="GENP"/>
      <sheetName val="DISP"/>
      <sheetName val="GASP"/>
      <sheetName val="TELP"/>
      <sheetName val="BCE EPM"/>
      <sheetName val="BCE ACU"/>
      <sheetName val="BCE ALC"/>
      <sheetName val="BCE GEN"/>
      <sheetName val="BCE DIS"/>
      <sheetName val="BCE GAS"/>
      <sheetName val="BCE TEL"/>
      <sheetName val="Insumos MNR"/>
      <sheetName val="balance_ordenado"/>
      <sheetName val="BCE_EPM"/>
      <sheetName val="BCE_ACU"/>
      <sheetName val="BCE_ALC"/>
      <sheetName val="BCE_GEN"/>
      <sheetName val="BCE_DIS"/>
      <sheetName val="BCE_GAS"/>
      <sheetName val="BCE_TEL"/>
      <sheetName val="Insumos_MNR"/>
    </sheetNames>
    <sheetDataSet>
      <sheetData sheetId="0"/>
      <sheetData sheetId="1"/>
      <sheetData sheetId="2"/>
      <sheetData sheetId="3"/>
      <sheetData sheetId="4" refreshError="1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datos"/>
      <sheetName val="01"/>
    </sheetNames>
    <sheetDataSet>
      <sheetData sheetId="0"/>
      <sheetData sheetId="1" refreshError="1"/>
      <sheetData sheetId="2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ordenado"/>
      <sheetName val="acup"/>
      <sheetName val="acu"/>
      <sheetName val="alcp"/>
      <sheetName val="alc"/>
      <sheetName val="genp"/>
      <sheetName val="gen"/>
      <sheetName val="disp"/>
      <sheetName val="dis"/>
      <sheetName val="gasp"/>
      <sheetName val="gas"/>
      <sheetName val="telp"/>
      <sheetName val="tel"/>
      <sheetName val="epmp"/>
      <sheetName val="epm"/>
      <sheetName val="DG"/>
      <sheetName val="Insumos_MNR_Proy"/>
      <sheetName val="pyg_ordenado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 refreshError="1"/>
      <sheetData sheetId="16" refreshError="1"/>
      <sheetData sheetId="17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 usa"/>
      <sheetName val="DATOS"/>
      <sheetName val="PRUEBA"/>
      <sheetName val="1.23 GASTOS 2003"/>
      <sheetName val="1.2.3.VENTAS-JD"/>
      <sheetName val="RESULTADOS BANCOS"/>
      <sheetName val="5 RESULTADOS JD. "/>
      <sheetName val="6. CONTRIB JD"/>
      <sheetName val="1.9 VENTAS"/>
      <sheetName val="1.2-ER MENSUAL"/>
      <sheetName val="1.2-EST.RESUL-TOTAL"/>
      <sheetName val="2.1.1  EXTRUSION"/>
      <sheetName val="3.2.2 ESCALERAS"/>
      <sheetName val="3.2.3AVISOS"/>
      <sheetName val="3.2.4TENDEDEROS"/>
      <sheetName val="3.2.5RACKS"/>
      <sheetName val="GASTOSXLINEA"/>
      <sheetName val="GTOS-52"/>
      <sheetName val=".RESULTADOS "/>
      <sheetName val="Balance 2007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 generales"/>
      <sheetName val="Provision actualizada"/>
      <sheetName val="Provision"/>
      <sheetName val="Impuestos"/>
      <sheetName val="AIXI"/>
      <sheetName val="Pasivos estimados"/>
      <sheetName val="Anticipo año siguiente"/>
      <sheetName val="Renta presuntiva"/>
      <sheetName val="Pérdidas y excesos por amort"/>
      <sheetName val="Pensiones de jubilacion"/>
      <sheetName val="Intereses presuntivos"/>
      <sheetName val="Intereses presuntos"/>
      <sheetName val="Reserva de cartera"/>
      <sheetName val="Anexo pagos exterior"/>
      <sheetName val="Límite gastos en el exterior"/>
      <sheetName val="Rentas líquidas especi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PEPM"/>
      <sheetName val="PAYA"/>
      <sheetName val="PAC"/>
      <sheetName val="PAL"/>
      <sheetName val="PGDG"/>
      <sheetName val="PGEN"/>
      <sheetName val="PDIS"/>
      <sheetName val="PGAS"/>
      <sheetName val="PTEL"/>
      <sheetName val="CONS. REVISTA INGLES"/>
      <sheetName val="EPM"/>
      <sheetName val="AGUAS"/>
      <sheetName val="ACUEDUCTO"/>
      <sheetName val="AGUASRESIDUA"/>
      <sheetName val="ENERGIA"/>
      <sheetName val="GENERACION"/>
      <sheetName val="DISTRIBUCION"/>
      <sheetName val="GAS"/>
      <sheetName val="TEL"/>
      <sheetName val="GRAFICOS"/>
      <sheetName val="INDICADORES"/>
      <sheetName val="duff and phelps "/>
      <sheetName val="Cmo_Base_Res_179"/>
      <sheetName val="Proy_Cmo_PEREIRA"/>
      <sheetName val="CONS__REVISTA_INGLES"/>
      <sheetName val="duff_and_phelps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lujo Don Manuel"/>
      <sheetName val="CxP "/>
      <sheetName val="Gastos No Oper."/>
      <sheetName val="Amortiz.  y Deprec."/>
      <sheetName val="Proy.Evolutions"/>
      <sheetName val="Proyectos"/>
      <sheetName val="Impuestos"/>
      <sheetName val="Hoja2"/>
      <sheetName val="Supuesto"/>
      <sheetName val="CXP"/>
      <sheetName val="Otros Ing."/>
      <sheetName val="Financieros"/>
      <sheetName val="Compra Telas"/>
      <sheetName val="Compra Insumos"/>
      <sheetName val="Vlr.Minuto"/>
      <sheetName val="Confeccion"/>
      <sheetName val="GASTOS"/>
      <sheetName val="Otros Ingresos"/>
      <sheetName val="Vta.Almacen"/>
      <sheetName val="Recaudo Canal"/>
      <sheetName val="ME Almacenes"/>
      <sheetName val="Datos ME"/>
      <sheetName val="CMV ME"/>
      <sheetName val="Pto.Ventas"/>
      <sheetName val="Diap.10"/>
      <sheetName val="FC Ppto."/>
      <sheetName val="FC Real"/>
      <sheetName val="FC Proyectado"/>
      <sheetName val="FC Manuel ME"/>
      <sheetName val="Diap.1"/>
      <sheetName val="Diap.2"/>
      <sheetName val="Grafica 2"/>
      <sheetName val="Graf.Deuda"/>
      <sheetName val="Htorico"/>
      <sheetName val="20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VALIDACIONES"/>
      <sheetName val="PYG RES EPM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PYG RES TELECOMUNICACIONE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TELECOMUNICACIONES"/>
      <sheetName val="INDICADORES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EBITDA TELECOMUNICACIONES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bce detallado telecomunicacions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pyg detallado TELECOMUNICACIONS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ARBOL RENTABILIDAD TELECOMUNIC"/>
      <sheetName val="DUFF AND PHELPS N"/>
      <sheetName val="PYG INGLES"/>
      <sheetName val="BCE INGLES"/>
      <sheetName val="CORRECCION MONETARIA"/>
      <sheetName val="INFORME PATRIMINIO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"/>
      <sheetName val="P&amp;G"/>
      <sheetName val="Margen"/>
      <sheetName val="Datos"/>
      <sheetName val="CONSOLIDADO."/>
      <sheetName val="EXTRUSION"/>
      <sheetName val="MANUFACTURA"/>
      <sheetName val="FERRETERA"/>
      <sheetName val="ARQUITECTONICO"/>
      <sheetName val="CELOSIAS"/>
      <sheetName val="ESCALERAS"/>
      <sheetName val="TENDEDEROS"/>
      <sheetName val="Hoja1"/>
      <sheetName val="Deuda 04"/>
    </sheetNames>
    <sheetDataSet>
      <sheetData sheetId="0" refreshError="1"/>
      <sheetData sheetId="1"/>
      <sheetData sheetId="2" refreshError="1"/>
      <sheetData sheetId="3" refreshError="1"/>
      <sheetData sheetId="4" refreshError="1"/>
      <sheetData sheetId="5"/>
      <sheetData sheetId="6"/>
      <sheetData sheetId="7"/>
      <sheetData sheetId="8"/>
      <sheetData sheetId="9" refreshError="1"/>
      <sheetData sheetId="10" refreshError="1"/>
      <sheetData sheetId="11" refreshError="1"/>
      <sheetData sheetId="12" refreshError="1"/>
      <sheetData sheetId="13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s Gastos"/>
      <sheetName val="Detalle Gtos PPT"/>
      <sheetName val="Detalle Gtos DOC"/>
      <sheetName val="PFLP"/>
      <sheetName val="Ingresos"/>
      <sheetName val="Dtlle Ingresos"/>
      <sheetName val="Gastos"/>
      <sheetName val="Esc.Macro"/>
      <sheetName val="P&amp;G"/>
      <sheetName val="Balance"/>
      <sheetName val="Inversiones"/>
      <sheetName val="EFE"/>
      <sheetName val="Supuestos"/>
      <sheetName val="Indicadores"/>
      <sheetName val="Gts No Operacion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2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Balance General"/>
      <sheetName val="Estado de Resultados Mes"/>
      <sheetName val="Estado de Resultados Acum"/>
      <sheetName val="Indicadores"/>
      <sheetName val="Costo Mercancía Vendida Mes"/>
      <sheetName val="Costo Mercancía Vendida Acum"/>
      <sheetName val="CMV Mes asignación variación"/>
      <sheetName val="CMV Acum asignación variación"/>
      <sheetName val="Descuentos"/>
      <sheetName val="Aspectos Relevantes"/>
      <sheetName val="Gastos del Mes"/>
      <sheetName val="Ingresos No Operacionales"/>
      <sheetName val="Gastos No Operacionales"/>
      <sheetName val="CxC Diversas"/>
      <sheetName val="CxP Diversas"/>
      <sheetName val="Pasivos"/>
      <sheetName val="Balance 2006"/>
      <sheetName val="Deprec. Normal vs. Acelerada"/>
      <sheetName val="PyG2006"/>
      <sheetName val="Hoja de W CMV"/>
      <sheetName val="CMV CON VARIA 2006"/>
      <sheetName val="CMV PPTO"/>
      <sheetName val="Balance N8"/>
      <sheetName val="PPTO 2007"/>
      <sheetName val="Balance de Prueba 2006"/>
      <sheetName val="CMV asign var 2006"/>
      <sheetName val="Gastos 2006"/>
      <sheetName val="Ingresos No Oper_06"/>
      <sheetName val="Gastos No Oper 2006"/>
      <sheetName val="CxC Diversas_06"/>
      <sheetName val="CxP Diversas_2006"/>
      <sheetName val="Pasivos_06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</sheetDataSet>
  </externalBook>
</externalLink>
</file>

<file path=xl/externalLinks/externalLink2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N8"/>
      <sheetName val="Balance N8 2008"/>
      <sheetName val="Indice"/>
      <sheetName val="Balance General"/>
      <sheetName val="Estado de Resultados Mes"/>
      <sheetName val="Estado de Resultados Acum"/>
      <sheetName val="Indicadores"/>
      <sheetName val="Costo Mercancía Vendida Mes"/>
      <sheetName val="CMV Mes asignación variación"/>
      <sheetName val="Costo Mercancía Vendida Acum"/>
      <sheetName val="CMV Acum asignación variación"/>
      <sheetName val="Gastos No Operacionales"/>
      <sheetName val="Ingresos No Operacionales"/>
      <sheetName val="Aspectos Relevantes"/>
      <sheetName val="Descuentos"/>
      <sheetName val="Gastos del Mes"/>
      <sheetName val="CxC Diversas"/>
      <sheetName val="CxP Diversas"/>
      <sheetName val="Pasivos"/>
      <sheetName val="Anexo diferido"/>
      <sheetName val="Detalle Diferidos "/>
      <sheetName val="Anexo Activos Fijos"/>
      <sheetName val="Balance PPTO 2009"/>
      <sheetName val="P&amp;G PPTO"/>
      <sheetName val="PPTO 2009"/>
      <sheetName val="CMV PPTO"/>
      <sheetName val="Ing y Gtos No Oper."/>
      <sheetName val="Ppto descuentos junta"/>
      <sheetName val="Presentación"/>
      <sheetName val="DM mes 2009"/>
      <sheetName val="Venta Q &amp; $ por Canal"/>
      <sheetName val="DM mes 2008"/>
      <sheetName val="DM acum2009"/>
      <sheetName val="DMacum2008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</sheetDataSet>
  </externalBook>
</externalLink>
</file>

<file path=xl/externalLinks/externalLink2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UEBA"/>
      <sheetName val="OVERVIEW"/>
      <sheetName val="Profit &amp; Loss"/>
      <sheetName val="Balance Sheet"/>
      <sheetName val="Cash Flow"/>
      <sheetName val="Working Capital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2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ce"/>
      <sheetName val="Activo"/>
      <sheetName val="Pasivo"/>
      <sheetName val="Inversiones"/>
      <sheetName val="Deudores"/>
      <sheetName val="ObligFras"/>
      <sheetName val="Proveed"/>
      <sheetName val="CxP"/>
      <sheetName val="Provisiones"/>
      <sheetName val="AnticClientes"/>
      <sheetName val="PyG"/>
      <sheetName val="Gtos Fab"/>
      <sheetName val="Gtos Admon"/>
      <sheetName val="Gtos Ventas"/>
      <sheetName val="Gastos NoOper"/>
      <sheetName val="Ing NoOper"/>
      <sheetName val="Anexos"/>
      <sheetName val="FCL"/>
      <sheetName val="Ejc Vs. ppto"/>
      <sheetName val="P&amp;L"/>
      <sheetName val="Forecast"/>
      <sheetName val="Ratios"/>
      <sheetName val="Fmto Bal"/>
      <sheetName val="BS"/>
      <sheetName val="Vtas"/>
      <sheetName val="Vtas Vs. ppto"/>
      <sheetName val="Obl Fin-Ebitda(M)"/>
      <sheetName val="Obl Fin-Ebitda (Y)"/>
      <sheetName val="Debt"/>
      <sheetName val="ppto"/>
      <sheetName val="Caja"/>
      <sheetName val="Variables"/>
      <sheetName val="eresultado0104"/>
      <sheetName val="Hoja1"/>
      <sheetName val="Balance 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 refreshError="1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 refreshError="1"/>
      <sheetData sheetId="27" refreshError="1"/>
      <sheetData sheetId="28" refreshError="1"/>
      <sheetData sheetId="29" refreshError="1"/>
      <sheetData sheetId="30"/>
      <sheetData sheetId="31" refreshError="1"/>
      <sheetData sheetId="32"/>
      <sheetData sheetId="33"/>
      <sheetData sheetId="34" refreshError="1"/>
    </sheetDataSet>
  </externalBook>
</externalLink>
</file>

<file path=xl/externalLinks/externalLink2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DIC 2009"/>
      <sheetName val="ACTIVOS "/>
      <sheetName val="PASIVOS"/>
      <sheetName val="PYG "/>
      <sheetName val="NOTAS "/>
      <sheetName val="Datos PyG"/>
      <sheetName val="BALANCE "/>
    </sheetNames>
    <sheetDataSet>
      <sheetData sheetId="0"/>
      <sheetData sheetId="1"/>
      <sheetData sheetId="2"/>
      <sheetData sheetId="3"/>
      <sheetData sheetId="4"/>
      <sheetData sheetId="5"/>
      <sheetData sheetId="6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7. INGEGR JD"/>
      <sheetName val="5 RESULTADOS JD. "/>
      <sheetName val="8. BALANCE JD"/>
      <sheetName val="14. INDICES JD "/>
      <sheetName val="#¡REF"/>
      <sheetName val="2. COP MES"/>
      <sheetName val="INVENTARIOS"/>
      <sheetName val="3-4 Resultad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ación Contable"/>
      <sheetName val="Amortización"/>
      <sheetName val="Depreciaciones"/>
      <sheetName val="ParametrosAmort"/>
      <sheetName val="ParametrosDeprec"/>
      <sheetName val="Cuadro Proyecciones"/>
      <sheetName val="TRM"/>
      <sheetName val="C.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3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Contable"/>
      <sheetName val="Tintas"/>
      <sheetName val="Mantenimiento"/>
      <sheetName val="Tel. 1001"/>
      <sheetName val="Tel. Almacenes"/>
      <sheetName val="Arrendamiento Equipos"/>
      <sheetName val="Telecomunicaciones"/>
      <sheetName val="Cuadro Proyecciones"/>
      <sheetName val="Datos"/>
      <sheetName val="Detalle Ejecucion Ene-Jul 04"/>
      <sheetName val="Detalle Presupuesto Ene-Dic 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3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nexo14"/>
      <sheetName val="Reclasificaciones Contables"/>
      <sheetName val="Validación"/>
      <sheetName val="Reclasificaciones Fiscales"/>
      <sheetName val="Anexo ReclafFiscal"/>
      <sheetName val="TMP"/>
      <sheetName val="Configuracion"/>
      <sheetName val="Informes"/>
      <sheetName val="Aviso"/>
      <sheetName val="Datos de entrada"/>
      <sheetName val="Sumaria de analisis"/>
      <sheetName val="Calculo cuotas"/>
      <sheetName val="Calculo limite - Opcion 1 y 2"/>
      <sheetName val="Conc. Patrimonial"/>
      <sheetName val="Conc. Renta"/>
      <sheetName val="Desc. Trib."/>
      <sheetName val="Renta Presuntiva"/>
      <sheetName val="Perdidas fiscales y exces"/>
      <sheetName val="Anticipo Año Sig."/>
      <sheetName val="Calculo global aportes paraf"/>
      <sheetName val="13-7"/>
      <sheetName val="Ajustes inflación patri liqui"/>
      <sheetName val="Borrador formulario oficial"/>
      <sheetName val="ConcUtilidades"/>
      <sheetName val="ConcUtilidades FORMULAS"/>
      <sheetName val="ConcPatrimonial"/>
    </sheetNames>
    <sheetDataSet>
      <sheetData sheetId="0" refreshError="1"/>
      <sheetData sheetId="1" refreshError="1"/>
      <sheetData sheetId="2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  <sheetData sheetId="20" refreshError="1"/>
      <sheetData sheetId="21"/>
      <sheetData sheetId="22"/>
      <sheetData sheetId="23"/>
      <sheetData sheetId="24"/>
      <sheetData sheetId="25"/>
    </sheetDataSet>
  </externalBook>
</externalLink>
</file>

<file path=xl/externalLinks/externalLink3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entro de Comando"/>
      <sheetName val="BGw"/>
      <sheetName val="ERw"/>
      <sheetName val="ECPw"/>
      <sheetName val="Flujow"/>
      <sheetName val="Flujo de efectivo"/>
      <sheetName val="ECSF"/>
      <sheetName val="Indicadoresw"/>
      <sheetName val="BGXSERV"/>
      <sheetName val="ERXSERV"/>
      <sheetName val="EBITDAXSERVICIOS"/>
      <sheetName val="Descarte de cuentas"/>
      <sheetName val="BG-Filiales"/>
      <sheetName val="ER-Filiales"/>
      <sheetName val="PYG RES ACUEDUCTO"/>
      <sheetName val="PYG RES ALCANTARILLADO"/>
      <sheetName val="PYG RES GENERACION"/>
      <sheetName val="PYG RES DISTRIBUCION"/>
      <sheetName val="PYG RES GAS"/>
      <sheetName val="PYG RES TELECOMUNICACIONES"/>
      <sheetName val="BG"/>
      <sheetName val="ER"/>
      <sheetName val="ANEXO5"/>
      <sheetName val="BCE RESUMEN ACUEDUCTO"/>
      <sheetName val="BCE RESUMEN ALCANTARILLADO"/>
      <sheetName val="BCE RESUMEN GENERACION"/>
      <sheetName val="BCE RESUMEN DISTRIBUCION"/>
      <sheetName val="BCE RES GAS"/>
      <sheetName val="BCE RES TELECOMUNICACIONES"/>
      <sheetName val="MVTO HOMOL CTOS"/>
      <sheetName val="Homolog ctos"/>
      <sheetName val="DEFINITIVO CAMBIO DE SIGNO"/>
      <sheetName val="Ambito"/>
      <sheetName val="CGC"/>
      <sheetName val="Centro_de_Comando"/>
      <sheetName val="Flujo_de_efectivo"/>
      <sheetName val="Descarte_de_cuentas"/>
      <sheetName val="PYG_RES_ACUEDUCTO"/>
      <sheetName val="PYG_RES_ALCANTARILLADO"/>
      <sheetName val="PYG_RES_GENERACION"/>
      <sheetName val="PYG_RES_DISTRIBUCION"/>
      <sheetName val="PYG_RES_GAS"/>
      <sheetName val="PYG_RES_TELECOMUNICACIONES"/>
      <sheetName val="BCE_RESUMEN_ACUEDUCTO"/>
      <sheetName val="BCE_RESUMEN_ALCANTARILLADO"/>
      <sheetName val="BCE_RESUMEN_GENERACION"/>
      <sheetName val="BCE_RESUMEN_DISTRIBUCION"/>
      <sheetName val="BCE_RES_GAS"/>
      <sheetName val="BCE_RES_TELECOMUNICACIONES"/>
      <sheetName val="MVTO_HOMOL_CTOS"/>
      <sheetName val="Homolog_ctos"/>
      <sheetName val="DEFINITIVO_CAMBIO_DE_SIGNO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 refreshError="1"/>
      <sheetData sheetId="30" refreshError="1"/>
      <sheetData sheetId="31" refreshError="1"/>
      <sheetData sheetId="32" refreshError="1"/>
      <sheetData sheetId="33" refreshError="1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</sheetDataSet>
  </externalBook>
</externalLink>
</file>

<file path=xl/externalLinks/externalLink3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ltar y Mostrar Hojas"/>
      <sheetName val="DG"/>
      <sheetName val="VALIDACIONES"/>
      <sheetName val="CONTROL"/>
      <sheetName val="Centro de Comando"/>
      <sheetName val="BGw"/>
      <sheetName val="ERw"/>
      <sheetName val="ECPw"/>
      <sheetName val="Flujow"/>
      <sheetName val="ECSF"/>
      <sheetName val="Indicadoresw"/>
      <sheetName val="BGXSERV"/>
      <sheetName val="ERXSERV"/>
      <sheetName val="EBITDAXSERVICIOS"/>
      <sheetName val="BG-Filiales"/>
      <sheetName val="ER-Filiales"/>
      <sheetName val="PC 2006"/>
      <sheetName val="Revisión Cuentas en CGN"/>
      <sheetName val="Igual a Diciembre"/>
      <sheetName val="Saldos Irregulares ER"/>
      <sheetName val="SI ER 00141"/>
      <sheetName val="SI ER 00151"/>
      <sheetName val="SI ER 00131"/>
      <sheetName val="SI ER 00133"/>
      <sheetName val="SI ER 00172"/>
      <sheetName val="SI ER 00198"/>
      <sheetName val="Saldos Irregulares BG"/>
      <sheetName val="Sldo-Irr 00141"/>
      <sheetName val="Sldo-Irr 00151"/>
      <sheetName val="Sldo-Irr 00131"/>
      <sheetName val="Sldo-Irr 00133"/>
      <sheetName val="Sldo-Irr 00172"/>
      <sheetName val="Sldo-Irr 00198"/>
      <sheetName val="Otros - 5%"/>
      <sheetName val="SFC"/>
      <sheetName val="Compañias-BG"/>
      <sheetName val="Compañias-EAFESA"/>
      <sheetName val="Compañías-EBITDA"/>
      <sheetName val="PYG RES EPM"/>
      <sheetName val="PYG EPM MVTOS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CORPORATIVO"/>
      <sheetName val="PYG RES CORPORATIVO"/>
      <sheetName val="BCE RES 00198"/>
      <sheetName val="PYG RES 00198"/>
      <sheetName val="INDICADORES"/>
      <sheetName val="Revisión Ebitda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HV"/>
      <sheetName val="147090-Gas"/>
      <sheetName val="Distribución 14XXEADE-IM"/>
      <sheetName val="F0901"/>
      <sheetName val="Saldos 14XX"/>
      <sheetName val="Reclasificando Saldos 14XX"/>
      <sheetName val="Corto Plazo 23110X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Corporativa BG AA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Corporativa ER AA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DUFF AND PHELPS N"/>
      <sheetName val="BCE INGLES"/>
      <sheetName val="PYG INGLES"/>
      <sheetName val="Informe Patrimoni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</sheetDataSet>
  </externalBook>
</externalLink>
</file>

<file path=xl/externalLinks/externalLink3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G"/>
      <sheetName val="PYG EPM VS UEN"/>
      <sheetName val="VALIDACIONES"/>
      <sheetName val="PYG RES EPM"/>
      <sheetName val="PYG EPM MVTOS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PYG RES TELECOMUNICACIONE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TELECOMUNICACIONES"/>
      <sheetName val="INDICADORES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EBITDA TELECOMUNICACIONES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bce detallado telecomunicacions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pyg detallado TELECOMUNICACIONS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ARBOL RENTABILIDAD TELECOMUNIC"/>
      <sheetName val="DUFF AND PHELPS N"/>
      <sheetName val="PYG INGLES"/>
      <sheetName val="BCE INGLES"/>
      <sheetName val="CORRECCION MONETARIA"/>
      <sheetName val="INFORME PATRIMINIO "/>
      <sheetName val="PYG_EPM_VS_UEN"/>
      <sheetName val="PYG_RES_EPM"/>
      <sheetName val="PYG_EPM_MVTOS"/>
      <sheetName val="PYG_RES_AGUAS"/>
      <sheetName val="PYG_RES_ACUEDUCTO"/>
      <sheetName val="PYG_RES_ALCANTARILLADO"/>
      <sheetName val="PYG_RES_ENERGIA"/>
      <sheetName val="PYG_RES_GENERACION"/>
      <sheetName val="PYG_RES_DISTRIBUCION"/>
      <sheetName val="PYG_RES_GAS"/>
      <sheetName val="PYG_RES_TELECOMUNICACIONES"/>
      <sheetName val="BCE_RES_EPM"/>
      <sheetName val="BCE_RESUMEN_AGUAS"/>
      <sheetName val="BCE_RESUMEN_ACUEDUCTO"/>
      <sheetName val="BCE_RESUMEN_ALCANTARILLADO"/>
      <sheetName val="BCE_RESUMEN_ENERGIA"/>
      <sheetName val="BCE_RESUMEN_GENERACION"/>
      <sheetName val="BCE_RESUMEN_DISTRIBUCION"/>
      <sheetName val="BCE_RES_GAS"/>
      <sheetName val="BCE_RES_TELECOMUNICACIONES"/>
      <sheetName val="EBITDA_EPM"/>
      <sheetName val="EBITDA_AGUAS"/>
      <sheetName val="EBITDA_ACUEDUCTO"/>
      <sheetName val="EBITDA_ALCANTARILLADO"/>
      <sheetName val="EBITDA_ENERGIA"/>
      <sheetName val="EBITDA_GENERACION"/>
      <sheetName val="EBITDA_DISTRIBUCION"/>
      <sheetName val="EBITDA_GAS"/>
      <sheetName val="EBITDA_TELECOMUNICACIONES"/>
      <sheetName val="bce_detallado_consolidado_epm_"/>
      <sheetName val="bce_detallado_aguas"/>
      <sheetName val="bce_detallado_acueducto"/>
      <sheetName val="bce_detallado_alcantarillado"/>
      <sheetName val="bce_detallado_ENERGIA"/>
      <sheetName val="bce_detallado_generacion"/>
      <sheetName val="bce_detallado_distribucion"/>
      <sheetName val="bce_detallado_gas"/>
      <sheetName val="bce_detallado_telecomunicacions"/>
      <sheetName val="bce_detallado_corporativa"/>
      <sheetName val="bce_detallado_comercial"/>
      <sheetName val="pyg_detallado_CONS_EPM"/>
      <sheetName val="pyg_detallado_AGUAS"/>
      <sheetName val="pyg_detallado_ACUEDUCTO"/>
      <sheetName val="pyg_detallado_ALCANTARILLADO"/>
      <sheetName val="pyg_detallado_ENERGIA"/>
      <sheetName val="pyg_detallado_GENERACION"/>
      <sheetName val="pyg_detallado_DISTRIBUCION"/>
      <sheetName val="pyg_detallado_GAS"/>
      <sheetName val="pyg_detallado_TELECOMUNICACIONS"/>
      <sheetName val="pyg_COPORATIVA"/>
      <sheetName val="pyg_comercial"/>
      <sheetName val="ARBOL_RENTABILIDAD_EPM"/>
      <sheetName val="ARBOL_RENTABILIDAD_AGUAS"/>
      <sheetName val="ARBOL_RENTABILIDAD_ACUEDUCTO"/>
      <sheetName val="ARBOL_RENTABILID_ALCANTARILLADO"/>
      <sheetName val="ARBOL_RENTABILIDAD_ENERGIA"/>
      <sheetName val="ARBOL_RENTABILIDAD_GENERACION"/>
      <sheetName val="ARBOL_RENTABILIDAD_DISTRIBUCION"/>
      <sheetName val="ARBOL_RENTABILIDAD_GAS"/>
      <sheetName val="ARBOL_RENTABILIDAD_TELECOMUNIC"/>
      <sheetName val="DUFF_AND_PHELPS_N"/>
      <sheetName val="PYG_INGLES"/>
      <sheetName val="BCE_INGLES"/>
      <sheetName val="CORRECCION_MONETARIA"/>
      <sheetName val="INFORME_PATRIMINIO_"/>
      <sheetName val="PYG_EPM_VS_UEN1"/>
      <sheetName val="PYG_RES_EPM1"/>
      <sheetName val="PYG_EPM_MVTOS1"/>
      <sheetName val="PYG_RES_AGUAS1"/>
      <sheetName val="PYG_RES_ACUEDUCTO1"/>
      <sheetName val="PYG_RES_ALCANTARILLADO1"/>
      <sheetName val="PYG_RES_ENERGIA1"/>
      <sheetName val="PYG_RES_GENERACION1"/>
      <sheetName val="PYG_RES_DISTRIBUCION1"/>
      <sheetName val="PYG_RES_GAS1"/>
      <sheetName val="PYG_RES_TELECOMUNICACIONES1"/>
      <sheetName val="BCE_RES_EPM1"/>
      <sheetName val="BCE_RESUMEN_AGUAS1"/>
      <sheetName val="BCE_RESUMEN_ACUEDUCTO1"/>
      <sheetName val="BCE_RESUMEN_ALCANTARILLADO1"/>
      <sheetName val="BCE_RESUMEN_ENERGIA1"/>
      <sheetName val="BCE_RESUMEN_GENERACION1"/>
      <sheetName val="BCE_RESUMEN_DISTRIBUCION1"/>
      <sheetName val="BCE_RES_GAS1"/>
      <sheetName val="BCE_RES_TELECOMUNICACIONES1"/>
      <sheetName val="EBITDA_EPM1"/>
      <sheetName val="EBITDA_AGUAS1"/>
      <sheetName val="EBITDA_ACUEDUCTO1"/>
      <sheetName val="EBITDA_ALCANTARILLADO1"/>
      <sheetName val="EBITDA_ENERGIA1"/>
      <sheetName val="EBITDA_GENERACION1"/>
      <sheetName val="EBITDA_DISTRIBUCION1"/>
      <sheetName val="EBITDA_GAS1"/>
      <sheetName val="EBITDA_TELECOMUNICACIONES1"/>
      <sheetName val="bce_detallado_consolidado_epm_1"/>
      <sheetName val="bce_detallado_aguas1"/>
      <sheetName val="bce_detallado_acueducto1"/>
      <sheetName val="bce_detallado_alcantarillado1"/>
      <sheetName val="bce_detallado_ENERGIA1"/>
      <sheetName val="bce_detallado_generacion1"/>
      <sheetName val="bce_detallado_distribucion1"/>
      <sheetName val="bce_detallado_gas1"/>
      <sheetName val="bce_detallado_telecomunicacion1"/>
      <sheetName val="bce_detallado_corporativa1"/>
      <sheetName val="bce_detallado_comercial1"/>
      <sheetName val="pyg_detallado_CONS_EPM1"/>
      <sheetName val="pyg_detallado_AGUAS1"/>
      <sheetName val="pyg_detallado_ACUEDUCTO1"/>
      <sheetName val="pyg_detallado_ALCANTARILLADO1"/>
      <sheetName val="pyg_detallado_ENERGIA1"/>
      <sheetName val="pyg_detallado_GENERACION1"/>
      <sheetName val="pyg_detallado_DISTRIBUCION1"/>
      <sheetName val="pyg_detallado_GAS1"/>
      <sheetName val="pyg_detallado_TELECOMUNICACION1"/>
      <sheetName val="pyg_COPORATIVA1"/>
      <sheetName val="pyg_comercial1"/>
      <sheetName val="ARBOL_RENTABILIDAD_EPM1"/>
      <sheetName val="ARBOL_RENTABILIDAD_AGUAS1"/>
      <sheetName val="ARBOL_RENTABILIDAD_ACUEDUCTO1"/>
      <sheetName val="ARBOL_RENTABILID_ALCANTARILLAD1"/>
      <sheetName val="ARBOL_RENTABILIDAD_ENERGIA1"/>
      <sheetName val="ARBOL_RENTABILIDAD_GENERACION1"/>
      <sheetName val="ARBOL_RENTABILIDAD_DISTRIBUCIO1"/>
      <sheetName val="ARBOL_RENTABILIDAD_GAS1"/>
      <sheetName val="ARBOL_RENTABILIDAD_TELECOMUNIC1"/>
      <sheetName val="DUFF_AND_PHELPS_N1"/>
      <sheetName val="PYG_INGLES1"/>
      <sheetName val="BCE_INGLES1"/>
      <sheetName val="CORRECCION_MONETARIA1"/>
      <sheetName val="INFORME_PATRIMINIO_1"/>
    </sheetNames>
    <sheetDataSet>
      <sheetData sheetId="0" refreshError="1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  <sheetData sheetId="168"/>
      <sheetData sheetId="169"/>
      <sheetData sheetId="170"/>
      <sheetData sheetId="171"/>
      <sheetData sheetId="172"/>
      <sheetData sheetId="173"/>
      <sheetData sheetId="174"/>
      <sheetData sheetId="175"/>
      <sheetData sheetId="176"/>
      <sheetData sheetId="177"/>
      <sheetData sheetId="178"/>
      <sheetData sheetId="179"/>
      <sheetData sheetId="180"/>
      <sheetData sheetId="181"/>
      <sheetData sheetId="182"/>
      <sheetData sheetId="183"/>
      <sheetData sheetId="184"/>
      <sheetData sheetId="185"/>
      <sheetData sheetId="186"/>
      <sheetData sheetId="187"/>
      <sheetData sheetId="188"/>
      <sheetData sheetId="189"/>
      <sheetData sheetId="190"/>
      <sheetData sheetId="191"/>
      <sheetData sheetId="192"/>
      <sheetData sheetId="193"/>
      <sheetData sheetId="194"/>
      <sheetData sheetId="195"/>
      <sheetData sheetId="196"/>
      <sheetData sheetId="197"/>
    </sheetDataSet>
  </externalBook>
</externalLink>
</file>

<file path=xl/externalLinks/externalLink3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BCE ACUED"/>
      <sheetName val="BCE ACUED"/>
      <sheetName val="PBCE GAS"/>
      <sheetName val="BCE GAS"/>
      <sheetName val="PPYG GAS"/>
      <sheetName val="Hoja1"/>
      <sheetName val="PYG GAS"/>
      <sheetName val="PYG GAS (2)"/>
      <sheetName val="DG"/>
      <sheetName val="PBCE_ACUED"/>
      <sheetName val="BCE_ACUED"/>
      <sheetName val="PBCE_GAS"/>
      <sheetName val="BCE_GAS"/>
      <sheetName val="PPYG_GAS"/>
      <sheetName val="PYG_GAS"/>
      <sheetName val="PYG_GAS_(2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 refreshError="1"/>
      <sheetData sheetId="9"/>
      <sheetData sheetId="10"/>
      <sheetData sheetId="11"/>
      <sheetData sheetId="12"/>
      <sheetData sheetId="13"/>
      <sheetData sheetId="14"/>
      <sheetData sheetId="15"/>
    </sheetDataSet>
  </externalBook>
</externalLink>
</file>

<file path=xl/externalLinks/externalLink3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Balance 2008"/>
      <sheetName val=" Balance "/>
      <sheetName val=" Pyg con Ebitda"/>
      <sheetName val="Pyg mensual"/>
      <sheetName val="Base Mensual"/>
      <sheetName val="17 Indicadores Fros"/>
      <sheetName val="INDICES"/>
      <sheetName val=" Ingresos y Egresos Finan "/>
      <sheetName val="COSTO PROM DEUDA"/>
      <sheetName val="DEUDA EXP.AL CAMBIO"/>
      <sheetName val="INDICE INFLACION Y DEVALUACION"/>
      <sheetName val="DEUDORES VARIOS"/>
      <sheetName val="MAYORES A 10"/>
      <sheetName val="Ventas Mensuales"/>
      <sheetName val="Balance 2007"/>
      <sheetName val="Produccion Mensual"/>
      <sheetName val="Existencias"/>
      <sheetName val="FLUJO DE CAJA LIBRE"/>
      <sheetName val="ANALISIS DE CXC"/>
      <sheetName val="ESTADO DE CARTERA NAL"/>
      <sheetName val="ESTADO DE CARTERA EXP"/>
      <sheetName val="Módulo1"/>
      <sheetName val="Módulo2"/>
      <sheetName val="Módulo3"/>
      <sheetName val="Módulo4"/>
      <sheetName val="CCPP"/>
      <sheetName val="Caja"/>
      <sheetName val="FCAcc"/>
    </sheetNames>
    <sheetDataSet>
      <sheetData sheetId="0"/>
      <sheetData sheetId="1"/>
      <sheetData sheetId="2"/>
      <sheetData sheetId="3" refreshError="1"/>
      <sheetData sheetId="4" refreshError="1"/>
      <sheetData sheetId="5" refreshError="1"/>
      <sheetData sheetId="6" refreshError="1"/>
      <sheetData sheetId="7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</sheetDataSet>
  </externalBook>
</externalLink>
</file>

<file path=xl/externalLinks/externalLink3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oja2 (2)"/>
      <sheetName val="Hoja2"/>
      <sheetName val="Hoja1"/>
      <sheetName val="Datos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3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ALAS"/>
      <sheetName val="Junta Nuevo"/>
      <sheetName val="Junta Nuevo (USD)"/>
      <sheetName val="Vtas Zona USD"/>
      <sheetName val="Exports"/>
      <sheetName val="Vtas Linea USD"/>
      <sheetName val="Cliente Nal USD"/>
      <sheetName val="Ctes export"/>
      <sheetName val="PYG"/>
      <sheetName val="PYG (USD)"/>
      <sheetName val="BALANCE"/>
      <sheetName val="BALANCE (USD)"/>
      <sheetName val="PPTO 2006 USD"/>
      <sheetName val="RESULTADOS"/>
      <sheetName val="P&amp;G PPTO 2006"/>
      <sheetName val="Ppto Clientes Nal"/>
      <sheetName val="Ppto Clientes Exp"/>
      <sheetName val="Vtas Linea"/>
      <sheetName val="Plan Inv 2006"/>
      <sheetName val="datos"/>
      <sheetName val="Feb 2004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/>
      <sheetData sheetId="13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 Y G XTR"/>
      <sheetName val="PYG TOTAL"/>
      <sheetName val="2.9ANALISIS"/>
      <sheetName val="2.10comparativo"/>
      <sheetName val="CONSOLIDADO"/>
      <sheetName val="MANUFACTURA"/>
      <sheetName val="EXTRUSION"/>
      <sheetName val="PRESENTACION"/>
      <sheetName val="GRAFICOS"/>
      <sheetName val="GRAFICO TONELADAS"/>
      <sheetName val="GRAFICO PYG"/>
      <sheetName val="KOSTO"/>
      <sheetName val="2. COP MES"/>
      <sheetName val="FEB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4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"/>
      <sheetName val="PyG-02"/>
      <sheetName val="PyG-03"/>
      <sheetName val="PyG-03 Vers2"/>
      <sheetName val="PyG-04"/>
      <sheetName val="PyG-05"/>
      <sheetName val="Balance-03"/>
      <sheetName val="Balance-04"/>
      <sheetName val="Balance-05"/>
      <sheetName val="2 MESES"/>
      <sheetName val="F-F 02"/>
      <sheetName val="F-F 03"/>
      <sheetName val="F-F 03 Vers2"/>
      <sheetName val="F-F 04"/>
      <sheetName val="Ing-Egr 02"/>
      <sheetName val="Ing-Egr 03"/>
      <sheetName val="Ing-Egr 04"/>
      <sheetName val="Ing-Egr 05"/>
      <sheetName val="Deuda 04"/>
      <sheetName val="Deuda 05"/>
      <sheetName val="Posición US$ 03"/>
      <sheetName val="Posición US$ 04"/>
      <sheetName val="Posición US$ 05"/>
      <sheetName val="Ventas exp 03"/>
      <sheetName val="Ventas exp 04"/>
      <sheetName val="Ventas exp 05"/>
      <sheetName val="Ventas exp 06"/>
      <sheetName val="Vtas Zona 04"/>
      <sheetName val="Vtas Zona 05"/>
      <sheetName val="Vtas Zona 06"/>
      <sheetName val="Vtas Linea 04"/>
      <sheetName val="Vtas Linea 05"/>
      <sheetName val="Vtas Linea 06"/>
      <sheetName val="uds-04"/>
      <sheetName val="uds-05"/>
      <sheetName val="despachos-05"/>
      <sheetName val="despachos-04"/>
      <sheetName val="ProduccionKg-05"/>
      <sheetName val="uds 04"/>
      <sheetName val="uds 05"/>
      <sheetName val="despachos"/>
      <sheetName val="Kg Und"/>
      <sheetName val="Vtas Linea unid"/>
      <sheetName val="Vtas Linea Ton"/>
      <sheetName val="Precio"/>
      <sheetName val="Margen"/>
      <sheetName val="G. fijos 03"/>
      <sheetName val="costo exports 03"/>
      <sheetName val="costo exports 04"/>
      <sheetName val="mov de personal"/>
      <sheetName val="facturación"/>
      <sheetName val="facturación05"/>
      <sheetName val="facturación06"/>
      <sheetName val="Ppales ctes export"/>
      <sheetName val="Ppales ctes export (2)"/>
      <sheetName val="Ppales ctes export (3)"/>
      <sheetName val="Cartera Nal"/>
      <sheetName val="Cartera Exp"/>
      <sheetName val="Devoluciones 05"/>
      <sheetName val="Devoluciones 03"/>
      <sheetName val="Cancelaciones 03"/>
      <sheetName val="Balance 04-2"/>
      <sheetName val="Balance 03"/>
      <sheetName val="Balance-02"/>
      <sheetName val="DEUDA 04-2"/>
      <sheetName val="DEUDA 2"/>
      <sheetName val="facturación (2)"/>
      <sheetName val="Vtas Linea USD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 refreshError="1"/>
      <sheetData sheetId="27"/>
      <sheetData sheetId="28"/>
      <sheetData sheetId="29" refreshError="1"/>
      <sheetData sheetId="30" refreshError="1"/>
      <sheetData sheetId="3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</sheetDataSet>
  </externalBook>
</externalLink>
</file>

<file path=xl/externalLinks/externalLink4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arios"/>
      <sheetName val="P&amp;G"/>
      <sheetName val="Ingresos"/>
      <sheetName val="Analisis de Endeudamiento"/>
      <sheetName val="Flujo de Caja"/>
      <sheetName val="Flujo de Caja Mensual"/>
      <sheetName val="PDC"/>
      <sheetName val="Link Ventas x canal"/>
      <sheetName val="Indicadores "/>
      <sheetName val="Gastos Por Cuenta"/>
      <sheetName val="Gastos Por Gerencia"/>
      <sheetName val="Grafic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externalLinks/externalLink4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as Linea"/>
      <sheetName val="Vtas Zona"/>
      <sheetName val="Hoja1"/>
      <sheetName val="Directo05"/>
      <sheetName val="Directo04"/>
      <sheetName val="Hoja2"/>
      <sheetName val="Vtas Linea USD"/>
    </sheetNames>
    <sheetDataSet>
      <sheetData sheetId="0"/>
      <sheetData sheetId="1"/>
      <sheetData sheetId="2" refreshError="1"/>
      <sheetData sheetId="3"/>
      <sheetData sheetId="4"/>
      <sheetData sheetId="5" refreshError="1"/>
      <sheetData sheetId="6" refreshError="1"/>
    </sheetDataSet>
  </externalBook>
</externalLink>
</file>

<file path=xl/externalLinks/externalLink4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"/>
      <sheetName val="PyG-02"/>
      <sheetName val="PyG-03"/>
      <sheetName val="PyG-03 Vers2"/>
      <sheetName val="PyG-04"/>
      <sheetName val="PyG-05"/>
      <sheetName val="PyG-06"/>
      <sheetName val="Balance-03"/>
      <sheetName val="Balance-04"/>
      <sheetName val="Balance-05"/>
      <sheetName val="Balance-06"/>
      <sheetName val="2 MESES"/>
      <sheetName val="F-F 02"/>
      <sheetName val="F-F 03"/>
      <sheetName val="F-F 03 Vers2"/>
      <sheetName val="F-F 04"/>
      <sheetName val="Ing-Egr 02"/>
      <sheetName val="Ing-Egr 03"/>
      <sheetName val="Ing-Egr 04"/>
      <sheetName val="Ing-Egr 05"/>
      <sheetName val="Ing-Egr 06"/>
      <sheetName val="Deuda 04"/>
      <sheetName val="Deuda 05"/>
      <sheetName val="Deuda 06"/>
      <sheetName val="Posición US$ 03"/>
      <sheetName val="Posición US$ 04"/>
      <sheetName val="Posición US$ 05"/>
      <sheetName val="Posición US$ 06"/>
      <sheetName val="Ventas exp 03"/>
      <sheetName val="Ventas exp 04"/>
      <sheetName val="Ventas exp 05"/>
      <sheetName val="Ventas exp 06"/>
      <sheetName val="Ventas exp 07"/>
      <sheetName val="Vtas Zona 04"/>
      <sheetName val="Vtas Zona 05"/>
      <sheetName val="Vtas Zona 06"/>
      <sheetName val="Vtas Linea 04"/>
      <sheetName val="Vtas Linea 05"/>
      <sheetName val="Vtas Linea 06"/>
      <sheetName val="uds-04"/>
      <sheetName val="uds-05"/>
      <sheetName val="despachos-05"/>
      <sheetName val="despachos-04"/>
      <sheetName val="ProduccionKg-05"/>
      <sheetName val="uds 04"/>
      <sheetName val="uds 05"/>
      <sheetName val="despachos"/>
      <sheetName val="Kg Und"/>
      <sheetName val="Vtas Linea unid"/>
      <sheetName val="Vtas Linea Ton"/>
      <sheetName val="Precio"/>
      <sheetName val="Costos"/>
      <sheetName val="Margen"/>
      <sheetName val="G. fijos 03"/>
      <sheetName val="costo exports 03"/>
      <sheetName val="costo exports 04"/>
      <sheetName val="mov de personal"/>
      <sheetName val="facturación"/>
      <sheetName val="facturación05"/>
      <sheetName val="facturación06"/>
      <sheetName val="Ppales ctes export"/>
      <sheetName val="Ppales ctes export (2)"/>
      <sheetName val="Ppales ctes export (3)"/>
      <sheetName val="Cartera Nal"/>
      <sheetName val="Cartera Exp"/>
      <sheetName val="Devoluciones 05"/>
      <sheetName val="Devoluciones 03"/>
      <sheetName val="Cancelaciones 03"/>
      <sheetName val="Balance 04-2"/>
      <sheetName val="Balance 03"/>
      <sheetName val="Balance-02"/>
      <sheetName val="DEUDA 04-2"/>
      <sheetName val="DEUDA 2"/>
      <sheetName val="PyG-07"/>
      <sheetName val="INDICES"/>
      <sheetName val="facturación07"/>
      <sheetName val="Ppales ctes export (4)"/>
      <sheetName val="Hoja1"/>
      <sheetName val="Vtas Linea USD"/>
      <sheetName val="F-F 07"/>
      <sheetName val="Dic05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</sheetDataSet>
  </externalBook>
</externalLink>
</file>

<file path=xl/externalLinks/externalLink4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pto 2006 Mensual"/>
      <sheetName val="Indice"/>
      <sheetName val="SEP N8"/>
      <sheetName val="DatosEntrada"/>
      <sheetName val="Balan Nov"/>
      <sheetName val="Balance N8Abril"/>
      <sheetName val="Balance N8 Mayo"/>
      <sheetName val="Balance N8 Junio"/>
      <sheetName val="Balance N8 Julio"/>
      <sheetName val="Balance N8-Agosto"/>
      <sheetName val="Balance N8-Septiembre"/>
      <sheetName val="Reprogramación"/>
      <sheetName val="Ventas"/>
      <sheetName val="Produccion"/>
      <sheetName val="Gtos Oper."/>
      <sheetName val="Dep &amp; Amor"/>
      <sheetName val="Análisis resultados"/>
      <sheetName val="Ing y Gtos No Oper."/>
      <sheetName val="Impto"/>
      <sheetName val="CxP"/>
      <sheetName val="CxC"/>
      <sheetName val="Balance de prueba n8"/>
      <sheetName val="BP Junio"/>
      <sheetName val="BP Julio"/>
      <sheetName val="Agosto N8"/>
      <sheetName val="Bprueba Octubre"/>
      <sheetName val="Balance Dic"/>
      <sheetName val="Balance N8 ene 2008"/>
      <sheetName val="Balance N8-Febrero"/>
      <sheetName val="Balance N8-Marzo"/>
      <sheetName val="Balance N8-Noviembre"/>
      <sheetName val="Cuentas"/>
      <sheetName val="Balance de prueba"/>
      <sheetName val="Balance N8 Septiembre"/>
      <sheetName val="Balance N8-Octubre"/>
      <sheetName val="Balance Gnrl"/>
      <sheetName val="EFE"/>
      <sheetName val="Flujo de Caja Don Manuel"/>
      <sheetName val="P&amp;G"/>
      <sheetName val="Flujo de Caja"/>
      <sheetName val="RESUMEN 2007"/>
      <sheetName val="ANALISIS TRM"/>
      <sheetName val="Escenarios TRM"/>
      <sheetName val="PDC"/>
      <sheetName val="Resumen de escenario"/>
      <sheetName val="Resumen"/>
      <sheetName val="Resumen Mensual"/>
      <sheetName val="Detalle Resumen"/>
      <sheetName val="Inputs &amp; Outputs"/>
      <sheetName val="Insumos para actualizar"/>
      <sheetName val="Proy Almacenes"/>
      <sheetName val="Cascada"/>
      <sheetName val="PFLP"/>
      <sheetName val="Escenario 1- con Panamá"/>
      <sheetName val="Comparativo meta"/>
      <sheetName val="Escenarios"/>
      <sheetName val="Sin Hermeco III"/>
      <sheetName val="Evol Deuda"/>
      <sheetName val="Gráficas deuda"/>
      <sheetName val="Análisis TRM"/>
      <sheetName val="Efecto TRM en ventas exterior"/>
      <sheetName val="Análisis Impuestos"/>
      <sheetName val="Resumen Producción"/>
      <sheetName val="Gastos y Diferidos"/>
      <sheetName val="Aspectos Relevantes"/>
      <sheetName val="P&amp;G mensual"/>
      <sheetName val="Resultados"/>
      <sheetName val="Presentación"/>
      <sheetName val="Análisis Dif en Cambio"/>
      <sheetName val="Seguim. Obj. Estrategicos"/>
      <sheetName val="SFCP 2009 Presupuesto JUNTA v1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/>
      <sheetData sheetId="13" refreshError="1"/>
      <sheetData sheetId="14" refreshError="1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 refreshError="1"/>
      <sheetData sheetId="36"/>
      <sheetData sheetId="37"/>
      <sheetData sheetId="38"/>
      <sheetData sheetId="39" refreshError="1"/>
      <sheetData sheetId="40"/>
      <sheetData sheetId="41"/>
      <sheetData sheetId="42"/>
      <sheetData sheetId="43"/>
      <sheetData sheetId="44"/>
      <sheetData sheetId="45" refreshError="1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 refreshError="1"/>
    </sheetDataSet>
  </externalBook>
</externalLink>
</file>

<file path=xl/externalLinks/externalLink4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yg mensual"/>
      <sheetName val="Balance 2009"/>
      <sheetName val="3.4 Pyg Ebitda"/>
      <sheetName val=" 6 - Ingresos y Egresos Finan "/>
      <sheetName val="7 -  Balance "/>
      <sheetName val="12 DEUDORES VARIOS (2)"/>
      <sheetName val="13 Indicadores Financieros"/>
      <sheetName val="14 COSTO DEUDA."/>
      <sheetName val="15 MAYORES A 10   "/>
      <sheetName val="16. DEUDA EXP.AL CAMBIO  "/>
      <sheetName val="17 INDICE INFLACION Y DEVAL "/>
      <sheetName val="Módulo1"/>
      <sheetName val="Módulo2"/>
      <sheetName val="Módulo3"/>
      <sheetName val="Módulo4"/>
    </sheetNames>
    <sheetDataSet>
      <sheetData sheetId="0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</sheetDataSet>
  </externalBook>
</externalLink>
</file>

<file path=xl/externalLinks/externalLink4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yg mensual"/>
      <sheetName val="Balance 2008"/>
      <sheetName val="1. Ventas Mensuales"/>
      <sheetName val="2 Produccion Mes"/>
      <sheetName val="3-4.Resultados Ebitda"/>
      <sheetName val="5.Resultados por Linea"/>
      <sheetName val=" 6 - Ingresos y Egresos Finan "/>
      <sheetName val="7 -  Balance "/>
      <sheetName val="13 Indicadores Financieros"/>
      <sheetName val="8 existencias"/>
      <sheetName val="12 DEUDORES VARIOS"/>
      <sheetName val="14 COSTO DEUDA"/>
      <sheetName val="17 INDICE INFLACION Y DEVALUAC "/>
      <sheetName val="15 MAYORES A 10  "/>
      <sheetName val="16. DEUDA EXP.AL CAMBIO "/>
      <sheetName val="Indice"/>
      <sheetName val=" Indicadores Fros"/>
      <sheetName val="Módulo1"/>
      <sheetName val="Módulo2"/>
      <sheetName val="Módulo3"/>
      <sheetName val="Módulo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 refreshError="1"/>
      <sheetData sheetId="19" refreshError="1"/>
      <sheetData sheetId="20" refreshError="1"/>
      <sheetData sheetId="21" refreshError="1"/>
    </sheetDataSet>
  </externalBook>
</externalLink>
</file>

<file path=xl/externalLinks/externalLink4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"/>
      <sheetName val="VENTAS X LINEA"/>
      <sheetName val="Datos"/>
      <sheetName val="Producción"/>
      <sheetName val="InvProdTer"/>
    </sheetNames>
    <sheetDataSet>
      <sheetData sheetId="0"/>
      <sheetData sheetId="1"/>
      <sheetData sheetId="2" refreshError="1"/>
      <sheetData sheetId="3" refreshError="1"/>
      <sheetData sheetId="4" refreshError="1"/>
    </sheetDataSet>
  </externalBook>
</externalLink>
</file>

<file path=xl/externalLinks/externalLink4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 detallado CONS EPM"/>
      <sheetName val="Hoja2"/>
      <sheetName val="cambios  con axi"/>
      <sheetName val="cambios  sin axi"/>
      <sheetName val="flujos con cuentas"/>
      <sheetName val="BCE DEPURADO"/>
      <sheetName val="CAMBIOS EN PATRIMONIO CON AXI"/>
      <sheetName val="pyg_detallado_CONS_EPM"/>
      <sheetName val="cambios__con_axi"/>
      <sheetName val="cambios__sin_axi"/>
      <sheetName val="flujos_con_cuentas"/>
      <sheetName val="BCE_DEPURADO"/>
      <sheetName val="CAMBIOS_EN_PATRIMONIO_CON_AXI"/>
      <sheetName val="pyg_detallado_CONS_EPM1"/>
      <sheetName val="cambios__con_axi1"/>
      <sheetName val="cambios__sin_axi1"/>
      <sheetName val="flujos_con_cuentas1"/>
      <sheetName val="BCE_DEPURADO1"/>
      <sheetName val="CAMBIOS_EN_PATRIMONIO_CON_AXI1"/>
    </sheetNames>
    <sheetDataSet>
      <sheetData sheetId="0"/>
      <sheetData sheetId="1"/>
      <sheetData sheetId="2"/>
      <sheetData sheetId="3"/>
      <sheetData sheetId="4"/>
      <sheetData sheetId="5" refreshError="1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</sheetDataSet>
  </externalBook>
</externalLink>
</file>

<file path=xl/externalLinks/externalLink4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lts"/>
      <sheetName val="Tesorería"/>
      <sheetName val="Tesor Mens"/>
      <sheetName val="Ingresos"/>
      <sheetName val="Ingresos Mens Bogotá"/>
      <sheetName val="MdeO Bogotá"/>
      <sheetName val="Ingresos Mens Medellin"/>
      <sheetName val="MdeO Medellin"/>
      <sheetName val="Salarios"/>
      <sheetName val="Costos"/>
      <sheetName val="Costos Mens"/>
      <sheetName val="Gastos"/>
      <sheetName val="Gastos Mens"/>
      <sheetName val="P&amp;G"/>
      <sheetName val="P&amp;G Mens"/>
      <sheetName val="Supuestos"/>
      <sheetName val="Supuestos Mens"/>
      <sheetName val="Balance"/>
      <sheetName val="Balance Mens"/>
      <sheetName val="Inversión"/>
      <sheetName val="Inversión Mens"/>
      <sheetName val="FF"/>
      <sheetName val="FF Mens"/>
      <sheetName val="FCL"/>
      <sheetName val="WACC"/>
      <sheetName val="Impuestos"/>
      <sheetName val="Indicadores"/>
      <sheetName val="Indicadores Mens"/>
      <sheetName val="Gráficos"/>
      <sheetName val="Crit de Proy"/>
      <sheetName val="Impresión"/>
      <sheetName val="Control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NE"/>
      <sheetName val="FEB"/>
      <sheetName val="MAR"/>
      <sheetName val="ABR"/>
      <sheetName val="MAY"/>
      <sheetName val="JUN"/>
      <sheetName val="JUL"/>
      <sheetName val="AGO"/>
      <sheetName val="SEPT"/>
      <sheetName val="OCT"/>
      <sheetName val="NOV"/>
      <sheetName val="DIC"/>
      <sheetName val="ACUMULADO2004"/>
      <sheetName val="COSTO ANODIZADO"/>
      <sheetName val="DATOS"/>
      <sheetName val=" PINTURA (2)"/>
      <sheetName val="17MYCRAS"/>
      <sheetName val="#¡REF"/>
      <sheetName val="Balance Sheet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5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R consolidado EPM"/>
      <sheetName val="BG consolidado EPM"/>
      <sheetName val="BG"/>
      <sheetName val="EAFES"/>
      <sheetName val="ER_consolidado_EPM"/>
      <sheetName val="BG_consolidado_EPM"/>
      <sheetName val="ER_consolidado_EPM1"/>
      <sheetName val="BG_consolidado_EPM1"/>
    </sheetNames>
    <sheetDataSet>
      <sheetData sheetId="0" refreshError="1"/>
      <sheetData sheetId="1" refreshError="1"/>
      <sheetData sheetId="2" refreshError="1"/>
      <sheetData sheetId="3"/>
      <sheetData sheetId="4"/>
      <sheetData sheetId="5"/>
      <sheetData sheetId="6"/>
      <sheetData sheetId="7"/>
    </sheetDataSet>
  </externalBook>
</externalLink>
</file>

<file path=xl/externalLinks/externalLink5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CU"/>
      <sheetName val="PALC"/>
      <sheetName val="PGDG"/>
      <sheetName val="PGEN"/>
      <sheetName val="PDIS"/>
      <sheetName val="PGAS"/>
      <sheetName val="PTEL"/>
      <sheetName val="PEPM"/>
      <sheetName val="EPMSIN FILIALES"/>
      <sheetName val="EPM."/>
      <sheetName val="EPM"/>
      <sheetName val="EPM (R)"/>
      <sheetName val="EPM (R) (2)"/>
      <sheetName val="AYA"/>
      <sheetName val="AYA (R)"/>
      <sheetName val="AYA (R) (2)"/>
      <sheetName val="ACU"/>
      <sheetName val="ACU (R)"/>
      <sheetName val="ACU (R) (2)"/>
      <sheetName val="ALC"/>
      <sheetName val="ALC (R)"/>
      <sheetName val="ALC (R) (2)"/>
      <sheetName val="GDG"/>
      <sheetName val="GDG (R)"/>
      <sheetName val="GDG (R) 2"/>
      <sheetName val="DIS"/>
      <sheetName val="GEN"/>
      <sheetName val="GEN (R)"/>
      <sheetName val="GEN (R) 2"/>
      <sheetName val="DIS (R)"/>
      <sheetName val="DIS (R) 2"/>
      <sheetName val="GAS"/>
      <sheetName val="GAS (R)"/>
      <sheetName val="GAS (R) 2"/>
      <sheetName val="TEL"/>
      <sheetName val="EPMREEXPR"/>
      <sheetName val="EPM (2)"/>
      <sheetName val="Notas"/>
      <sheetName val="EPM1"/>
      <sheetName val="EPM1 (2)"/>
      <sheetName val="INDICADORES1"/>
      <sheetName val="TEL (R)"/>
      <sheetName val="TEL (R) 2"/>
      <sheetName val="A,GRAF"/>
      <sheetName val="DG"/>
      <sheetName val="DATOS INDICADORES"/>
      <sheetName val="INDICADORES"/>
      <sheetName val="INGLES"/>
      <sheetName val="DUFF AND PHELPS"/>
      <sheetName val="RESUMEN NEGOCIOS"/>
      <sheetName val="EMPPRESENT"/>
      <sheetName val="MODIFICACIONES"/>
      <sheetName val="A.GRAF.EPM"/>
      <sheetName val="EPMSIN_FILIALES"/>
      <sheetName val="EPM_"/>
      <sheetName val="EPM_(R)"/>
      <sheetName val="EPM_(R)_(2)"/>
      <sheetName val="AYA_(R)"/>
      <sheetName val="AYA_(R)_(2)"/>
      <sheetName val="ACU_(R)"/>
      <sheetName val="ACU_(R)_(2)"/>
      <sheetName val="ALC_(R)"/>
      <sheetName val="ALC_(R)_(2)"/>
      <sheetName val="GDG_(R)"/>
      <sheetName val="GDG_(R)_2"/>
      <sheetName val="GEN_(R)"/>
      <sheetName val="GEN_(R)_2"/>
      <sheetName val="DIS_(R)"/>
      <sheetName val="DIS_(R)_2"/>
      <sheetName val="GAS_(R)"/>
      <sheetName val="GAS_(R)_2"/>
      <sheetName val="EPM_(2)"/>
      <sheetName val="EPM1_(2)"/>
      <sheetName val="TEL_(R)"/>
      <sheetName val="TEL_(R)_2"/>
      <sheetName val="DATOS_INDICADORES"/>
      <sheetName val="DUFF_AND_PHELPS"/>
      <sheetName val="RESUMEN_NEGOCIOS"/>
      <sheetName val="A_GRAF_EPM"/>
    </sheetNames>
    <sheetDataSet>
      <sheetData sheetId="0"/>
      <sheetData sheetId="1"/>
      <sheetData sheetId="2"/>
      <sheetData sheetId="3" refreshError="1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</sheetDataSet>
  </externalBook>
</externalLink>
</file>

<file path=xl/externalLinks/externalLink5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areto Nacional  (2)"/>
      <sheetName val="Analisis Cartera"/>
      <sheetName val="Pareto Exportaciones "/>
      <sheetName val="Pareto Nacional "/>
      <sheetName val="Nacional"/>
      <sheetName val="Exportaciones"/>
      <sheetName val="Informe1 (1)"/>
    </sheetNames>
    <sheetDataSet>
      <sheetData sheetId="0"/>
      <sheetData sheetId="1"/>
      <sheetData sheetId="2"/>
      <sheetData sheetId="3"/>
      <sheetData sheetId="4"/>
      <sheetData sheetId="5" refreshError="1"/>
      <sheetData sheetId="6"/>
    </sheetDataSet>
  </externalBook>
</externalLink>
</file>

<file path=xl/externalLinks/externalLink5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FCST 2006 (4)"/>
      <sheetName val="FCST 2006 TAX"/>
      <sheetName val="FCST 2006 (3)"/>
      <sheetName val="FCST 2006"/>
      <sheetName val="FCST 2006 (2)"/>
      <sheetName val="FCST MES-06"/>
      <sheetName val="P&amp;G 2006"/>
      <sheetName val="PYG"/>
      <sheetName val="BCE NUEVO"/>
      <sheetName val="BCE-OCT06"/>
      <sheetName val="Deuda 06"/>
      <sheetName val="Financial Indicators"/>
      <sheetName val="Exposicion"/>
      <sheetName val="BALANCE"/>
      <sheetName val="BALANCE (USD)"/>
      <sheetName val="P&amp;G DIMU 2006"/>
      <sheetName val="BCE N-DIMU"/>
      <sheetName val="BALANCE DIMU"/>
      <sheetName val="FCST DIMU"/>
      <sheetName val="Ing-Egr 05"/>
      <sheetName val="Junta Nuevo"/>
      <sheetName val="Junta Nuevo (2)"/>
      <sheetName val="PYG LINEAS (2)"/>
      <sheetName val="Clientes DIMU"/>
      <sheetName val="Clientes Nal"/>
      <sheetName val="Clientes Exp"/>
      <sheetName val="Vtas Linea"/>
      <sheetName val="F-F 04"/>
      <sheetName val="Deuda 05"/>
      <sheetName val="Hoja1"/>
      <sheetName val="GASTOS AREA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</sheetDataSet>
  </externalBook>
</externalLink>
</file>

<file path=xl/externalLinks/externalLink5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ación Contable"/>
      <sheetName val="Amortización 2005 Solo T.I"/>
      <sheetName val="Depreciaciones 2005 Solo T.I"/>
      <sheetName val="ParametrosAmort"/>
      <sheetName val="ParametrosDeprec"/>
      <sheetName val="Cuadro Proyecciones"/>
      <sheetName val="TRM"/>
      <sheetName val="C.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nformacionContable"/>
      <sheetName val="Historico"/>
      <sheetName val="Datos"/>
      <sheetName val="ParametrosAmort"/>
      <sheetName val="ParametrosDeprec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externalLinks/externalLink5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STRUCCIONES"/>
      <sheetName val="InformacionContable"/>
      <sheetName val="ARRENDAMIENTO"/>
      <sheetName val="ASEO Y CAFETERIA"/>
      <sheetName val="energia"/>
      <sheetName val="Hoja1"/>
      <sheetName val="Historico"/>
      <sheetName val="Da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5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MPARATIVO"/>
      <sheetName val="P&amp;G"/>
      <sheetName val="Margen"/>
      <sheetName val="Datos"/>
      <sheetName val="CONSOLIDADO."/>
      <sheetName val="EXTRUSION"/>
      <sheetName val="MANUFACTURA"/>
      <sheetName val="FERRETERA"/>
      <sheetName val="ARQUITECTONICO"/>
      <sheetName val="CELOSIAS"/>
      <sheetName val="ESCALERAS"/>
      <sheetName val="TENDEDEROS"/>
      <sheetName val="15"/>
      <sheetName val="PYG"/>
      <sheetName val="Portad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5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ice"/>
      <sheetName val="Balance 2007"/>
      <sheetName val="Balance N8"/>
      <sheetName val="Balance General"/>
      <sheetName val="Estado de Resultados Mes"/>
      <sheetName val="Estado de Resultados Acum"/>
      <sheetName val="PyG2007"/>
      <sheetName val="Gastos No Oper 2007"/>
      <sheetName val="Ingresos No Oper_07"/>
      <sheetName val="Indicadores"/>
      <sheetName val="Costo Mercancía Vendida Mes"/>
      <sheetName val="CMV PPTO"/>
      <sheetName val="CMV CON VARIA 2007"/>
      <sheetName val="CMV Mes asignación variación"/>
      <sheetName val="CMV asign var 2007"/>
      <sheetName val="Costo Mercancía Vendida Acum"/>
      <sheetName val="CMV Acum asignación variación"/>
      <sheetName val="Gastos No Operacionales"/>
      <sheetName val="Ingresos No Operacionales"/>
      <sheetName val="Gastos 2007"/>
      <sheetName val="Aspectos Relevantes"/>
      <sheetName val="Descuentos"/>
      <sheetName val="Gastos del Mes"/>
      <sheetName val="CxC Diversas"/>
      <sheetName val="CxC Diversas_07"/>
      <sheetName val="CxP Diversas_2007"/>
      <sheetName val="CxP Diversas"/>
      <sheetName val="Pasivos_07"/>
      <sheetName val="Pasivos"/>
      <sheetName val="Presentación"/>
      <sheetName val="PPTO 2008"/>
      <sheetName val="Hoja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</sheetDataSet>
  </externalBook>
</externalLink>
</file>

<file path=xl/externalLinks/externalLink5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DMON"/>
      <sheetName val="Pyg con Ebitda"/>
      <sheetName val="DATOS."/>
      <sheetName val="NOTAS usa"/>
      <sheetName val="BALANCE 2008"/>
      <sheetName val="Resultados "/>
      <sheetName val="Resultados Var"/>
      <sheetName val="Gasto por zonas"/>
      <sheetName val="Gastos"/>
      <sheetName val=" Resultado nal-Exp"/>
      <sheetName val=" Resultados por zonas"/>
      <sheetName val="Analisis de Resultados"/>
      <sheetName val="comparativo gastos"/>
      <sheetName val="pyg mes a mes 2002-2007 "/>
      <sheetName val="1 Resumen de informes"/>
      <sheetName val="5-6 Margen Contrib"/>
      <sheetName val="3-4 Resultados"/>
      <sheetName val="9  Obligaciones Financieras"/>
      <sheetName val="12 Indicadores Economicos"/>
      <sheetName val="13 Gerencia Financiera "/>
      <sheetName val="Análisis KT"/>
      <sheetName val="9 Gastos admon"/>
      <sheetName val="10 Gastos nal-exp"/>
      <sheetName val="15"/>
      <sheetName val="PYG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P Y G XTR"/>
      <sheetName val="PYG TOTAL"/>
      <sheetName val="2.9ANALISIS"/>
      <sheetName val="2.10comparativo"/>
      <sheetName val="CONSOLIDADO"/>
      <sheetName val="MANUFACTURA"/>
      <sheetName val="EXTRUSION"/>
      <sheetName val="PRESENTACION"/>
      <sheetName val="GRAFICOS"/>
      <sheetName val="GRAFICO TONELADAS"/>
      <sheetName val="GRAFICO PYG"/>
      <sheetName val="KOSTO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6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."/>
      <sheetName val="NOTAS usa"/>
      <sheetName val="BALANCE 2006"/>
      <sheetName val="Resultados "/>
      <sheetName val="1.9 VENTAS"/>
      <sheetName val="Aclaraciones"/>
      <sheetName val="1.8 GASTOS"/>
      <sheetName val="GTOS-52"/>
      <sheetName val="GASTOSXLINEA"/>
      <sheetName val="1.3 EXTRUSION"/>
      <sheetName val="PPTO ADMON 06"/>
      <sheetName val="PPTO GTOS VTAS 2006"/>
      <sheetName val="PPTO GTOS FROS 06"/>
      <sheetName val="KOSTO"/>
      <sheetName val="DATOS"/>
      <sheetName val="1.13-1.14EXTRUSION"/>
      <sheetName val="Proyecto 2005"/>
      <sheetName val="EXTRUSION RES. NAL-EXP"/>
      <sheetName val="EXTRUSION RES. NAL-EXP USD"/>
      <sheetName val="EXTRUSION RES. NAL-EXP UNIT-USD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</sheetDataSet>
  </externalBook>
</externalLink>
</file>

<file path=xl/externalLinks/externalLink6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lan de cuentas"/>
      <sheetName val="Analítica Contable"/>
      <sheetName val="Plan Propuesto"/>
      <sheetName val="Reglas Contables"/>
      <sheetName val="MatrIz de Valores"/>
    </sheetNames>
    <sheetDataSet>
      <sheetData sheetId="0"/>
      <sheetData sheetId="1"/>
      <sheetData sheetId="2"/>
      <sheetData sheetId="3"/>
      <sheetData sheetId="4"/>
    </sheetDataSet>
  </externalBook>
</externalLink>
</file>

<file path=xl/externalLinks/externalLink6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upuestos"/>
      <sheetName val="Real"/>
      <sheetName val="Ppto"/>
      <sheetName val="Proyectado"/>
      <sheetName val="Asp.Relevantes"/>
      <sheetName val="P&amp;G Total Proyectado"/>
      <sheetName val="Proyección Gastos"/>
      <sheetName val="Ventas Netas"/>
      <sheetName val="P&amp;G x Mes Proyectado"/>
      <sheetName val="cascada"/>
      <sheetName val="PDC Max. Nivel"/>
      <sheetName val="PDC Brecha"/>
      <sheetName val="Indicadores Grales"/>
      <sheetName val="Margenes 2006"/>
      <sheetName val="Indicadores Max.Nivel"/>
      <sheetName val="Descuentos 2006"/>
      <sheetName val="Seguim. Obj. Estrategicos"/>
      <sheetName val="P&amp;G 99-Anual"/>
      <sheetName val="P&amp;G 03R-04R-05R-06P"/>
      <sheetName val="Recaudos"/>
      <sheetName val="Inventarios"/>
      <sheetName val="CXP"/>
      <sheetName val="Venta Locale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6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YG"/>
      <sheetName val="3-4 Resultados"/>
      <sheetName val="Mayor"/>
      <sheetName val="Bases"/>
      <sheetName val="Ventas"/>
      <sheetName val="Entradas"/>
      <sheetName val="5 RESULTADOS JD. 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6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orden"/>
      <sheetName val="estado de resultado"/>
      <sheetName val="E.R. MÁS AMPLIO"/>
      <sheetName val="E.R. MÁS AMPLIO (2)"/>
      <sheetName val="Renta Presuntiva"/>
      <sheetName val="Datos de entrada"/>
      <sheetName val="Sumaria de analisis"/>
      <sheetName val="Perdidas fiscales y exces"/>
    </sheetNames>
    <sheetDataSet>
      <sheetData sheetId="0"/>
      <sheetData sheetId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6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ltar y Mostrar Hojas"/>
      <sheetName val="DG"/>
      <sheetName val="VALIDACIONES"/>
      <sheetName val="Validar BG"/>
      <sheetName val="PC 2006"/>
      <sheetName val="Saldos Irregulares ER"/>
      <sheetName val="SI ER 00141"/>
      <sheetName val="SI ER 00151"/>
      <sheetName val="SI ER 00131"/>
      <sheetName val="SI ER 00133"/>
      <sheetName val="SI ER 00172"/>
      <sheetName val="SI ER 00100"/>
      <sheetName val="Saldos Irregulares BG"/>
      <sheetName val="Sldo-Irr 00141"/>
      <sheetName val="Sldo-Irr 00151"/>
      <sheetName val="Sldo-Irr 00131"/>
      <sheetName val="Sldo-Irr 00133"/>
      <sheetName val="Sldo-Irr 00172"/>
      <sheetName val="Sldo-Irr 00100"/>
      <sheetName val="Otros - 5%"/>
      <sheetName val="PYG RES EPM"/>
      <sheetName val="PYG EPM MVTOS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PYG RES TELECOMUNICACIONE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TELECOMUNICACIONES"/>
      <sheetName val="INDICADORES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EBITDA TELECOMUNICACIONES"/>
      <sheetName val="HV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bce detallado telecomunicacions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pyg detallado TELECOMUNICACIONS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ARBOL RENTABILIDAD TELECOMUNIC"/>
      <sheetName val="DUFF AND PHELPS N"/>
      <sheetName val="PYG INGLES"/>
      <sheetName val="BCE INGLES"/>
      <sheetName val="CORRECCION MONETARIA"/>
      <sheetName val="INFORME PATRIMONIO "/>
      <sheetName val="Ocultar_y_Mostrar_Hojas"/>
      <sheetName val="Validar_BG"/>
      <sheetName val="PC_2006"/>
      <sheetName val="Saldos_Irregulares_ER"/>
      <sheetName val="SI_ER_00141"/>
      <sheetName val="SI_ER_00151"/>
      <sheetName val="SI_ER_00131"/>
      <sheetName val="SI_ER_00133"/>
      <sheetName val="SI_ER_00172"/>
      <sheetName val="SI_ER_00100"/>
      <sheetName val="Saldos_Irregulares_BG"/>
      <sheetName val="Sldo-Irr_00141"/>
      <sheetName val="Sldo-Irr_00151"/>
      <sheetName val="Sldo-Irr_00131"/>
      <sheetName val="Sldo-Irr_00133"/>
      <sheetName val="Sldo-Irr_00172"/>
      <sheetName val="Sldo-Irr_00100"/>
      <sheetName val="Otros_-_5%"/>
      <sheetName val="PYG_RES_EPM"/>
      <sheetName val="PYG_EPM_MVTOS"/>
      <sheetName val="PYG_RES_AGUAS"/>
      <sheetName val="PYG_RES_ACUEDUCTO"/>
      <sheetName val="PYG_RES_ALCANTARILLADO"/>
      <sheetName val="PYG_RES_ENERGIA"/>
      <sheetName val="PYG_RES_GENERACION"/>
      <sheetName val="PYG_RES_DISTRIBUCION"/>
      <sheetName val="PYG_RES_GAS"/>
      <sheetName val="PYG_RES_TELECOMUNICACIONES"/>
      <sheetName val="BCE_RES_EPM"/>
      <sheetName val="BCE_RESUMEN_AGUAS"/>
      <sheetName val="BCE_RESUMEN_ACUEDUCTO"/>
      <sheetName val="BCE_RESUMEN_ALCANTARILLADO"/>
      <sheetName val="BCE_RESUMEN_ENERGIA"/>
      <sheetName val="BCE_RESUMEN_GENERACION"/>
      <sheetName val="BCE_RESUMEN_DISTRIBUCION"/>
      <sheetName val="BCE_RES_GAS"/>
      <sheetName val="BCE_RES_TELECOMUNICACIONES"/>
      <sheetName val="EBITDA_EPM"/>
      <sheetName val="EBITDA_AGUAS"/>
      <sheetName val="EBITDA_ACUEDUCTO"/>
      <sheetName val="EBITDA_ALCANTARILLADO"/>
      <sheetName val="EBITDA_ENERGIA"/>
      <sheetName val="EBITDA_GENERACION"/>
      <sheetName val="EBITDA_DISTRIBUCION"/>
      <sheetName val="EBITDA_GAS"/>
      <sheetName val="EBITDA_TELECOMUNICACIONES"/>
      <sheetName val="bce_detallado_consolidado_epm_"/>
      <sheetName val="bce_detallado_aguas"/>
      <sheetName val="bce_detallado_acueducto"/>
      <sheetName val="bce_detallado_alcantarillado"/>
      <sheetName val="bce_detallado_ENERGIA"/>
      <sheetName val="bce_detallado_generacion"/>
      <sheetName val="bce_detallado_distribucion"/>
      <sheetName val="bce_detallado_gas"/>
      <sheetName val="bce_detallado_telecomunicacions"/>
      <sheetName val="bce_detallado_corporativa"/>
      <sheetName val="bce_detallado_comercial"/>
      <sheetName val="pyg_detallado_CONS_EPM"/>
      <sheetName val="pyg_detallado_AGUAS"/>
      <sheetName val="pyg_detallado_ACUEDUCTO"/>
      <sheetName val="pyg_detallado_ALCANTARILLADO"/>
      <sheetName val="pyg_detallado_ENERGIA"/>
      <sheetName val="pyg_detallado_GENERACION"/>
      <sheetName val="pyg_detallado_DISTRIBUCION"/>
      <sheetName val="pyg_detallado_GAS"/>
      <sheetName val="pyg_detallado_TELECOMUNICACIONS"/>
      <sheetName val="pyg_COPORATIVA"/>
      <sheetName val="pyg_comercial"/>
      <sheetName val="ARBOL_RENTABILIDAD_EPM"/>
      <sheetName val="ARBOL_RENTABILIDAD_AGUAS"/>
      <sheetName val="ARBOL_RENTABILIDAD_ACUEDUCTO"/>
      <sheetName val="ARBOL_RENTABILID_ALCANTARILLADO"/>
      <sheetName val="ARBOL_RENTABILIDAD_ENERGIA"/>
      <sheetName val="ARBOL_RENTABILIDAD_GENERACION"/>
      <sheetName val="ARBOL_RENTABILIDAD_DISTRIBUCION"/>
      <sheetName val="ARBOL_RENTABILIDAD_GAS"/>
      <sheetName val="ARBOL_RENTABILIDAD_TELECOMUNIC"/>
      <sheetName val="DUFF_AND_PHELPS_N"/>
      <sheetName val="PYG_INGLES"/>
      <sheetName val="BCE_INGLES"/>
      <sheetName val="CORRECCION_MONETARIA"/>
      <sheetName val="INFORME_PATRIMONIO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/>
      <sheetData sheetId="161"/>
      <sheetData sheetId="162"/>
      <sheetData sheetId="163"/>
      <sheetData sheetId="164"/>
      <sheetData sheetId="165"/>
      <sheetData sheetId="166"/>
      <sheetData sheetId="167"/>
    </sheetDataSet>
  </externalBook>
</externalLink>
</file>

<file path=xl/externalLinks/externalLink6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clasificaciones Contables"/>
      <sheetName val="Reclasificaciones Fiscales"/>
      <sheetName val="Aviso"/>
      <sheetName val="TMP"/>
      <sheetName val="Informes"/>
      <sheetName val="Datos de entrada"/>
      <sheetName val="Sumaria de analisis"/>
      <sheetName val="Conc. Patrimonial"/>
      <sheetName val="Conc. Renta"/>
      <sheetName val="Validación"/>
      <sheetName val="Configuracion"/>
      <sheetName val="Renta Presuntiva"/>
      <sheetName val="Desc. Trib."/>
      <sheetName val="Perdidas fiscales y exces"/>
      <sheetName val="Calculo limite - Opcion 1 y 2"/>
      <sheetName val="Anticipo Año Sig."/>
      <sheetName val="Calculo cuotas"/>
      <sheetName val="Calculo global aportes paraf"/>
      <sheetName val="13-7"/>
      <sheetName val="Ajustes inflación patri liqui"/>
      <sheetName val="Borrador formulario oficial"/>
      <sheetName val="formulario"/>
      <sheetName val="parametros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 refreshError="1"/>
      <sheetData sheetId="22" refreshError="1"/>
    </sheetDataSet>
  </externalBook>
</externalLink>
</file>

<file path=xl/externalLinks/externalLink6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ral"/>
      <sheetName val="Resultados"/>
      <sheetName val="Cambio en Patrimonio "/>
      <sheetName val="Cambios situac.financiera"/>
      <sheetName val="Flujo efectivo"/>
      <sheetName val="Var SMA"/>
      <sheetName val="Hoja de trabajo Flujo"/>
      <sheetName val="Estado de Flujos"/>
      <sheetName val="Hoja de trabajo"/>
      <sheetName val="Estado de ECSF"/>
      <sheetName val="Sheet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</sheetDataSet>
  </externalBook>
</externalLink>
</file>

<file path=xl/externalLinks/externalLink6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ral"/>
      <sheetName val="Resultados"/>
      <sheetName val="Cambio en Patrimonio "/>
      <sheetName val="Cambios situac.financiera"/>
      <sheetName val="Flujo efectivo"/>
      <sheetName val="Var SMA"/>
      <sheetName val="Hoja de trabajo Flujo"/>
      <sheetName val="Estado de Flujos"/>
      <sheetName val="Hoja de trabajo"/>
      <sheetName val="Estado de ECSF"/>
      <sheetName val="Sheet1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6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alance G"/>
      <sheetName val="PYG "/>
      <sheetName val="Cambio en Patrimonio"/>
      <sheetName val="Flujo de efectivo"/>
      <sheetName val="Camb.situación financ."/>
      <sheetName val="Hoja de trabajo"/>
      <sheetName val="CSF Progel"/>
      <sheetName val="CSF Des"/>
      <sheetName val="Balance"/>
      <sheetName val="PyG"/>
      <sheetName val="Eliminaciones"/>
      <sheetName val="CSF Enea"/>
      <sheetName val="201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tas Zona Junta"/>
      <sheetName val="Vtas Linea Junta"/>
      <sheetName val="Vtas Linea"/>
      <sheetName val="Vtas Linea Acum"/>
      <sheetName val="Vtas Zona"/>
      <sheetName val="Vtas Zona Acum"/>
      <sheetName val="Enero 2004"/>
      <sheetName val="Febrero 2004"/>
      <sheetName val="Feb 2004"/>
      <sheetName val="Feb 2004 (2)"/>
      <sheetName val="Ene 2004"/>
      <sheetName val="Hoja1"/>
      <sheetName val="M Clientes"/>
      <sheetName val="DEPRECIACION FISCAL 2005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 refreshError="1"/>
      <sheetData sheetId="12" refreshError="1"/>
      <sheetData sheetId="13" refreshError="1"/>
    </sheetDataSet>
  </externalBook>
</externalLink>
</file>

<file path=xl/externalLinks/externalLink7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Notas"/>
      <sheetName val="Supuestos"/>
      <sheetName val="Calculo"/>
      <sheetName val="Mortality"/>
      <sheetName val="DataYResultados"/>
      <sheetName val="Resumen"/>
      <sheetName val="Conciliacion_PrevAnio"/>
      <sheetName val="Superfinanciera"/>
      <sheetName val="IAS19_Esp"/>
      <sheetName val="IAS19_Ing"/>
      <sheetName val="IAS19_Esp_Mult"/>
    </sheetNames>
    <sheetDataSet>
      <sheetData sheetId="0" refreshError="1"/>
      <sheetData sheetId="1"/>
      <sheetData sheetId="2"/>
      <sheetData sheetId="3" refreshError="1"/>
      <sheetData sheetId="4" refreshError="1"/>
      <sheetData sheetId="5"/>
      <sheetData sheetId="6"/>
      <sheetData sheetId="7" refreshError="1"/>
      <sheetData sheetId="8" refreshError="1"/>
      <sheetData sheetId="9" refreshError="1"/>
      <sheetData sheetId="10" refreshError="1"/>
    </sheetDataSet>
  </externalBook>
</externalLink>
</file>

<file path=xl/externalLinks/externalLink7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mortización 2005 Proyecto Gire"/>
      <sheetName val="Depreciaciones"/>
      <sheetName val="ParametrosAmort"/>
      <sheetName val="ParametrosDeprec"/>
      <sheetName val="TRM"/>
      <sheetName val="Cuadro Proyecciones"/>
      <sheetName val="C.Costos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</sheetDataSet>
  </externalBook>
</externalLink>
</file>

<file path=xl/externalLinks/externalLink7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cio"/>
      <sheetName val="XO-CH"/>
      <sheetName val="W-CH"/>
      <sheetName val="Y%O-CH"/>
      <sheetName val="XO-PR"/>
      <sheetName val="OXO-PR"/>
      <sheetName val="XOX-PR"/>
      <sheetName val="O-PRX"/>
      <sheetName val="XO-AMA"/>
      <sheetName val="O-AMA"/>
      <sheetName val="XX-D"/>
      <sheetName val="W-BAS"/>
      <sheetName val="XO-FAN"/>
      <sheetName val="XX-FAN"/>
      <sheetName val="OXO-FAN"/>
      <sheetName val="XOX-FAN"/>
      <sheetName val="XO-ST"/>
      <sheetName val="XX-ST"/>
      <sheetName val="OXO-ST"/>
      <sheetName val="XOX-ST"/>
      <sheetName val="O-ST"/>
      <sheetName val="O-CM"/>
      <sheetName val="OO-CM"/>
      <sheetName val="OOO-CM"/>
      <sheetName val="OE"/>
      <sheetName val="T44-44"/>
      <sheetName val="CELO137"/>
      <sheetName val="CELO2"/>
      <sheetName val="EMMA390"/>
      <sheetName val="Valores"/>
      <sheetName val="Módulo1"/>
      <sheetName val="XO_CH"/>
      <sheetName val="Datos"/>
      <sheetName val="PYG"/>
      <sheetName val="Vtas Linea"/>
    </sheetNames>
    <sheetDataSet>
      <sheetData sheetId="0" refreshError="1"/>
      <sheetData sheetId="1" refreshError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 refreshError="1"/>
      <sheetData sheetId="31"/>
      <sheetData sheetId="32" refreshError="1"/>
      <sheetData sheetId="33" refreshError="1"/>
      <sheetData sheetId="34" refreshError="1"/>
    </sheetDataSet>
  </externalBook>
</externalLink>
</file>

<file path=xl/externalLinks/externalLink7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odificacionesVsCorreoAF 050119"/>
      <sheetName val="PyG_Nubiola_Total"/>
      <sheetName val="PyG_Nubiola_Azul"/>
      <sheetName val="PyG_Nubiola_Oxidos"/>
      <sheetName val="PyG_Nubiola_ColoresTotal"/>
      <sheetName val="PyG_Nubiola_ChrY+Mb"/>
      <sheetName val="PyG_Nubiola_Amarillos"/>
      <sheetName val="PyG_Nubiola_Naranjas"/>
      <sheetName val="PyG_Nubiola_Anticorrosivos"/>
      <sheetName val="PyG_Nubiola_Verde"/>
      <sheetName val="PyG_Nubiola_Varios"/>
      <sheetName val="PptoVentasColoresCromo"/>
      <sheetName val="PptoVentasAmarillosPPQ"/>
      <sheetName val="PptoVentasAmarillosExpPPQ"/>
      <sheetName val="GastosVariablesVentasAF"/>
      <sheetName val="GastosVariablesDeVentaCOP"/>
      <sheetName val="Fletes"/>
      <sheetName val="ppto2005"/>
      <sheetName val="VentasTotalesLinea"/>
      <sheetName val="VentasNalUMB"/>
      <sheetName val="VentasExpUMB"/>
      <sheetName val="VentasGpoUMB"/>
      <sheetName val="VentasNalOH"/>
      <sheetName val="VentasExpOH"/>
      <sheetName val="VentasGpoOH"/>
      <sheetName val="VentasNalCC"/>
      <sheetName val="VentasExpCC"/>
      <sheetName val="VentasGpoCC"/>
      <sheetName val="VentasNalCC_A"/>
      <sheetName val="VentasExpCC_A"/>
      <sheetName val="VentasGpoCC_A"/>
      <sheetName val="VentasNalCC_N"/>
      <sheetName val="VentasExpCC_N"/>
      <sheetName val="VentasGpoCC_N"/>
      <sheetName val="VentasNalAC"/>
      <sheetName val="VentasExpAC"/>
      <sheetName val="VentasGpoAC"/>
      <sheetName val="VentasNalOCV"/>
      <sheetName val="VentasExpOCV"/>
      <sheetName val="VentasGpoOCV"/>
      <sheetName val="VentasNalCurticrom"/>
      <sheetName val="VentasExpCurticrom"/>
      <sheetName val="VentasGpoCurticrom"/>
      <sheetName val="VentasNalVarios"/>
      <sheetName val="VentasExpVarios"/>
      <sheetName val="VentasGpoVarios"/>
      <sheetName val="Devaluacion"/>
      <sheetName val="Rtdo x linprod &amp; Area Com"/>
      <sheetName val="Vtas a Grupo-detalle-"/>
      <sheetName val="VentasTotales"/>
      <sheetName val="ResumenRappels"/>
      <sheetName val="#¡REF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 refreshError="1"/>
    </sheetDataSet>
  </externalBook>
</externalLink>
</file>

<file path=xl/externalLinks/externalLink7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cultar y Mostrar Hojas"/>
      <sheetName val="DG"/>
      <sheetName val="VALIDACIONES"/>
      <sheetName val="DUFF AND PHELPS N"/>
      <sheetName val="Validar BG"/>
      <sheetName val="PYG RES EPM"/>
      <sheetName val="PYG EPM MVTOS"/>
      <sheetName val="PYG RES AGUAS"/>
      <sheetName val="PYG RES ACUEDUCTO"/>
      <sheetName val="PYG RES ALCANTARILLADO"/>
      <sheetName val="PYG RES ENERGIA"/>
      <sheetName val="PYG RES GENERACION"/>
      <sheetName val="PYG RES DISTRIBUCION"/>
      <sheetName val="PYG RES GAS"/>
      <sheetName val="PYG RES TELECOMUNICACIONES"/>
      <sheetName val="BCE RES EPM"/>
      <sheetName val="BCE RESUMEN AGUAS"/>
      <sheetName val="BCE RESUMEN ACUEDUCTO"/>
      <sheetName val="BCE RESUMEN ALCANTARILLADO"/>
      <sheetName val="BCE RESUMEN ENERGIA"/>
      <sheetName val="BCE RESUMEN GENERACION"/>
      <sheetName val="BCE RESUMEN DISTRIBUCION"/>
      <sheetName val="BCE RES GAS"/>
      <sheetName val="BCE RES TELECOMUNICACIONES"/>
      <sheetName val="INDICADORES"/>
      <sheetName val="EBITDA EPM"/>
      <sheetName val="EBITDA AGUAS"/>
      <sheetName val="EBITDA ACUEDUCTO"/>
      <sheetName val="EBITDA ALCANTARILLADO"/>
      <sheetName val="EBITDA ENERGIA"/>
      <sheetName val="EBITDA GENERACION"/>
      <sheetName val="EBITDA DISTRIBUCION"/>
      <sheetName val="EBITDA GAS"/>
      <sheetName val="EBITDA TELECOMUNICACIONES"/>
      <sheetName val="bce detallado consolidado epm "/>
      <sheetName val="bce detallado aguas"/>
      <sheetName val="bce detallado acueducto"/>
      <sheetName val="bce detallado alcantarillado"/>
      <sheetName val="bce detallado ENERGIA"/>
      <sheetName val="bce detallado generacion"/>
      <sheetName val="bce detallado distribucion"/>
      <sheetName val="bce detallado gas"/>
      <sheetName val="bce detallado telecomunicacions"/>
      <sheetName val="bce detallado corporativa"/>
      <sheetName val="bce detallado comercial"/>
      <sheetName val="pyg detallado CONS EPM"/>
      <sheetName val="pyg detallado AGUAS"/>
      <sheetName val="pyg detallado ACUEDUCTO"/>
      <sheetName val="pyg detallado ALCANTARILLADO"/>
      <sheetName val="pyg detallado ENERGIA"/>
      <sheetName val="pyg detallado GENERACION"/>
      <sheetName val="pyg detallado DISTRIBUCION"/>
      <sheetName val="pyg detallado GAS"/>
      <sheetName val="pyg detallado TELECOMUNICACIONS"/>
      <sheetName val="pyg COPORATIVA"/>
      <sheetName val="pyg comercial"/>
      <sheetName val="ARBOL RENTABILIDAD EPM"/>
      <sheetName val="ARBOL RENTABILIDAD AGUAS"/>
      <sheetName val="ARBOL RENTABILIDAD ACUEDUCTO"/>
      <sheetName val="ARBOL RENTABILID ALCANTARILLADO"/>
      <sheetName val="ARBOL RENTABILIDAD ENERGIA"/>
      <sheetName val="ARBOL RENTABILIDAD GENERACION"/>
      <sheetName val="ARBOL RENTABILIDAD DISTRIBUCION"/>
      <sheetName val="ARBOL RENTABILIDAD GAS"/>
      <sheetName val="ARBOL RENTABILIDAD TELECOMUNIC"/>
      <sheetName val="PYG INGLES"/>
      <sheetName val="BCE INGLES"/>
      <sheetName val="CORRECCION MONETARIA"/>
      <sheetName val="INFORME PATRIMONIO "/>
      <sheetName val="Ocultar_y_Mostrar_Hojas"/>
      <sheetName val="DUFF_AND_PHELPS_N"/>
      <sheetName val="Validar_BG"/>
      <sheetName val="PYG_RES_EPM"/>
      <sheetName val="PYG_EPM_MVTOS"/>
      <sheetName val="PYG_RES_AGUAS"/>
      <sheetName val="PYG_RES_ACUEDUCTO"/>
      <sheetName val="PYG_RES_ALCANTARILLADO"/>
      <sheetName val="PYG_RES_ENERGIA"/>
      <sheetName val="PYG_RES_GENERACION"/>
      <sheetName val="PYG_RES_DISTRIBUCION"/>
      <sheetName val="PYG_RES_GAS"/>
      <sheetName val="PYG_RES_TELECOMUNICACIONES"/>
      <sheetName val="BCE_RES_EPM"/>
      <sheetName val="BCE_RESUMEN_AGUAS"/>
      <sheetName val="BCE_RESUMEN_ACUEDUCTO"/>
      <sheetName val="BCE_RESUMEN_ALCANTARILLADO"/>
      <sheetName val="BCE_RESUMEN_ENERGIA"/>
      <sheetName val="BCE_RESUMEN_GENERACION"/>
      <sheetName val="BCE_RESUMEN_DISTRIBUCION"/>
      <sheetName val="BCE_RES_GAS"/>
      <sheetName val="BCE_RES_TELECOMUNICACIONES"/>
      <sheetName val="EBITDA_EPM"/>
      <sheetName val="EBITDA_AGUAS"/>
      <sheetName val="EBITDA_ACUEDUCTO"/>
      <sheetName val="EBITDA_ALCANTARILLADO"/>
      <sheetName val="EBITDA_ENERGIA"/>
      <sheetName val="EBITDA_GENERACION"/>
      <sheetName val="EBITDA_DISTRIBUCION"/>
      <sheetName val="EBITDA_GAS"/>
      <sheetName val="EBITDA_TELECOMUNICACIONES"/>
      <sheetName val="bce_detallado_consolidado_epm_"/>
      <sheetName val="bce_detallado_aguas"/>
      <sheetName val="bce_detallado_acueducto"/>
      <sheetName val="bce_detallado_alcantarillado"/>
      <sheetName val="bce_detallado_ENERGIA"/>
      <sheetName val="bce_detallado_generacion"/>
      <sheetName val="bce_detallado_distribucion"/>
      <sheetName val="bce_detallado_gas"/>
      <sheetName val="bce_detallado_telecomunicacions"/>
      <sheetName val="bce_detallado_corporativa"/>
      <sheetName val="bce_detallado_comercial"/>
      <sheetName val="pyg_detallado_CONS_EPM"/>
      <sheetName val="pyg_detallado_AGUAS"/>
      <sheetName val="pyg_detallado_ACUEDUCTO"/>
      <sheetName val="pyg_detallado_ALCANTARILLADO"/>
      <sheetName val="pyg_detallado_ENERGIA"/>
      <sheetName val="pyg_detallado_GENERACION"/>
      <sheetName val="pyg_detallado_DISTRIBUCION"/>
      <sheetName val="pyg_detallado_GAS"/>
      <sheetName val="pyg_detallado_TELECOMUNICACIONS"/>
      <sheetName val="pyg_COPORATIVA"/>
      <sheetName val="pyg_comercial"/>
      <sheetName val="ARBOL_RENTABILIDAD_EPM"/>
      <sheetName val="ARBOL_RENTABILIDAD_AGUAS"/>
      <sheetName val="ARBOL_RENTABILIDAD_ACUEDUCTO"/>
      <sheetName val="ARBOL_RENTABILID_ALCANTARILLADO"/>
      <sheetName val="ARBOL_RENTABILIDAD_ENERGIA"/>
      <sheetName val="ARBOL_RENTABILIDAD_GENERACION"/>
      <sheetName val="ARBOL_RENTABILIDAD_DISTRIBUCION"/>
      <sheetName val="ARBOL_RENTABILIDAD_GAS"/>
      <sheetName val="ARBOL_RENTABILIDAD_TELECOMUNIC"/>
      <sheetName val="PYG_INGLES"/>
      <sheetName val="BCE_INGLES"/>
      <sheetName val="CORRECCION_MONETARIA"/>
      <sheetName val="INFORME_PATRIMONIO_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 refreshError="1"/>
      <sheetData sheetId="44" refreshError="1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imado en $"/>
      <sheetName val="Estimado en US$"/>
      <sheetName val="Presupusto en US$"/>
      <sheetName val="Presupuesto en US$"/>
      <sheetName val="Hoja2"/>
      <sheetName val="Hoja1"/>
      <sheetName val="M Clientes"/>
      <sheetName val="Dic05"/>
      <sheetName val="Feb 2004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 refreshError="1"/>
      <sheetData sheetId="8" refreshError="1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ic05"/>
      <sheetName val="uds-04"/>
      <sheetName val="uds-05"/>
      <sheetName val="despachos-05"/>
      <sheetName val="despachos-04"/>
      <sheetName val="Ene"/>
      <sheetName val="Feb"/>
      <sheetName val="Mar"/>
      <sheetName val="Abr"/>
      <sheetName val="May"/>
      <sheetName val="Jun"/>
      <sheetName val="Jul"/>
      <sheetName val="Ago"/>
      <sheetName val="Sep"/>
      <sheetName val="Oct"/>
      <sheetName val="Nov"/>
      <sheetName val="Dic"/>
      <sheetName val="datos"/>
      <sheetName val="Vtas Line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1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1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1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2.bin"/></Relationships>
</file>

<file path=xl/worksheets/_rels/sheet15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3.bin"/></Relationships>
</file>

<file path=xl/worksheets/_rels/sheet16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14.bin"/></Relationships>
</file>

<file path=xl/worksheets/_rels/sheet1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5.bin"/></Relationships>
</file>

<file path=xl/worksheets/_rels/sheet1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6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 codeName="Hoja1"/>
  <dimension ref="A2:S96"/>
  <sheetViews>
    <sheetView showGridLines="0" workbookViewId="0">
      <selection activeCell="A3" sqref="A1:XFD1048576"/>
    </sheetView>
  </sheetViews>
  <sheetFormatPr defaultColWidth="11.42578125" defaultRowHeight="15.75"/>
  <cols>
    <col min="1" max="1" width="3.7109375" style="2" customWidth="1"/>
    <col min="2" max="2" width="54.28515625" style="2" customWidth="1"/>
    <col min="3" max="3" width="3" style="2" customWidth="1"/>
    <col min="4" max="4" width="11.7109375" style="154" customWidth="1"/>
    <col min="5" max="5" width="2.5703125" style="3" customWidth="1"/>
    <col min="6" max="6" width="11.7109375" style="2" customWidth="1"/>
    <col min="7" max="7" width="2.7109375" style="3" customWidth="1"/>
    <col min="8" max="8" width="1.85546875" style="153" hidden="1" customWidth="1"/>
    <col min="9" max="9" width="14.7109375" style="153" hidden="1" customWidth="1"/>
    <col min="10" max="10" width="2.42578125" style="2" customWidth="1"/>
    <col min="11" max="11" width="11.7109375" style="2" customWidth="1"/>
    <col min="12" max="12" width="3.42578125" style="5" customWidth="1"/>
    <col min="13" max="13" width="10.42578125" style="6" customWidth="1"/>
    <col min="14" max="14" width="2.5703125" style="6" customWidth="1"/>
    <col min="15" max="15" width="2.7109375" style="2" customWidth="1"/>
    <col min="16" max="16" width="85" style="144" customWidth="1"/>
    <col min="17" max="17" width="13.85546875" style="194" customWidth="1"/>
    <col min="19" max="19" width="14.140625" bestFit="1" customWidth="1"/>
  </cols>
  <sheetData>
    <row r="2" spans="1:19" ht="16.5" thickBot="1">
      <c r="S2" s="258"/>
    </row>
    <row r="3" spans="1:19" ht="21" thickTop="1">
      <c r="A3" s="7"/>
      <c r="B3" s="8"/>
      <c r="C3" s="9" t="s">
        <v>0</v>
      </c>
      <c r="D3" s="155"/>
      <c r="E3" s="9"/>
      <c r="F3" s="9"/>
      <c r="G3" s="9"/>
      <c r="H3" s="155"/>
      <c r="I3" s="155"/>
      <c r="J3" s="9"/>
      <c r="K3" s="9"/>
      <c r="L3" s="10"/>
      <c r="M3" s="11"/>
      <c r="N3" s="21"/>
      <c r="S3" s="258"/>
    </row>
    <row r="4" spans="1:19" ht="20.25">
      <c r="A4" s="12"/>
      <c r="C4" s="13" t="s">
        <v>1</v>
      </c>
      <c r="D4" s="156"/>
      <c r="E4" s="13"/>
      <c r="F4" s="13"/>
      <c r="G4" s="13"/>
      <c r="H4" s="156"/>
      <c r="I4" s="156"/>
      <c r="J4" s="13"/>
      <c r="K4" s="13"/>
      <c r="L4" s="14"/>
      <c r="M4" s="15"/>
      <c r="N4" s="21"/>
      <c r="S4" s="258"/>
    </row>
    <row r="5" spans="1:19" ht="16.5" thickBot="1">
      <c r="A5" s="16"/>
      <c r="B5" s="17"/>
      <c r="C5" s="17" t="s">
        <v>2</v>
      </c>
      <c r="D5" s="157"/>
      <c r="E5" s="17"/>
      <c r="F5" s="17"/>
      <c r="G5" s="17"/>
      <c r="H5" s="157"/>
      <c r="I5" s="157"/>
      <c r="J5" s="17"/>
      <c r="K5" s="17"/>
      <c r="L5" s="17"/>
      <c r="M5" s="18"/>
      <c r="N5" s="21"/>
      <c r="S5" s="258"/>
    </row>
    <row r="6" spans="1:19" ht="17.25" thickTop="1" thickBot="1">
      <c r="B6" s="19"/>
      <c r="C6" s="19"/>
      <c r="D6" s="158"/>
      <c r="E6" s="20"/>
      <c r="F6" s="19"/>
      <c r="G6" s="20"/>
      <c r="H6" s="158"/>
      <c r="I6" s="158"/>
      <c r="J6" s="19"/>
      <c r="L6" s="2"/>
      <c r="M6" s="21"/>
      <c r="N6" s="21"/>
      <c r="S6" s="258"/>
    </row>
    <row r="7" spans="1:19" ht="16.5" thickTop="1">
      <c r="A7" s="7"/>
      <c r="B7" s="8"/>
      <c r="C7" s="8"/>
      <c r="D7" s="159"/>
      <c r="E7" s="22"/>
      <c r="F7" s="8"/>
      <c r="G7" s="22"/>
      <c r="H7" s="159"/>
      <c r="I7" s="159"/>
      <c r="J7" s="23"/>
      <c r="K7" s="498" t="s">
        <v>3</v>
      </c>
      <c r="L7" s="498"/>
      <c r="M7" s="499"/>
      <c r="N7" s="342"/>
      <c r="S7" s="258"/>
    </row>
    <row r="8" spans="1:19" ht="18">
      <c r="A8" s="12"/>
      <c r="B8" s="24" t="s">
        <v>4</v>
      </c>
      <c r="C8" s="14"/>
      <c r="D8" s="160">
        <v>2022</v>
      </c>
      <c r="E8" s="14"/>
      <c r="F8" s="183">
        <v>2021</v>
      </c>
      <c r="G8" s="14"/>
      <c r="H8" s="161"/>
      <c r="I8" s="160" t="s">
        <v>5</v>
      </c>
      <c r="J8" s="26"/>
      <c r="K8" s="27" t="s">
        <v>6</v>
      </c>
      <c r="L8" s="28"/>
      <c r="M8" s="29" t="s">
        <v>7</v>
      </c>
      <c r="N8" s="27"/>
      <c r="S8" s="194"/>
    </row>
    <row r="9" spans="1:19" ht="15.75" customHeight="1">
      <c r="A9" s="12"/>
      <c r="B9" s="500" t="s">
        <v>8</v>
      </c>
      <c r="C9" s="500"/>
      <c r="E9" s="184"/>
      <c r="F9" s="184"/>
      <c r="G9" s="184"/>
      <c r="M9" s="30"/>
      <c r="N9" s="75"/>
      <c r="S9" s="194"/>
    </row>
    <row r="10" spans="1:19" ht="15.75" customHeight="1">
      <c r="A10" s="12"/>
      <c r="B10" s="497" t="s">
        <v>9</v>
      </c>
      <c r="C10" s="497"/>
      <c r="E10" s="185"/>
      <c r="F10" s="185"/>
      <c r="G10" s="185"/>
      <c r="J10" s="31"/>
      <c r="L10" s="32"/>
      <c r="M10" s="30"/>
      <c r="N10" s="75"/>
      <c r="S10" s="194"/>
    </row>
    <row r="11" spans="1:19">
      <c r="A11" s="12"/>
      <c r="B11" s="2" t="s">
        <v>10</v>
      </c>
      <c r="C11" s="33"/>
      <c r="D11" s="163"/>
      <c r="E11" s="34"/>
      <c r="F11" s="31"/>
      <c r="G11" s="34"/>
      <c r="I11" s="162"/>
      <c r="J11" s="36"/>
      <c r="K11" s="35"/>
      <c r="M11" s="30"/>
      <c r="N11" s="75"/>
      <c r="P11" s="245" t="s">
        <v>11</v>
      </c>
      <c r="S11" s="194"/>
    </row>
    <row r="12" spans="1:19" ht="16.5" thickBot="1">
      <c r="A12" s="12"/>
      <c r="B12" s="497" t="s">
        <v>12</v>
      </c>
      <c r="C12" s="497"/>
      <c r="D12" s="40">
        <f>+Plantilla_Junio_2022!D10</f>
        <v>6.71600047</v>
      </c>
      <c r="E12" s="319"/>
      <c r="F12" s="40">
        <f>+Plantilla_Junio_2022!E10</f>
        <v>3.4920004699999998</v>
      </c>
      <c r="G12" s="201"/>
      <c r="H12" s="40"/>
      <c r="I12" s="40">
        <v>4880.7994699999981</v>
      </c>
      <c r="J12" s="149"/>
      <c r="K12" s="40">
        <f>+D12-F12</f>
        <v>3.2240000000000002</v>
      </c>
      <c r="L12" s="216"/>
      <c r="M12" s="217">
        <f>+(D12-F12)/F12</f>
        <v>0.92325302579355051</v>
      </c>
      <c r="N12" s="350"/>
      <c r="O12" s="4"/>
      <c r="S12" s="194"/>
    </row>
    <row r="13" spans="1:19" ht="18" customHeight="1" thickBot="1">
      <c r="A13" s="12"/>
      <c r="B13" s="185" t="s">
        <v>13</v>
      </c>
      <c r="C13" s="31"/>
      <c r="D13" s="40">
        <f>+ROUND(Plantilla_Junio_2022!D24,1)</f>
        <v>5051.6000000000004</v>
      </c>
      <c r="E13" s="320"/>
      <c r="F13" s="40">
        <f>+ROUND(Plantilla_Junio_2022!E24,1)-0.5</f>
        <v>4506.8</v>
      </c>
      <c r="G13" s="218"/>
      <c r="H13" s="40"/>
      <c r="I13" s="40">
        <v>3700396.5934000006</v>
      </c>
      <c r="J13" s="149"/>
      <c r="K13" s="40">
        <f t="shared" ref="K13:K19" si="0">+D13-F13</f>
        <v>544.80000000000018</v>
      </c>
      <c r="L13" s="216"/>
      <c r="M13" s="217">
        <f t="shared" ref="M13:M20" si="1">+(D13-F13)/F13</f>
        <v>0.12088399751486646</v>
      </c>
      <c r="N13" s="350"/>
      <c r="O13" s="4"/>
      <c r="P13" s="307" t="s">
        <v>14</v>
      </c>
      <c r="Q13" s="243"/>
    </row>
    <row r="14" spans="1:19" ht="16.5" thickBot="1">
      <c r="A14" s="12"/>
      <c r="B14" s="31" t="s">
        <v>15</v>
      </c>
      <c r="C14" s="38"/>
      <c r="D14" s="40">
        <f>+ROUND(Plantilla_Junio_2022!D37,1)</f>
        <v>15.5</v>
      </c>
      <c r="E14" s="321"/>
      <c r="F14" s="40">
        <f>+Plantilla_Junio_2022!E37</f>
        <v>148.48459423999995</v>
      </c>
      <c r="G14" s="219"/>
      <c r="H14" s="40"/>
      <c r="I14" s="40">
        <v>5020112.6959600002</v>
      </c>
      <c r="J14" s="46"/>
      <c r="K14" s="40">
        <f t="shared" si="0"/>
        <v>-132.98459423999995</v>
      </c>
      <c r="L14" s="216"/>
      <c r="M14" s="217">
        <f t="shared" si="1"/>
        <v>-0.89561206615854771</v>
      </c>
      <c r="N14" s="350"/>
      <c r="O14" s="4"/>
      <c r="P14" s="307" t="s">
        <v>16</v>
      </c>
    </row>
    <row r="15" spans="1:19" ht="16.5" customHeight="1" thickBot="1">
      <c r="A15" s="12"/>
      <c r="B15" s="336" t="s">
        <v>17</v>
      </c>
      <c r="C15" s="337"/>
      <c r="D15" s="40">
        <f>+ROUND(Plantilla_Junio_2022!D38,1)</f>
        <v>5.7</v>
      </c>
      <c r="E15" s="321"/>
      <c r="F15" s="40">
        <f>+Plantilla_Junio_2022!E38</f>
        <v>606.7206281</v>
      </c>
      <c r="G15" s="219"/>
      <c r="H15" s="40"/>
      <c r="I15" s="40"/>
      <c r="J15" s="46"/>
      <c r="K15" s="40">
        <f t="shared" si="0"/>
        <v>-601.02062809999995</v>
      </c>
      <c r="L15" s="216"/>
      <c r="M15" s="217">
        <f t="shared" si="1"/>
        <v>-0.99060523124481503</v>
      </c>
      <c r="N15" s="350"/>
      <c r="O15" s="4"/>
      <c r="P15" s="246" t="s">
        <v>18</v>
      </c>
    </row>
    <row r="16" spans="1:19" ht="16.5" thickBot="1">
      <c r="A16" s="12"/>
      <c r="B16" s="31" t="s">
        <v>19</v>
      </c>
      <c r="C16" s="38"/>
      <c r="D16" s="40">
        <f>+ROUND(Plantilla_Junio_2022!D39,1)</f>
        <v>0</v>
      </c>
      <c r="E16" s="321"/>
      <c r="F16" s="40">
        <f>+Plantilla_Junio_2022!E39</f>
        <v>328.59471274000009</v>
      </c>
      <c r="G16" s="219"/>
      <c r="H16" s="40"/>
      <c r="I16" s="40"/>
      <c r="J16" s="46"/>
      <c r="K16" s="40">
        <f t="shared" si="0"/>
        <v>-328.59471274000009</v>
      </c>
      <c r="L16" s="216"/>
      <c r="M16" s="217">
        <v>1</v>
      </c>
      <c r="N16" s="350"/>
      <c r="O16" s="4"/>
      <c r="P16" s="246" t="s">
        <v>20</v>
      </c>
    </row>
    <row r="17" spans="1:16" ht="16.5" thickBot="1">
      <c r="A17" s="12"/>
      <c r="B17" s="31" t="s">
        <v>21</v>
      </c>
      <c r="C17" s="38"/>
      <c r="D17" s="40">
        <f>+ROUND(Plantilla_Junio_2022!D40,1)</f>
        <v>53.8</v>
      </c>
      <c r="E17" s="321"/>
      <c r="F17" s="40">
        <f>+Plantilla_Junio_2022!E40</f>
        <v>0</v>
      </c>
      <c r="G17" s="219"/>
      <c r="H17" s="40"/>
      <c r="I17" s="40"/>
      <c r="J17" s="46"/>
      <c r="K17" s="40">
        <f t="shared" si="0"/>
        <v>53.8</v>
      </c>
      <c r="L17" s="216"/>
      <c r="M17" s="217">
        <v>1</v>
      </c>
      <c r="N17" s="350"/>
      <c r="O17" s="4"/>
      <c r="P17" s="246" t="s">
        <v>22</v>
      </c>
    </row>
    <row r="18" spans="1:16" ht="16.5" thickBot="1">
      <c r="A18" s="12"/>
      <c r="B18" s="31" t="s">
        <v>23</v>
      </c>
      <c r="C18" s="31"/>
      <c r="D18" s="40">
        <f>+ROUND(Plantilla_Junio_2022!D41,0)</f>
        <v>16</v>
      </c>
      <c r="E18" s="320"/>
      <c r="F18" s="40">
        <f>+Plantilla_Junio_2022!E41</f>
        <v>12.028590739999448</v>
      </c>
      <c r="G18" s="218"/>
      <c r="H18" s="40"/>
      <c r="I18" s="40">
        <v>558786.16372000007</v>
      </c>
      <c r="J18" s="46"/>
      <c r="K18" s="40">
        <f t="shared" si="0"/>
        <v>3.9714092600005522</v>
      </c>
      <c r="L18" s="216"/>
      <c r="M18" s="217">
        <f t="shared" si="1"/>
        <v>0.33016413525436267</v>
      </c>
      <c r="N18" s="350"/>
      <c r="P18" s="246" t="s">
        <v>24</v>
      </c>
    </row>
    <row r="19" spans="1:16" ht="16.5" thickBot="1">
      <c r="A19" s="12"/>
      <c r="B19" s="31" t="s">
        <v>25</v>
      </c>
      <c r="C19" s="31"/>
      <c r="D19" s="40">
        <f>+Plantilla_Junio_2022!D45</f>
        <v>5459.6521625600008</v>
      </c>
      <c r="E19" s="321"/>
      <c r="F19" s="40">
        <f>+Plantilla_Junio_2022!E45</f>
        <v>7138.6601246800001</v>
      </c>
      <c r="G19" s="219"/>
      <c r="H19" s="40"/>
      <c r="I19" s="40">
        <v>2212811.62763</v>
      </c>
      <c r="J19" s="46"/>
      <c r="K19" s="40">
        <f t="shared" si="0"/>
        <v>-1679.0079621199993</v>
      </c>
      <c r="L19" s="216"/>
      <c r="M19" s="229">
        <f t="shared" si="1"/>
        <v>-0.23519931370808372</v>
      </c>
      <c r="N19" s="4"/>
      <c r="O19" s="4"/>
      <c r="P19" s="246" t="s">
        <v>26</v>
      </c>
    </row>
    <row r="20" spans="1:16">
      <c r="A20" s="12"/>
      <c r="B20" s="501"/>
      <c r="C20" s="501"/>
      <c r="D20" s="63">
        <f>SUM(D9:D19)</f>
        <v>10608.96816303</v>
      </c>
      <c r="E20" s="295"/>
      <c r="F20" s="63">
        <f>SUM(F9:F19)</f>
        <v>12744.780650969999</v>
      </c>
      <c r="G20" s="220"/>
      <c r="H20" s="151"/>
      <c r="I20" s="63">
        <v>11496987.880180001</v>
      </c>
      <c r="J20" s="46"/>
      <c r="K20" s="63">
        <f>+D20-F20</f>
        <v>-2135.8124879399984</v>
      </c>
      <c r="L20" s="216"/>
      <c r="M20" s="229">
        <f t="shared" si="1"/>
        <v>-0.16758330695769511</v>
      </c>
      <c r="N20" s="351"/>
    </row>
    <row r="21" spans="1:16">
      <c r="A21" s="12"/>
      <c r="B21" s="42"/>
      <c r="C21" s="42"/>
      <c r="D21" s="151"/>
      <c r="E21" s="43"/>
      <c r="F21" s="221"/>
      <c r="G21" s="222"/>
      <c r="H21" s="151"/>
      <c r="I21" s="151"/>
      <c r="J21" s="46"/>
      <c r="K21" s="40"/>
      <c r="L21" s="216"/>
      <c r="M21" s="223"/>
      <c r="N21" s="216"/>
    </row>
    <row r="22" spans="1:16" ht="16.5" thickBot="1">
      <c r="A22" s="12"/>
      <c r="B22" s="497" t="s">
        <v>27</v>
      </c>
      <c r="C22" s="497"/>
      <c r="D22" s="164"/>
      <c r="E22" s="185"/>
      <c r="F22" s="201"/>
      <c r="G22" s="201"/>
      <c r="H22" s="151"/>
      <c r="I22" s="40"/>
      <c r="J22" s="46"/>
      <c r="K22" s="149"/>
      <c r="L22" s="216"/>
      <c r="M22" s="223"/>
      <c r="N22" s="216"/>
    </row>
    <row r="23" spans="1:16" ht="15.75" customHeight="1" thickBot="1">
      <c r="A23" s="12"/>
      <c r="B23" s="497" t="s">
        <v>28</v>
      </c>
      <c r="C23" s="497"/>
      <c r="D23" s="149">
        <f>+Plantilla_Junio_2022!D135</f>
        <v>1286.0803599999999</v>
      </c>
      <c r="E23" s="185"/>
      <c r="F23" s="149">
        <f>+Plantilla_Junio_2022!E135</f>
        <v>2811.2005909999998</v>
      </c>
      <c r="G23" s="201"/>
      <c r="H23" s="151"/>
      <c r="I23" s="40">
        <v>215609.89730000001</v>
      </c>
      <c r="J23" s="46"/>
      <c r="K23" s="149">
        <f>+D23-F23</f>
        <v>-1525.1202309999999</v>
      </c>
      <c r="L23" s="216"/>
      <c r="M23" s="217">
        <f>+(D23-F23)/F23</f>
        <v>-0.54251561979697949</v>
      </c>
      <c r="N23" s="351"/>
      <c r="P23" s="308" t="s">
        <v>29</v>
      </c>
    </row>
    <row r="24" spans="1:16" ht="16.5" customHeight="1" thickBot="1">
      <c r="A24" s="12"/>
      <c r="B24" s="185" t="s">
        <v>30</v>
      </c>
      <c r="C24" s="185"/>
      <c r="D24" s="149">
        <f>+Plantilla_Junio_2022!D63</f>
        <v>0</v>
      </c>
      <c r="E24" s="185"/>
      <c r="F24" s="149">
        <f>+Plantilla_Junio_2022!E63</f>
        <v>29.700199999999999</v>
      </c>
      <c r="G24" s="201"/>
      <c r="H24" s="151"/>
      <c r="I24" s="40"/>
      <c r="J24" s="46"/>
      <c r="K24" s="149"/>
      <c r="L24" s="216"/>
      <c r="M24" s="217"/>
      <c r="N24" s="351"/>
      <c r="P24" s="308" t="s">
        <v>31</v>
      </c>
    </row>
    <row r="25" spans="1:16" ht="16.5" hidden="1" customHeight="1" thickBot="1">
      <c r="A25" s="12"/>
      <c r="B25" s="497" t="s">
        <v>32</v>
      </c>
      <c r="C25" s="497"/>
      <c r="D25" s="149">
        <f>+Plantilla_Junio_2022!D59</f>
        <v>0</v>
      </c>
      <c r="E25" s="296"/>
      <c r="F25" s="149">
        <f>+Plantilla_Junio_2022!E59</f>
        <v>0</v>
      </c>
      <c r="G25" s="203"/>
      <c r="H25" s="151"/>
      <c r="I25" s="40">
        <v>52024.610999999997</v>
      </c>
      <c r="J25" s="46"/>
      <c r="K25" s="149">
        <f t="shared" ref="K25:K31" si="2">+D25-F25</f>
        <v>0</v>
      </c>
      <c r="L25" s="216"/>
      <c r="M25" s="217">
        <v>-1</v>
      </c>
      <c r="N25" s="351"/>
      <c r="P25" s="305" t="s">
        <v>33</v>
      </c>
    </row>
    <row r="26" spans="1:16" ht="15.75" customHeight="1" thickBot="1">
      <c r="A26" s="12"/>
      <c r="B26" s="497" t="s">
        <v>34</v>
      </c>
      <c r="C26" s="497"/>
      <c r="D26" s="149">
        <f>+Plantilla_Junio_2022!D60+Plantilla_Junio_2022!D61+Plantilla_Junio_2022!D62-0.4</f>
        <v>1741.5623406300001</v>
      </c>
      <c r="E26" s="185"/>
      <c r="F26" s="149">
        <f>+Plantilla_Junio_2022!E60+Plantilla_Junio_2022!E61+Plantilla_Junio_2022!E62</f>
        <v>1445.0331787700002</v>
      </c>
      <c r="G26" s="201"/>
      <c r="H26" s="151"/>
      <c r="I26" s="40">
        <v>5854967.29</v>
      </c>
      <c r="J26" s="46"/>
      <c r="K26" s="149">
        <f>+D26-F26</f>
        <v>296.52916185999993</v>
      </c>
      <c r="L26" s="216"/>
      <c r="M26" s="217">
        <f>+(D26-F26)/F26</f>
        <v>0.20520578088899177</v>
      </c>
      <c r="N26" s="351"/>
      <c r="P26" s="492" t="s">
        <v>35</v>
      </c>
    </row>
    <row r="27" spans="1:16" ht="15.75" customHeight="1" thickBot="1">
      <c r="A27" s="12"/>
      <c r="B27" s="497" t="s">
        <v>36</v>
      </c>
      <c r="C27" s="497"/>
      <c r="D27" s="149">
        <f>+Plantilla_Junio_2022!D68</f>
        <v>38.503085189999993</v>
      </c>
      <c r="E27" s="185"/>
      <c r="F27" s="149">
        <f>+Plantilla_Junio_2022!E68</f>
        <v>202.92492667999997</v>
      </c>
      <c r="G27" s="201"/>
      <c r="H27" s="151"/>
      <c r="I27" s="40">
        <v>172152.52733000001</v>
      </c>
      <c r="J27" s="46"/>
      <c r="K27" s="149">
        <f t="shared" si="2"/>
        <v>-164.42184148999996</v>
      </c>
      <c r="L27" s="216"/>
      <c r="M27" s="217">
        <f t="shared" ref="M27:M34" si="3">+(D27-F27)/F27</f>
        <v>-0.81025945989022341</v>
      </c>
      <c r="N27" s="351"/>
      <c r="P27" s="308" t="s">
        <v>37</v>
      </c>
    </row>
    <row r="28" spans="1:16" ht="15" customHeight="1" thickBot="1">
      <c r="A28" s="12"/>
      <c r="B28" s="497" t="s">
        <v>38</v>
      </c>
      <c r="C28" s="497"/>
      <c r="D28" s="149">
        <f>+Plantilla_Junio_2022!D141+Plantilla_Junio_2022!D143</f>
        <v>173.72144973000005</v>
      </c>
      <c r="E28" s="185"/>
      <c r="F28" s="149">
        <f>+Plantilla_Junio_2022!E141</f>
        <v>48.019798040000012</v>
      </c>
      <c r="G28" s="201"/>
      <c r="H28" s="151"/>
      <c r="I28" s="40">
        <v>252787.32766000001</v>
      </c>
      <c r="J28" s="46"/>
      <c r="K28" s="149">
        <f t="shared" si="2"/>
        <v>125.70165169000003</v>
      </c>
      <c r="L28" s="216"/>
      <c r="M28" s="217">
        <f t="shared" si="3"/>
        <v>2.6177047139034575</v>
      </c>
      <c r="N28" s="351"/>
      <c r="P28" s="244" t="s">
        <v>39</v>
      </c>
    </row>
    <row r="29" spans="1:16" ht="15.75" customHeight="1" thickBot="1">
      <c r="A29" s="12"/>
      <c r="B29" s="497" t="s">
        <v>40</v>
      </c>
      <c r="C29" s="497"/>
      <c r="D29" s="149">
        <f>+Plantilla_Junio_2022!D151</f>
        <v>9.3583230000000004</v>
      </c>
      <c r="E29" s="185"/>
      <c r="F29" s="149">
        <f>+Plantilla_Junio_2022!E151</f>
        <v>6.9877988900000005</v>
      </c>
      <c r="G29" s="201"/>
      <c r="H29" s="151"/>
      <c r="I29" s="40">
        <v>31169.636999999999</v>
      </c>
      <c r="J29" s="46"/>
      <c r="K29" s="149">
        <f t="shared" si="2"/>
        <v>2.3705241099999999</v>
      </c>
      <c r="L29" s="216"/>
      <c r="M29" s="217">
        <f t="shared" si="3"/>
        <v>0.33923759789257468</v>
      </c>
      <c r="N29" s="351"/>
      <c r="P29" s="308" t="s">
        <v>41</v>
      </c>
    </row>
    <row r="30" spans="1:16" ht="16.5" thickBot="1">
      <c r="A30" s="12"/>
      <c r="B30" s="185" t="s">
        <v>42</v>
      </c>
      <c r="C30" s="185"/>
      <c r="D30" s="149">
        <f>+Plantilla_Junio_2022!D157+Plantilla_Junio_2022!D155+Plantilla_Junio_2022!D156</f>
        <v>29.917451759999999</v>
      </c>
      <c r="E30" s="44"/>
      <c r="F30" s="149">
        <f>+Plantilla_Junio_2022!E157+Plantilla_Junio_2022!E155+Plantilla_Junio_2022!E156</f>
        <v>54.793351299999998</v>
      </c>
      <c r="G30" s="224"/>
      <c r="H30" s="151"/>
      <c r="I30" s="40">
        <v>9821.0013600000002</v>
      </c>
      <c r="J30" s="46"/>
      <c r="K30" s="149">
        <f t="shared" si="2"/>
        <v>-24.875899539999999</v>
      </c>
      <c r="L30" s="216"/>
      <c r="M30" s="217">
        <f t="shared" si="3"/>
        <v>-0.45399485429904707</v>
      </c>
      <c r="N30" s="351"/>
      <c r="P30" s="308" t="s">
        <v>43</v>
      </c>
    </row>
    <row r="31" spans="1:16" ht="16.5" thickBot="1">
      <c r="A31" s="12"/>
      <c r="B31" s="185" t="s">
        <v>44</v>
      </c>
      <c r="C31" s="185"/>
      <c r="D31" s="150">
        <f>+Plantilla_Junio_2022!D160</f>
        <v>0</v>
      </c>
      <c r="E31" s="44"/>
      <c r="F31" s="150">
        <f>+Plantilla_Junio_2022!E160</f>
        <v>0</v>
      </c>
      <c r="G31" s="224"/>
      <c r="H31" s="151"/>
      <c r="I31" s="50">
        <v>-84266.136129999999</v>
      </c>
      <c r="J31" s="46"/>
      <c r="K31" s="149">
        <f t="shared" si="2"/>
        <v>0</v>
      </c>
      <c r="L31" s="216"/>
      <c r="M31" s="229">
        <v>0</v>
      </c>
      <c r="N31" s="351"/>
      <c r="P31" s="308"/>
    </row>
    <row r="32" spans="1:16" ht="16.5" thickBot="1">
      <c r="A32" s="12"/>
      <c r="B32" s="185" t="s">
        <v>45</v>
      </c>
      <c r="C32" s="185"/>
      <c r="D32" s="152">
        <f>SUM(D23:D31)</f>
        <v>3279.1430103100001</v>
      </c>
      <c r="E32" s="44"/>
      <c r="F32" s="152">
        <f>SUM(F23:F31)</f>
        <v>4598.659844679999</v>
      </c>
      <c r="G32" s="224"/>
      <c r="H32" s="152"/>
      <c r="I32" s="152">
        <v>6504266.1555199996</v>
      </c>
      <c r="J32" s="46"/>
      <c r="K32" s="152">
        <f>+D32-F32</f>
        <v>-1319.5168343699988</v>
      </c>
      <c r="L32" s="216"/>
      <c r="M32" s="217">
        <f t="shared" si="3"/>
        <v>-0.28693508085763153</v>
      </c>
      <c r="N32" s="351"/>
    </row>
    <row r="33" spans="1:16" ht="16.5" thickBot="1">
      <c r="A33" s="12"/>
      <c r="B33" s="2" t="s">
        <v>46</v>
      </c>
      <c r="D33" s="152">
        <f>+Plantilla_Junio_2022!D171</f>
        <v>5</v>
      </c>
      <c r="E33" s="2"/>
      <c r="F33" s="152">
        <f>+Plantilla_Junio_2022!E171</f>
        <v>14.5</v>
      </c>
      <c r="G33" s="153"/>
      <c r="H33" s="151"/>
      <c r="I33" s="40">
        <v>245099.51240000001</v>
      </c>
      <c r="J33" s="46"/>
      <c r="K33" s="152">
        <f>+D33-F33</f>
        <v>-9.5</v>
      </c>
      <c r="L33" s="216"/>
      <c r="M33" s="217">
        <f t="shared" si="3"/>
        <v>-0.65517241379310343</v>
      </c>
      <c r="N33" s="351"/>
      <c r="P33" s="308" t="s">
        <v>47</v>
      </c>
    </row>
    <row r="34" spans="1:16" ht="16.5" hidden="1" thickBot="1">
      <c r="A34" s="12"/>
      <c r="B34" s="2" t="s">
        <v>48</v>
      </c>
      <c r="D34" s="152">
        <f>+Plantilla_Junio_2022!D235+Plantilla_Junio_2022!D256-0.4</f>
        <v>-0.4000003200000265</v>
      </c>
      <c r="E34" s="2"/>
      <c r="F34" s="152">
        <f>+Plantilla_Junio_2022!E235+Plantilla_Junio_2022!E256</f>
        <v>-3.2000002647691872E-7</v>
      </c>
      <c r="G34" s="153"/>
      <c r="H34" s="151"/>
      <c r="I34" s="165">
        <v>17809.113649999999</v>
      </c>
      <c r="J34" s="46"/>
      <c r="K34" s="152">
        <f>+D34-F34</f>
        <v>-0.4</v>
      </c>
      <c r="L34" s="216"/>
      <c r="M34" s="229">
        <f t="shared" si="3"/>
        <v>1249999.896574545</v>
      </c>
      <c r="N34" s="351"/>
      <c r="P34" s="308"/>
    </row>
    <row r="35" spans="1:16">
      <c r="A35" s="12"/>
      <c r="D35" s="149"/>
      <c r="E35" s="2"/>
      <c r="F35" s="153"/>
      <c r="G35" s="153"/>
      <c r="H35" s="151"/>
      <c r="I35" s="152"/>
      <c r="J35" s="46"/>
      <c r="K35" s="46"/>
      <c r="L35" s="216"/>
      <c r="M35" s="225"/>
      <c r="N35" s="216"/>
    </row>
    <row r="36" spans="1:16" ht="16.5" customHeight="1" thickBot="1">
      <c r="A36" s="12"/>
      <c r="B36" s="503" t="s">
        <v>49</v>
      </c>
      <c r="C36" s="503"/>
      <c r="D36" s="166">
        <f>+D20+D32+D33+D34</f>
        <v>13892.711173019999</v>
      </c>
      <c r="E36" s="291"/>
      <c r="F36" s="166">
        <f>+F20+F32+F33+F34+0.6</f>
        <v>17358.540495329995</v>
      </c>
      <c r="G36" s="226"/>
      <c r="H36" s="151"/>
      <c r="I36" s="166">
        <v>18264162.661750004</v>
      </c>
      <c r="J36" s="46"/>
      <c r="K36" s="166">
        <f>+D36-F36</f>
        <v>-3465.8293223099954</v>
      </c>
      <c r="L36" s="216"/>
      <c r="M36" s="480">
        <f>+(D36-F36)/F36</f>
        <v>-0.19966133231318697</v>
      </c>
      <c r="N36" s="351"/>
    </row>
    <row r="37" spans="1:16" ht="16.5" thickTop="1">
      <c r="A37" s="12"/>
      <c r="B37" s="181"/>
      <c r="C37" s="181"/>
      <c r="D37" s="46"/>
      <c r="E37" s="48"/>
      <c r="F37" s="227"/>
      <c r="G37" s="228"/>
      <c r="H37" s="151"/>
      <c r="I37" s="46"/>
      <c r="J37" s="46"/>
      <c r="K37" s="40"/>
      <c r="L37" s="216"/>
      <c r="M37" s="223"/>
      <c r="N37" s="216"/>
    </row>
    <row r="38" spans="1:16" ht="15.75" customHeight="1">
      <c r="A38" s="12"/>
      <c r="B38" s="503" t="s">
        <v>50</v>
      </c>
      <c r="C38" s="503"/>
      <c r="D38" s="149"/>
      <c r="E38" s="291"/>
      <c r="F38" s="226"/>
      <c r="G38" s="226"/>
      <c r="H38" s="40"/>
      <c r="I38" s="149"/>
      <c r="J38" s="149"/>
      <c r="K38" s="40"/>
      <c r="L38" s="216"/>
      <c r="M38" s="223"/>
      <c r="N38" s="216"/>
    </row>
    <row r="39" spans="1:16" ht="31.5" hidden="1" customHeight="1" thickBot="1">
      <c r="A39" s="12"/>
      <c r="B39" s="135" t="s">
        <v>51</v>
      </c>
      <c r="C39" s="42"/>
      <c r="E39" s="42"/>
      <c r="F39" s="221"/>
      <c r="G39" s="221"/>
      <c r="H39" s="40"/>
      <c r="I39" s="149"/>
      <c r="J39" s="149"/>
      <c r="K39" s="40"/>
      <c r="L39" s="216"/>
      <c r="M39" s="223"/>
      <c r="N39" s="216"/>
    </row>
    <row r="40" spans="1:16" ht="16.5" thickBot="1">
      <c r="A40" s="12"/>
      <c r="B40" s="2" t="s">
        <v>28</v>
      </c>
      <c r="C40" s="42"/>
      <c r="D40" s="149">
        <v>0</v>
      </c>
      <c r="E40" s="42"/>
      <c r="F40" s="149">
        <v>0</v>
      </c>
      <c r="G40" s="221"/>
      <c r="H40" s="40"/>
      <c r="I40" s="149">
        <v>10220733.323999999</v>
      </c>
      <c r="J40" s="149"/>
      <c r="K40" s="152">
        <f>+D40-F40</f>
        <v>0</v>
      </c>
      <c r="L40" s="216"/>
      <c r="M40" s="217">
        <v>0</v>
      </c>
      <c r="N40" s="343"/>
      <c r="P40" s="307"/>
    </row>
    <row r="41" spans="1:16" ht="16.5" thickBot="1">
      <c r="A41" s="12"/>
      <c r="B41" s="2" t="s">
        <v>52</v>
      </c>
      <c r="D41" s="149">
        <f>+Plantilla_Junio_2022!D186</f>
        <v>13692.546739649999</v>
      </c>
      <c r="E41" s="2"/>
      <c r="F41" s="149">
        <f>+Plantilla_Junio_2022!E186</f>
        <v>14134.429809840001</v>
      </c>
      <c r="G41" s="153"/>
      <c r="H41" s="40"/>
      <c r="I41" s="40">
        <v>14835215.99712</v>
      </c>
      <c r="J41" s="149"/>
      <c r="K41" s="149">
        <f t="shared" ref="K41:K42" si="4">+D41-F41</f>
        <v>-441.8830701900024</v>
      </c>
      <c r="L41" s="216"/>
      <c r="M41" s="217">
        <f t="shared" ref="M41:M45" si="5">+(D41-F41)/F41</f>
        <v>-3.1262886167673747E-2</v>
      </c>
      <c r="N41" s="343"/>
      <c r="P41" s="307" t="s">
        <v>53</v>
      </c>
    </row>
    <row r="42" spans="1:16" ht="16.5" thickBot="1">
      <c r="A42" s="12"/>
      <c r="B42" s="2" t="s">
        <v>54</v>
      </c>
      <c r="D42" s="149">
        <f>+Plantilla_Junio_2022!D248+Plantilla_Junio_2022!D254+Plantilla_Junio_2022!D255</f>
        <v>0</v>
      </c>
      <c r="E42" s="2"/>
      <c r="F42" s="149">
        <f>+Plantilla_Junio_2022!E248+Plantilla_Junio_2022!E254+Plantilla_Junio_2022!E255</f>
        <v>0</v>
      </c>
      <c r="G42" s="153"/>
      <c r="H42" s="40"/>
      <c r="I42" s="50">
        <v>24071.705109999999</v>
      </c>
      <c r="J42" s="149"/>
      <c r="K42" s="149">
        <f t="shared" si="4"/>
        <v>0</v>
      </c>
      <c r="L42" s="216"/>
      <c r="M42" s="217">
        <v>0</v>
      </c>
      <c r="N42" s="343"/>
      <c r="P42" s="307" t="s">
        <v>55</v>
      </c>
    </row>
    <row r="43" spans="1:16" ht="15.75" customHeight="1">
      <c r="A43" s="12"/>
      <c r="B43" s="503" t="s">
        <v>56</v>
      </c>
      <c r="C43" s="503"/>
      <c r="D43" s="150">
        <f>SUM(D40:D42)</f>
        <v>13692.546739649999</v>
      </c>
      <c r="E43" s="291"/>
      <c r="F43" s="150">
        <f>SUM(F40:F42)</f>
        <v>14134.429809840001</v>
      </c>
      <c r="G43" s="226"/>
      <c r="H43" s="151"/>
      <c r="I43" s="80">
        <v>25080021.02623</v>
      </c>
      <c r="J43" s="46"/>
      <c r="K43" s="150">
        <f>+D43-F43-0.4</f>
        <v>-442.28307019000238</v>
      </c>
      <c r="L43" s="216"/>
      <c r="M43" s="229">
        <f t="shared" si="5"/>
        <v>-3.1262886167673747E-2</v>
      </c>
      <c r="N43" s="351"/>
    </row>
    <row r="44" spans="1:16" ht="15.75" customHeight="1">
      <c r="A44" s="12"/>
      <c r="B44" s="291"/>
      <c r="C44" s="291"/>
      <c r="D44" s="150"/>
      <c r="E44" s="291"/>
      <c r="F44" s="226"/>
      <c r="G44" s="226"/>
      <c r="H44" s="151"/>
      <c r="I44" s="40"/>
      <c r="J44" s="46"/>
      <c r="K44" s="150"/>
      <c r="L44" s="216"/>
      <c r="M44" s="230"/>
      <c r="N44" s="344"/>
      <c r="P44" s="269"/>
    </row>
    <row r="45" spans="1:16" ht="15.75" customHeight="1">
      <c r="A45" s="12"/>
      <c r="B45" s="504" t="s">
        <v>57</v>
      </c>
      <c r="C45" s="504"/>
      <c r="D45" s="167">
        <f>+D43+D36+0.4</f>
        <v>27585.657912670002</v>
      </c>
      <c r="E45" s="292"/>
      <c r="F45" s="167">
        <f>+F43+F36</f>
        <v>31492.970305169998</v>
      </c>
      <c r="G45" s="231"/>
      <c r="H45" s="151"/>
      <c r="I45" s="167">
        <v>43344183.687980004</v>
      </c>
      <c r="J45" s="173"/>
      <c r="K45" s="167">
        <f>+D45-F45</f>
        <v>-3907.3123924999963</v>
      </c>
      <c r="L45" s="216"/>
      <c r="M45" s="256">
        <f t="shared" si="5"/>
        <v>-0.12406935118020793</v>
      </c>
      <c r="N45" s="345"/>
    </row>
    <row r="46" spans="1:16">
      <c r="A46" s="53"/>
      <c r="B46" s="54"/>
      <c r="C46" s="55"/>
      <c r="D46" s="168"/>
      <c r="E46" s="56"/>
      <c r="F46" s="232"/>
      <c r="G46" s="233"/>
      <c r="H46" s="168"/>
      <c r="I46" s="168"/>
      <c r="J46" s="170"/>
      <c r="K46" s="40"/>
      <c r="L46" s="216"/>
      <c r="M46" s="223"/>
      <c r="N46" s="216"/>
      <c r="O46" s="59"/>
    </row>
    <row r="47" spans="1:16" ht="15.75" customHeight="1">
      <c r="A47" s="12"/>
      <c r="B47" s="505" t="s">
        <v>58</v>
      </c>
      <c r="C47" s="505"/>
      <c r="D47" s="40"/>
      <c r="E47" s="186"/>
      <c r="F47" s="234"/>
      <c r="G47" s="234"/>
      <c r="H47" s="40"/>
      <c r="I47" s="40"/>
      <c r="J47" s="149"/>
      <c r="K47" s="40"/>
      <c r="L47" s="216"/>
      <c r="M47" s="223"/>
      <c r="N47" s="216"/>
    </row>
    <row r="48" spans="1:16" ht="15.75" customHeight="1">
      <c r="A48" s="12"/>
      <c r="B48" s="503" t="s">
        <v>59</v>
      </c>
      <c r="C48" s="503"/>
      <c r="D48" s="40"/>
      <c r="E48" s="291"/>
      <c r="F48" s="226"/>
      <c r="G48" s="226"/>
      <c r="H48" s="40"/>
      <c r="I48" s="40"/>
      <c r="J48" s="149"/>
      <c r="K48" s="40"/>
      <c r="L48" s="216"/>
      <c r="M48" s="223"/>
      <c r="N48" s="216"/>
    </row>
    <row r="49" spans="1:16" ht="15.75" customHeight="1">
      <c r="A49" s="12"/>
      <c r="B49" s="42" t="s">
        <v>60</v>
      </c>
      <c r="C49" s="291"/>
      <c r="D49" s="149">
        <f>-Plantilla_Junio_2022!D573</f>
        <v>1286.0803599999999</v>
      </c>
      <c r="E49" s="291"/>
      <c r="F49" s="149">
        <f>-Plantilla_Junio_2022!E573</f>
        <v>2811.2005909999998</v>
      </c>
      <c r="G49" s="226"/>
      <c r="H49" s="40"/>
      <c r="I49" s="40"/>
      <c r="J49" s="149"/>
      <c r="K49" s="149">
        <f>+D49-F49</f>
        <v>-1525.1202309999999</v>
      </c>
      <c r="L49" s="216"/>
      <c r="M49" s="217">
        <f t="shared" ref="M49:M56" si="6">+(D49-F49)/F49</f>
        <v>-0.54251561979697949</v>
      </c>
      <c r="N49" s="343"/>
      <c r="P49" s="331" t="s">
        <v>61</v>
      </c>
    </row>
    <row r="50" spans="1:16">
      <c r="A50" s="12"/>
      <c r="B50" s="185" t="s">
        <v>62</v>
      </c>
      <c r="C50" s="60"/>
      <c r="D50" s="149">
        <f>-(Plantilla_Junio_2022!D364+Plantilla_Junio_2022!D372)</f>
        <v>943.58171766000009</v>
      </c>
      <c r="E50" s="60"/>
      <c r="F50" s="149">
        <f>-(Plantilla_Junio_2022!E364+Plantilla_Junio_2022!E372)</f>
        <v>1344.7054162500001</v>
      </c>
      <c r="G50" s="202"/>
      <c r="H50" s="40"/>
      <c r="I50" s="40">
        <v>914570.16263000004</v>
      </c>
      <c r="J50" s="46"/>
      <c r="K50" s="149">
        <f>+D50-F50</f>
        <v>-401.12369859</v>
      </c>
      <c r="L50" s="216"/>
      <c r="M50" s="217">
        <f t="shared" si="6"/>
        <v>-0.29829856691484119</v>
      </c>
      <c r="N50" s="343"/>
      <c r="P50" s="468" t="s">
        <v>63</v>
      </c>
    </row>
    <row r="51" spans="1:16">
      <c r="A51" s="12"/>
      <c r="B51" s="185" t="s">
        <v>64</v>
      </c>
      <c r="C51" s="60"/>
      <c r="D51" s="149">
        <f>-(+Plantilla_Junio_2022!D401+Plantilla_Junio_2022!D432+Plantilla_Junio_2022!D439+Plantilla_Junio_2022!D587)+0.5</f>
        <v>477.88616076000085</v>
      </c>
      <c r="E51" s="60"/>
      <c r="F51" s="149">
        <f>-(Plantilla_Junio_2022!E439+Plantilla_Junio_2022!E401+Plantilla_Junio_2022!E587)</f>
        <v>394.81189692999931</v>
      </c>
      <c r="G51" s="202"/>
      <c r="H51" s="40"/>
      <c r="I51" s="40">
        <v>374945.98313999997</v>
      </c>
      <c r="J51" s="46"/>
      <c r="K51" s="149">
        <f t="shared" ref="K51:K61" si="7">+D51-F51</f>
        <v>83.074263830001541</v>
      </c>
      <c r="L51" s="216"/>
      <c r="M51" s="217">
        <f t="shared" si="6"/>
        <v>0.21041479366750371</v>
      </c>
      <c r="N51" s="343"/>
      <c r="P51" s="468" t="s">
        <v>65</v>
      </c>
    </row>
    <row r="52" spans="1:16">
      <c r="A52" s="12"/>
      <c r="B52" s="185" t="s">
        <v>66</v>
      </c>
      <c r="C52" s="60"/>
      <c r="D52" s="149"/>
      <c r="E52" s="60"/>
      <c r="F52" s="149"/>
      <c r="G52" s="202"/>
      <c r="H52" s="40"/>
      <c r="I52" s="40"/>
      <c r="J52" s="46"/>
      <c r="K52" s="149">
        <f t="shared" si="7"/>
        <v>0</v>
      </c>
      <c r="L52" s="216"/>
      <c r="M52" s="217"/>
      <c r="N52" s="343"/>
      <c r="P52" s="138"/>
    </row>
    <row r="53" spans="1:16">
      <c r="A53" s="12"/>
      <c r="B53" s="185" t="s">
        <v>67</v>
      </c>
      <c r="C53" s="60"/>
      <c r="D53" s="149">
        <v>0</v>
      </c>
      <c r="E53" s="60"/>
      <c r="F53" s="149">
        <v>97</v>
      </c>
      <c r="G53" s="202"/>
      <c r="H53" s="40"/>
      <c r="I53" s="40">
        <v>240708.17041999998</v>
      </c>
      <c r="J53" s="46"/>
      <c r="K53" s="149">
        <f t="shared" si="7"/>
        <v>-97</v>
      </c>
      <c r="L53" s="216"/>
      <c r="M53" s="217">
        <f t="shared" si="6"/>
        <v>-1</v>
      </c>
      <c r="N53" s="343"/>
      <c r="O53" s="35"/>
      <c r="P53" s="144" t="s">
        <v>68</v>
      </c>
    </row>
    <row r="54" spans="1:16">
      <c r="A54" s="12"/>
      <c r="B54" s="185" t="s">
        <v>69</v>
      </c>
      <c r="C54" s="60"/>
      <c r="D54" s="149">
        <v>0</v>
      </c>
      <c r="E54" s="60"/>
      <c r="F54" s="149">
        <v>28.4</v>
      </c>
      <c r="G54" s="202"/>
      <c r="H54" s="40"/>
      <c r="I54" s="40"/>
      <c r="J54" s="46"/>
      <c r="K54" s="149">
        <f t="shared" si="7"/>
        <v>-28.4</v>
      </c>
      <c r="L54" s="216"/>
      <c r="M54" s="217">
        <f t="shared" si="6"/>
        <v>-1</v>
      </c>
      <c r="N54" s="343"/>
      <c r="P54" s="144" t="s">
        <v>68</v>
      </c>
    </row>
    <row r="55" spans="1:16" ht="15" customHeight="1">
      <c r="A55" s="12"/>
      <c r="B55" s="296" t="s">
        <v>70</v>
      </c>
      <c r="C55" s="60"/>
      <c r="D55" s="149">
        <f>-(Plantilla_Junio_2022!D264)</f>
        <v>-18.980662780000053</v>
      </c>
      <c r="E55" s="60"/>
      <c r="F55" s="149">
        <f>-(Plantilla_Junio_2022!E264)+0.7</f>
        <v>280.73611262000065</v>
      </c>
      <c r="G55" s="202"/>
      <c r="H55" s="40"/>
      <c r="I55" s="40">
        <v>995366.89800000004</v>
      </c>
      <c r="J55" s="46"/>
      <c r="K55" s="149">
        <f t="shared" si="7"/>
        <v>-299.7167754000007</v>
      </c>
      <c r="L55" s="216"/>
      <c r="M55" s="217">
        <f t="shared" ref="M55:M62" si="8">+(D55-F55)/F55</f>
        <v>-1.0676103355669526</v>
      </c>
      <c r="N55" s="343"/>
      <c r="P55" s="198" t="s">
        <v>71</v>
      </c>
    </row>
    <row r="56" spans="1:16" ht="15" customHeight="1">
      <c r="A56" s="354"/>
      <c r="B56" s="336" t="s">
        <v>72</v>
      </c>
      <c r="C56" s="337"/>
      <c r="D56" s="149">
        <f>-(+Plantilla_Junio_2022!D576+Plantilla_Junio_2022!D578+Plantilla_Junio_2022!D558-Plantilla_Junio_2022!D566-Plantilla_Junio_2022!D567)</f>
        <v>5.9221079999133508E-2</v>
      </c>
      <c r="E56" s="226"/>
      <c r="F56" s="149">
        <f>-(+Plantilla_Junio_2022!E576+Plantilla_Junio_2022!E578+Plantilla_Junio_2022!E558-Plantilla_Junio_2022!E567)</f>
        <v>606.7206290999992</v>
      </c>
      <c r="G56" s="202"/>
      <c r="H56" s="40"/>
      <c r="I56" s="40"/>
      <c r="J56" s="46"/>
      <c r="K56" s="149">
        <f t="shared" ref="K56:K57" si="9">+D56-F56</f>
        <v>-606.66140802000007</v>
      </c>
      <c r="L56" s="216"/>
      <c r="M56" s="217">
        <f t="shared" si="6"/>
        <v>-0.99990239151734961</v>
      </c>
      <c r="N56" s="343"/>
      <c r="O56" s="153"/>
      <c r="P56" s="355" t="s">
        <v>73</v>
      </c>
    </row>
    <row r="57" spans="1:16" ht="15" customHeight="1">
      <c r="A57" s="12"/>
      <c r="B57" s="42" t="s">
        <v>74</v>
      </c>
      <c r="C57" s="291"/>
      <c r="D57" s="149">
        <f>-Plantilla_Junio_2022!D584-Plantilla_Junio_2022!D566</f>
        <v>0</v>
      </c>
      <c r="E57" s="291"/>
      <c r="F57" s="149">
        <v>0</v>
      </c>
      <c r="G57" s="202"/>
      <c r="H57" s="40"/>
      <c r="I57" s="40"/>
      <c r="J57" s="46"/>
      <c r="K57" s="149">
        <f t="shared" si="9"/>
        <v>0</v>
      </c>
      <c r="L57" s="216"/>
      <c r="M57" s="217">
        <v>1</v>
      </c>
      <c r="N57" s="343"/>
      <c r="P57" s="268" t="s">
        <v>75</v>
      </c>
    </row>
    <row r="58" spans="1:16">
      <c r="A58" s="12"/>
      <c r="B58" s="185" t="s">
        <v>76</v>
      </c>
      <c r="C58" s="60"/>
      <c r="D58" s="149"/>
      <c r="E58" s="60"/>
      <c r="F58" s="149"/>
      <c r="G58" s="202"/>
      <c r="H58" s="40"/>
      <c r="I58" s="40"/>
      <c r="J58" s="46"/>
      <c r="K58" s="149">
        <f t="shared" si="7"/>
        <v>0</v>
      </c>
      <c r="L58" s="216"/>
      <c r="M58" s="217"/>
      <c r="N58" s="343"/>
      <c r="P58" s="138"/>
    </row>
    <row r="59" spans="1:16" ht="30">
      <c r="A59" s="12"/>
      <c r="B59" s="31" t="s">
        <v>77</v>
      </c>
      <c r="C59" s="60"/>
      <c r="D59" s="149">
        <f>-Plantilla_Junio_2022!D602</f>
        <v>78.685727999999997</v>
      </c>
      <c r="E59" s="60"/>
      <c r="F59" s="149">
        <f>-Plantilla_Junio_2022!E602</f>
        <v>3.0423179999999999</v>
      </c>
      <c r="G59" s="202"/>
      <c r="H59" s="40"/>
      <c r="I59" s="40">
        <v>157732.58209000001</v>
      </c>
      <c r="J59" s="46"/>
      <c r="K59" s="149">
        <f t="shared" si="7"/>
        <v>75.643410000000003</v>
      </c>
      <c r="L59" s="216"/>
      <c r="M59" s="217">
        <f t="shared" si="8"/>
        <v>24.863742054578122</v>
      </c>
      <c r="N59" s="343"/>
      <c r="P59" s="268" t="s">
        <v>78</v>
      </c>
    </row>
    <row r="60" spans="1:16" ht="16.5">
      <c r="A60" s="12"/>
      <c r="B60" s="185" t="s">
        <v>79</v>
      </c>
      <c r="C60" s="60"/>
      <c r="D60" s="149">
        <f>-(Plantilla_Junio_2022!D549)</f>
        <v>868.23201124000002</v>
      </c>
      <c r="E60" s="60"/>
      <c r="F60" s="149">
        <f>-(Plantilla_Junio_2022!E549)</f>
        <v>980.31435962000012</v>
      </c>
      <c r="G60" s="202"/>
      <c r="H60" s="40"/>
      <c r="I60" s="40">
        <v>710672.07900000003</v>
      </c>
      <c r="J60" s="149"/>
      <c r="K60" s="149">
        <f t="shared" si="7"/>
        <v>-112.0823483800001</v>
      </c>
      <c r="L60" s="216"/>
      <c r="M60" s="217">
        <f t="shared" si="8"/>
        <v>-0.11433306804099723</v>
      </c>
      <c r="N60" s="343"/>
      <c r="P60" s="198" t="s">
        <v>80</v>
      </c>
    </row>
    <row r="61" spans="1:16" hidden="1">
      <c r="A61" s="12"/>
      <c r="B61" s="185" t="s">
        <v>81</v>
      </c>
      <c r="C61" s="62"/>
      <c r="D61" s="151"/>
      <c r="E61" s="62"/>
      <c r="F61" s="40"/>
      <c r="G61" s="235"/>
      <c r="H61" s="40"/>
      <c r="I61" s="40"/>
      <c r="J61" s="149"/>
      <c r="K61" s="40">
        <f t="shared" si="7"/>
        <v>0</v>
      </c>
      <c r="L61" s="236"/>
      <c r="M61" s="229"/>
      <c r="N61" s="343"/>
    </row>
    <row r="62" spans="1:16" ht="15.75" customHeight="1">
      <c r="A62" s="12"/>
      <c r="B62" s="502" t="s">
        <v>82</v>
      </c>
      <c r="C62" s="502"/>
      <c r="D62" s="167">
        <f>SUM(D49:D61)</f>
        <v>3635.5445359600008</v>
      </c>
      <c r="E62" s="293"/>
      <c r="F62" s="167">
        <f>SUM(F49:F61)</f>
        <v>6546.9313235199979</v>
      </c>
      <c r="G62" s="237"/>
      <c r="H62" s="151"/>
      <c r="I62" s="63">
        <v>4511468.3290400002</v>
      </c>
      <c r="J62" s="46"/>
      <c r="K62" s="63">
        <f>+D62-F62</f>
        <v>-2911.3867875599972</v>
      </c>
      <c r="L62" s="46"/>
      <c r="M62" s="255">
        <f t="shared" si="8"/>
        <v>-0.44469487209996761</v>
      </c>
      <c r="N62" s="343"/>
    </row>
    <row r="63" spans="1:16" ht="15.75" customHeight="1">
      <c r="A63" s="12"/>
      <c r="B63" s="293"/>
      <c r="C63" s="293"/>
      <c r="D63" s="46"/>
      <c r="E63" s="293"/>
      <c r="F63" s="237"/>
      <c r="G63" s="237"/>
      <c r="H63" s="151"/>
      <c r="I63" s="46"/>
      <c r="J63" s="46"/>
      <c r="K63" s="46"/>
      <c r="L63" s="46"/>
      <c r="M63" s="238"/>
      <c r="N63" s="346"/>
    </row>
    <row r="64" spans="1:16" ht="15.75" customHeight="1">
      <c r="A64" s="12"/>
      <c r="B64" s="503" t="s">
        <v>83</v>
      </c>
      <c r="C64" s="503"/>
      <c r="D64" s="46"/>
      <c r="E64" s="291"/>
      <c r="F64" s="226"/>
      <c r="G64" s="226"/>
      <c r="H64" s="151"/>
      <c r="I64" s="46"/>
      <c r="J64" s="46"/>
      <c r="K64" s="46"/>
      <c r="L64" s="46"/>
      <c r="M64" s="238"/>
      <c r="N64" s="346"/>
    </row>
    <row r="65" spans="1:17" ht="15.75" hidden="1" customHeight="1">
      <c r="A65" s="12"/>
      <c r="B65" s="42" t="s">
        <v>84</v>
      </c>
      <c r="C65" s="291"/>
      <c r="D65" s="46"/>
      <c r="E65" s="291"/>
      <c r="F65" s="226"/>
      <c r="G65" s="226"/>
      <c r="H65" s="151"/>
      <c r="I65" s="46"/>
      <c r="J65" s="46"/>
      <c r="K65" s="46"/>
      <c r="L65" s="46"/>
      <c r="M65" s="238"/>
      <c r="N65" s="346"/>
    </row>
    <row r="66" spans="1:17" ht="15.75" hidden="1" customHeight="1">
      <c r="A66" s="12"/>
      <c r="B66" s="42" t="s">
        <v>85</v>
      </c>
      <c r="C66" s="291"/>
      <c r="D66" s="46"/>
      <c r="E66" s="291"/>
      <c r="F66" s="226"/>
      <c r="G66" s="226"/>
      <c r="H66" s="151"/>
      <c r="I66" s="46"/>
      <c r="J66" s="46"/>
      <c r="K66" s="46"/>
      <c r="L66" s="46"/>
      <c r="M66" s="238"/>
      <c r="N66" s="346"/>
    </row>
    <row r="67" spans="1:17" ht="15.75" hidden="1" customHeight="1">
      <c r="A67" s="12"/>
      <c r="B67" s="42" t="s">
        <v>86</v>
      </c>
      <c r="C67" s="291"/>
      <c r="D67" s="46"/>
      <c r="E67" s="291"/>
      <c r="F67" s="226"/>
      <c r="G67" s="226"/>
      <c r="H67" s="151"/>
      <c r="I67" s="46"/>
      <c r="J67" s="46"/>
      <c r="K67" s="46"/>
      <c r="L67" s="46"/>
      <c r="M67" s="238"/>
      <c r="N67" s="346"/>
    </row>
    <row r="68" spans="1:17" ht="15.75" hidden="1" customHeight="1">
      <c r="A68" s="12"/>
      <c r="B68" s="42" t="s">
        <v>60</v>
      </c>
      <c r="C68" s="291"/>
      <c r="D68" s="149">
        <v>0</v>
      </c>
      <c r="E68" s="291"/>
      <c r="F68" s="149">
        <v>0</v>
      </c>
      <c r="G68" s="226"/>
      <c r="H68" s="151"/>
      <c r="I68" s="46">
        <v>10220733.323999999</v>
      </c>
      <c r="J68" s="46"/>
      <c r="K68" s="149">
        <f>+D68-F68</f>
        <v>0</v>
      </c>
      <c r="L68" s="216"/>
      <c r="M68" s="217">
        <v>0</v>
      </c>
      <c r="N68" s="343"/>
      <c r="P68" s="332"/>
    </row>
    <row r="69" spans="1:17" hidden="1">
      <c r="A69" s="53"/>
      <c r="B69" s="49" t="s">
        <v>87</v>
      </c>
      <c r="C69" s="64"/>
      <c r="D69" s="149">
        <f>+Plantilla_Junio_2022!D618</f>
        <v>0</v>
      </c>
      <c r="E69" s="65"/>
      <c r="F69" s="149">
        <f>+Plantilla_Junio_2022!E618</f>
        <v>0</v>
      </c>
      <c r="G69" s="239"/>
      <c r="H69" s="168"/>
      <c r="I69" s="46">
        <v>50</v>
      </c>
      <c r="J69" s="170"/>
      <c r="K69" s="149">
        <f>+D69-F69</f>
        <v>0</v>
      </c>
      <c r="L69" s="216"/>
      <c r="M69" s="229">
        <v>0</v>
      </c>
      <c r="N69" s="343"/>
      <c r="O69" s="59"/>
    </row>
    <row r="70" spans="1:17">
      <c r="A70" s="53"/>
      <c r="B70" s="502" t="s">
        <v>88</v>
      </c>
      <c r="C70" s="502"/>
      <c r="D70" s="63">
        <f>SUM(D66:D69)</f>
        <v>0</v>
      </c>
      <c r="E70" s="293"/>
      <c r="F70" s="63">
        <f>SUM(F66:F69)</f>
        <v>0</v>
      </c>
      <c r="G70" s="237"/>
      <c r="H70" s="168"/>
      <c r="I70" s="63">
        <v>10402648.86919</v>
      </c>
      <c r="J70" s="170"/>
      <c r="K70" s="63">
        <f>+D70-F70</f>
        <v>0</v>
      </c>
      <c r="L70" s="240"/>
      <c r="M70" s="255">
        <v>0</v>
      </c>
      <c r="N70" s="343"/>
      <c r="O70" s="59"/>
    </row>
    <row r="71" spans="1:17">
      <c r="A71" s="53"/>
      <c r="B71" s="502" t="s">
        <v>89</v>
      </c>
      <c r="C71" s="502"/>
      <c r="D71" s="169">
        <f>+D70+D62</f>
        <v>3635.5445359600008</v>
      </c>
      <c r="E71" s="293"/>
      <c r="F71" s="169">
        <f>+F70+F62</f>
        <v>6546.9313235199979</v>
      </c>
      <c r="G71" s="237"/>
      <c r="H71" s="168"/>
      <c r="I71" s="169">
        <v>14914117.19823</v>
      </c>
      <c r="J71" s="170"/>
      <c r="K71" s="257">
        <f>+D71-F71</f>
        <v>-2911.3867875599972</v>
      </c>
      <c r="L71" s="240"/>
      <c r="M71" s="256">
        <f t="shared" ref="M71:M73" si="10">+(D71-F71)/F71</f>
        <v>-0.44469487209996761</v>
      </c>
      <c r="N71" s="345"/>
      <c r="O71" s="59"/>
    </row>
    <row r="72" spans="1:17">
      <c r="A72" s="53"/>
      <c r="B72" s="293"/>
      <c r="C72" s="293"/>
      <c r="D72" s="46"/>
      <c r="E72" s="293"/>
      <c r="F72" s="237"/>
      <c r="G72" s="237"/>
      <c r="H72" s="168"/>
      <c r="I72" s="170"/>
      <c r="J72" s="170"/>
      <c r="K72" s="40"/>
      <c r="L72" s="240"/>
      <c r="M72" s="223"/>
      <c r="N72" s="216"/>
      <c r="O72" s="59"/>
    </row>
    <row r="73" spans="1:17" ht="15.75" customHeight="1">
      <c r="A73" s="12"/>
      <c r="B73" s="505" t="s">
        <v>90</v>
      </c>
      <c r="C73" s="505"/>
      <c r="D73" s="176">
        <f>-(Plantilla_Junio_2022!D621+Plantilla_Junio_2022!D659+Plantilla_Junio_2022!D799+Plantilla_Junio_2022!D1128)</f>
        <v>23950.109346579997</v>
      </c>
      <c r="E73" s="186"/>
      <c r="F73" s="176">
        <f>-(Plantilla_Junio_2022!E621+Plantilla_Junio_2022!E659+Plantilla_Junio_2022!E799+Plantilla_Junio_2022!E1128)</f>
        <v>24946.090451520005</v>
      </c>
      <c r="G73" s="234"/>
      <c r="H73" s="151"/>
      <c r="I73" s="176">
        <v>28430066.797800001</v>
      </c>
      <c r="J73" s="149"/>
      <c r="K73" s="176">
        <f>+D73-F73</f>
        <v>-995.98110494000866</v>
      </c>
      <c r="L73" s="46"/>
      <c r="M73" s="264">
        <f t="shared" si="10"/>
        <v>-3.9925338476407307E-2</v>
      </c>
      <c r="N73" s="347"/>
      <c r="P73" s="144" t="s">
        <v>91</v>
      </c>
    </row>
    <row r="74" spans="1:17" ht="15.75" customHeight="1">
      <c r="A74" s="12"/>
      <c r="B74" s="292"/>
      <c r="C74" s="292"/>
      <c r="D74" s="46"/>
      <c r="E74" s="292"/>
      <c r="F74" s="231"/>
      <c r="G74" s="231"/>
      <c r="H74" s="151"/>
      <c r="I74" s="46"/>
      <c r="J74" s="149"/>
      <c r="K74" s="46"/>
      <c r="L74" s="46"/>
      <c r="M74" s="263"/>
      <c r="N74" s="344"/>
    </row>
    <row r="75" spans="1:17" ht="16.5" customHeight="1" thickBot="1">
      <c r="A75" s="12"/>
      <c r="B75" s="503" t="s">
        <v>92</v>
      </c>
      <c r="C75" s="503"/>
      <c r="D75" s="172">
        <f>+D71+D73</f>
        <v>27585.653882539998</v>
      </c>
      <c r="E75" s="291"/>
      <c r="F75" s="172">
        <f>+F71+F73</f>
        <v>31493.021775040004</v>
      </c>
      <c r="G75" s="226"/>
      <c r="H75" s="151"/>
      <c r="I75" s="172">
        <v>43344183.996030003</v>
      </c>
      <c r="J75" s="46"/>
      <c r="K75" s="172">
        <f>+D75-F75-0.07</f>
        <v>-3907.437892500006</v>
      </c>
      <c r="L75" s="173"/>
      <c r="M75" s="262">
        <f>+(D75-F75)/F75</f>
        <v>-0.12407091070558415</v>
      </c>
      <c r="N75" s="347"/>
      <c r="P75" s="138"/>
    </row>
    <row r="76" spans="1:17" ht="16.5" thickTop="1">
      <c r="A76" s="12"/>
      <c r="B76" s="186"/>
      <c r="C76" s="186"/>
      <c r="D76" s="173"/>
      <c r="E76" s="186"/>
      <c r="F76" s="234"/>
      <c r="G76" s="234"/>
      <c r="H76" s="151"/>
      <c r="I76" s="173"/>
      <c r="J76" s="46"/>
      <c r="K76" s="173"/>
      <c r="L76" s="173"/>
      <c r="M76" s="241"/>
      <c r="N76" s="348"/>
      <c r="P76" s="138"/>
      <c r="Q76" s="199"/>
    </row>
    <row r="77" spans="1:17" ht="18.75" customHeight="1">
      <c r="A77" s="12"/>
      <c r="B77" s="42" t="s">
        <v>93</v>
      </c>
      <c r="C77" s="186"/>
      <c r="D77" s="242">
        <f>+D45-D75</f>
        <v>4.0301300032297149E-3</v>
      </c>
      <c r="E77" s="186"/>
      <c r="F77" s="242"/>
      <c r="G77" s="234"/>
      <c r="H77" s="151"/>
      <c r="I77" s="173">
        <v>0.3080499991774559</v>
      </c>
      <c r="J77" s="46"/>
      <c r="K77" s="173"/>
      <c r="L77" s="173"/>
      <c r="M77" s="241"/>
      <c r="N77" s="348"/>
    </row>
    <row r="78" spans="1:17" ht="18.75" customHeight="1">
      <c r="A78" s="12"/>
      <c r="B78" s="186"/>
      <c r="C78" s="186"/>
      <c r="D78" s="173"/>
      <c r="E78" s="186"/>
      <c r="F78" s="335"/>
      <c r="G78" s="186"/>
      <c r="H78" s="151"/>
      <c r="I78" s="173"/>
      <c r="J78" s="39"/>
      <c r="K78" s="52"/>
      <c r="L78" s="52"/>
      <c r="M78" s="69"/>
      <c r="N78" s="349"/>
    </row>
    <row r="79" spans="1:17">
      <c r="A79" s="12"/>
      <c r="B79" s="186"/>
      <c r="C79" s="186"/>
      <c r="D79" s="173"/>
      <c r="E79" s="186"/>
      <c r="F79" s="186"/>
      <c r="G79" s="186"/>
      <c r="H79" s="151"/>
      <c r="I79" s="173"/>
      <c r="J79" s="39"/>
      <c r="K79" s="52"/>
      <c r="L79" s="52"/>
      <c r="M79" s="69"/>
      <c r="N79" s="349"/>
    </row>
    <row r="80" spans="1:17" ht="16.5" thickBot="1">
      <c r="A80" s="16"/>
      <c r="B80" s="17"/>
      <c r="C80" s="17"/>
      <c r="D80" s="175"/>
      <c r="E80" s="70"/>
      <c r="F80" s="17"/>
      <c r="G80" s="70"/>
      <c r="H80" s="157"/>
      <c r="I80" s="174"/>
      <c r="J80" s="17"/>
      <c r="K80" s="17"/>
      <c r="L80" s="73"/>
      <c r="M80" s="74"/>
      <c r="N80" s="75"/>
    </row>
    <row r="81" spans="4:14" ht="16.5" thickTop="1">
      <c r="D81" s="162"/>
      <c r="I81" s="162"/>
    </row>
    <row r="82" spans="4:14">
      <c r="I82" s="162"/>
    </row>
    <row r="83" spans="4:14">
      <c r="D83" s="341"/>
      <c r="M83" s="75"/>
      <c r="N83" s="75"/>
    </row>
    <row r="84" spans="4:14">
      <c r="M84" s="75"/>
      <c r="N84" s="75"/>
    </row>
    <row r="85" spans="4:14">
      <c r="M85" s="75"/>
      <c r="N85" s="75"/>
    </row>
    <row r="86" spans="4:14">
      <c r="M86" s="75"/>
      <c r="N86" s="75"/>
    </row>
    <row r="87" spans="4:14">
      <c r="J87" s="59"/>
      <c r="L87" s="66"/>
      <c r="M87" s="75"/>
      <c r="N87" s="75"/>
    </row>
    <row r="88" spans="4:14">
      <c r="J88" s="59"/>
      <c r="K88" s="35"/>
      <c r="L88" s="76"/>
    </row>
    <row r="89" spans="4:14">
      <c r="J89" s="59"/>
      <c r="K89" s="35"/>
      <c r="L89" s="76"/>
    </row>
    <row r="90" spans="4:14">
      <c r="J90" s="59"/>
      <c r="K90" s="35"/>
      <c r="L90" s="76"/>
      <c r="M90" s="2"/>
      <c r="N90" s="2"/>
    </row>
    <row r="91" spans="4:14">
      <c r="J91" s="59"/>
      <c r="K91" s="35"/>
      <c r="L91" s="76"/>
      <c r="M91" s="2"/>
      <c r="N91" s="2"/>
    </row>
    <row r="92" spans="4:14">
      <c r="J92" s="59"/>
      <c r="L92" s="66"/>
      <c r="M92" s="2"/>
      <c r="N92" s="2"/>
    </row>
    <row r="93" spans="4:14">
      <c r="J93" s="59"/>
      <c r="L93" s="66"/>
      <c r="M93" s="2"/>
      <c r="N93" s="2"/>
    </row>
    <row r="94" spans="4:14">
      <c r="J94" s="59"/>
      <c r="L94" s="66"/>
      <c r="M94" s="2"/>
      <c r="N94" s="2"/>
    </row>
    <row r="95" spans="4:14">
      <c r="J95" s="59"/>
      <c r="L95" s="66"/>
      <c r="M95" s="2"/>
      <c r="N95" s="2"/>
    </row>
    <row r="96" spans="4:14">
      <c r="J96" s="59"/>
      <c r="L96" s="66"/>
      <c r="M96" s="2"/>
      <c r="N96" s="2"/>
    </row>
  </sheetData>
  <sheetProtection sheet="1" objects="1" scenarios="1"/>
  <mergeCells count="24">
    <mergeCell ref="B73:C73"/>
    <mergeCell ref="B75:C75"/>
    <mergeCell ref="B64:C64"/>
    <mergeCell ref="B70:C70"/>
    <mergeCell ref="B71:C71"/>
    <mergeCell ref="B62:C62"/>
    <mergeCell ref="B25:C25"/>
    <mergeCell ref="B27:C27"/>
    <mergeCell ref="B26:C26"/>
    <mergeCell ref="B28:C28"/>
    <mergeCell ref="B29:C29"/>
    <mergeCell ref="B36:C36"/>
    <mergeCell ref="B38:C38"/>
    <mergeCell ref="B43:C43"/>
    <mergeCell ref="B45:C45"/>
    <mergeCell ref="B47:C47"/>
    <mergeCell ref="B48:C48"/>
    <mergeCell ref="B23:C23"/>
    <mergeCell ref="K7:M7"/>
    <mergeCell ref="B9:C9"/>
    <mergeCell ref="B10:C10"/>
    <mergeCell ref="B12:C12"/>
    <mergeCell ref="B20:C20"/>
    <mergeCell ref="B22:C22"/>
  </mergeCells>
  <pageMargins left="0.7" right="0.7" top="0.75" bottom="0.75" header="0.3" footer="0.3"/>
  <pageSetup paperSize="9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8A83D5D-0C20-41F9-9F00-AF6818FDBBB5}">
  <dimension ref="A1:G763"/>
  <sheetViews>
    <sheetView topLeftCell="A2" workbookViewId="0">
      <selection sqref="A1:XFD1048576"/>
    </sheetView>
  </sheetViews>
  <sheetFormatPr defaultColWidth="11.5703125" defaultRowHeight="15" outlineLevelRow="4"/>
  <cols>
    <col min="1" max="1" width="7.85546875" customWidth="1"/>
    <col min="2" max="2" width="16.28515625" customWidth="1"/>
    <col min="3" max="3" width="40.28515625" customWidth="1"/>
    <col min="4" max="4" width="16.7109375" customWidth="1"/>
    <col min="5" max="5" width="22.42578125" customWidth="1"/>
    <col min="6" max="6" width="19" customWidth="1"/>
    <col min="7" max="7" width="16.7109375" customWidth="1"/>
  </cols>
  <sheetData>
    <row r="1" spans="1:7" hidden="1">
      <c r="A1">
        <v>811024803</v>
      </c>
      <c r="B1">
        <v>202201</v>
      </c>
      <c r="C1" t="s">
        <v>1603</v>
      </c>
      <c r="D1" t="s">
        <v>1604</v>
      </c>
      <c r="E1" t="s">
        <v>1605</v>
      </c>
      <c r="F1" t="s">
        <v>1605</v>
      </c>
      <c r="G1" t="s">
        <v>1606</v>
      </c>
    </row>
    <row r="2" spans="1:7" ht="18.75">
      <c r="B2" s="140" t="s">
        <v>1603</v>
      </c>
    </row>
    <row r="3" spans="1:7" ht="18.75">
      <c r="B3" s="140" t="s">
        <v>1607</v>
      </c>
    </row>
    <row r="5" spans="1:7" ht="21">
      <c r="B5" s="141" t="s">
        <v>1608</v>
      </c>
    </row>
    <row r="6" spans="1:7">
      <c r="B6" s="142" t="s">
        <v>1609</v>
      </c>
    </row>
    <row r="9" spans="1:7">
      <c r="B9" s="143" t="s">
        <v>282</v>
      </c>
      <c r="C9" s="143" t="s">
        <v>1610</v>
      </c>
      <c r="D9" s="143" t="s">
        <v>1611</v>
      </c>
      <c r="E9" s="143" t="s">
        <v>1612</v>
      </c>
      <c r="F9" s="143" t="s">
        <v>1613</v>
      </c>
      <c r="G9" s="143" t="s">
        <v>1614</v>
      </c>
    </row>
    <row r="10" spans="1:7" outlineLevel="4">
      <c r="B10" s="180">
        <v>11050101</v>
      </c>
      <c r="C10" s="145" t="s">
        <v>291</v>
      </c>
      <c r="D10" s="478">
        <v>390000.47</v>
      </c>
      <c r="E10" s="478">
        <v>20945000</v>
      </c>
      <c r="F10" s="478">
        <v>18869000</v>
      </c>
      <c r="G10" s="478">
        <v>2466000.4699999997</v>
      </c>
    </row>
    <row r="11" spans="1:7" outlineLevel="3">
      <c r="B11" s="180">
        <v>110501</v>
      </c>
      <c r="C11" s="145" t="s">
        <v>290</v>
      </c>
      <c r="D11" s="478">
        <f>SUBTOTAL(9,D10:D10)</f>
        <v>390000.47</v>
      </c>
      <c r="E11" s="478">
        <f>SUBTOTAL(9,E10:E10)</f>
        <v>20945000</v>
      </c>
      <c r="F11" s="478">
        <f>SUBTOTAL(9,F10:F10)</f>
        <v>18869000</v>
      </c>
      <c r="G11" s="478">
        <f>SUBTOTAL(9,G10:G10)</f>
        <v>2466000.4699999997</v>
      </c>
    </row>
    <row r="12" spans="1:7" outlineLevel="4">
      <c r="B12" s="180">
        <v>11050201</v>
      </c>
      <c r="C12" s="145" t="s">
        <v>296</v>
      </c>
      <c r="D12" s="478">
        <v>0</v>
      </c>
      <c r="E12" s="478">
        <v>400000</v>
      </c>
      <c r="F12" s="478">
        <v>0</v>
      </c>
      <c r="G12" s="478">
        <v>400000</v>
      </c>
    </row>
    <row r="13" spans="1:7" outlineLevel="4">
      <c r="B13" s="180">
        <v>11050204</v>
      </c>
      <c r="C13" s="145" t="s">
        <v>297</v>
      </c>
      <c r="D13" s="478">
        <v>0</v>
      </c>
      <c r="E13" s="478">
        <v>200000</v>
      </c>
      <c r="F13" s="478">
        <v>0</v>
      </c>
      <c r="G13" s="478">
        <v>200000</v>
      </c>
    </row>
    <row r="14" spans="1:7" outlineLevel="4">
      <c r="B14" s="180">
        <v>11050205</v>
      </c>
      <c r="C14" s="145" t="s">
        <v>298</v>
      </c>
      <c r="D14" s="478">
        <v>200000</v>
      </c>
      <c r="E14" s="478">
        <v>200000</v>
      </c>
      <c r="F14" s="478">
        <v>0</v>
      </c>
      <c r="G14" s="478">
        <v>400000</v>
      </c>
    </row>
    <row r="15" spans="1:7" outlineLevel="4">
      <c r="B15" s="180">
        <v>11050212</v>
      </c>
      <c r="C15" s="145" t="s">
        <v>299</v>
      </c>
      <c r="D15" s="478">
        <v>0</v>
      </c>
      <c r="E15" s="478">
        <v>400000</v>
      </c>
      <c r="F15" s="478">
        <v>0</v>
      </c>
      <c r="G15" s="478">
        <v>400000</v>
      </c>
    </row>
    <row r="16" spans="1:7" outlineLevel="4">
      <c r="B16" s="180">
        <v>11050214</v>
      </c>
      <c r="C16" s="145" t="s">
        <v>300</v>
      </c>
      <c r="D16" s="478">
        <v>50000</v>
      </c>
      <c r="E16" s="478">
        <v>0</v>
      </c>
      <c r="F16" s="478">
        <v>0</v>
      </c>
      <c r="G16" s="478">
        <v>50000</v>
      </c>
    </row>
    <row r="17" spans="2:7" outlineLevel="4">
      <c r="B17" s="180">
        <v>11050215</v>
      </c>
      <c r="C17" s="145" t="s">
        <v>301</v>
      </c>
      <c r="D17" s="478">
        <v>0</v>
      </c>
      <c r="E17" s="478">
        <v>2000000</v>
      </c>
      <c r="F17" s="478">
        <v>0</v>
      </c>
      <c r="G17" s="478">
        <v>2000000</v>
      </c>
    </row>
    <row r="18" spans="2:7" outlineLevel="4">
      <c r="B18" s="180">
        <v>11050216</v>
      </c>
      <c r="C18" s="145" t="s">
        <v>302</v>
      </c>
      <c r="D18" s="478">
        <v>0</v>
      </c>
      <c r="E18" s="478">
        <v>800000</v>
      </c>
      <c r="F18" s="478">
        <v>0</v>
      </c>
      <c r="G18" s="478">
        <v>800000</v>
      </c>
    </row>
    <row r="19" spans="2:7" outlineLevel="3">
      <c r="B19" s="180">
        <v>110502</v>
      </c>
      <c r="C19" s="145" t="s">
        <v>295</v>
      </c>
      <c r="D19" s="478">
        <f>SUBTOTAL(9,D12:D18)</f>
        <v>250000</v>
      </c>
      <c r="E19" s="478">
        <f>SUBTOTAL(9,E12:E18)</f>
        <v>4000000</v>
      </c>
      <c r="F19" s="478">
        <f>SUBTOTAL(9,F12:F18)</f>
        <v>0</v>
      </c>
      <c r="G19" s="478">
        <f>SUBTOTAL(9,G12:G18)</f>
        <v>4250000</v>
      </c>
    </row>
    <row r="20" spans="2:7" outlineLevel="2">
      <c r="B20" s="180">
        <v>1105</v>
      </c>
      <c r="C20" s="145" t="s">
        <v>289</v>
      </c>
      <c r="D20" s="478">
        <f>SUBTOTAL(9,D10:D19)</f>
        <v>640000.47</v>
      </c>
      <c r="E20" s="478">
        <f>SUBTOTAL(9,E10:E19)</f>
        <v>24945000</v>
      </c>
      <c r="F20" s="478">
        <f>SUBTOTAL(9,F10:F19)</f>
        <v>18869000</v>
      </c>
      <c r="G20" s="478">
        <f>SUBTOTAL(9,G10:G19)</f>
        <v>6716000.4699999997</v>
      </c>
    </row>
    <row r="21" spans="2:7" outlineLevel="4">
      <c r="B21" s="180">
        <v>11100501</v>
      </c>
      <c r="C21" s="145" t="s">
        <v>305</v>
      </c>
      <c r="D21" s="478">
        <v>211804.5</v>
      </c>
      <c r="E21" s="478">
        <v>447491.83999999997</v>
      </c>
      <c r="F21" s="478">
        <v>649720.84</v>
      </c>
      <c r="G21" s="478">
        <v>9575.5</v>
      </c>
    </row>
    <row r="22" spans="2:7" outlineLevel="3">
      <c r="B22" s="180">
        <v>111005</v>
      </c>
      <c r="C22" s="145" t="s">
        <v>304</v>
      </c>
      <c r="D22" s="478">
        <f>SUBTOTAL(9,D21:D21)</f>
        <v>211804.5</v>
      </c>
      <c r="E22" s="478">
        <f>SUBTOTAL(9,E21:E21)</f>
        <v>447491.83999999997</v>
      </c>
      <c r="F22" s="478">
        <f>SUBTOTAL(9,F21:F21)</f>
        <v>649720.84</v>
      </c>
      <c r="G22" s="478">
        <f>SUBTOTAL(9,G21:G21)</f>
        <v>9575.5</v>
      </c>
    </row>
    <row r="23" spans="2:7" outlineLevel="4">
      <c r="B23" s="180">
        <v>11100601</v>
      </c>
      <c r="C23" s="145" t="s">
        <v>307</v>
      </c>
      <c r="D23" s="478">
        <v>4308485934.7200003</v>
      </c>
      <c r="E23" s="478">
        <v>191861902417.13</v>
      </c>
      <c r="F23" s="478">
        <v>196168849251.84998</v>
      </c>
      <c r="G23" s="478">
        <v>1539100.0000004768</v>
      </c>
    </row>
    <row r="24" spans="2:7" outlineLevel="4">
      <c r="B24" s="180">
        <v>11100602</v>
      </c>
      <c r="C24" s="145" t="s">
        <v>308</v>
      </c>
      <c r="D24" s="478">
        <v>0</v>
      </c>
      <c r="E24" s="478">
        <v>927100817.12</v>
      </c>
      <c r="F24" s="478">
        <v>900958763.77999997</v>
      </c>
      <c r="G24" s="478">
        <v>26142053.34</v>
      </c>
    </row>
    <row r="25" spans="2:7" outlineLevel="4">
      <c r="B25" s="180">
        <v>11100603</v>
      </c>
      <c r="C25" s="145" t="s">
        <v>309</v>
      </c>
      <c r="D25" s="478">
        <v>0</v>
      </c>
      <c r="E25" s="478">
        <v>16909080493.25</v>
      </c>
      <c r="F25" s="478">
        <v>16854770937.280001</v>
      </c>
      <c r="G25" s="478">
        <v>54309555.969999999</v>
      </c>
    </row>
    <row r="26" spans="2:7" outlineLevel="4">
      <c r="B26" s="180">
        <v>11100604</v>
      </c>
      <c r="C26" s="145" t="s">
        <v>310</v>
      </c>
      <c r="D26" s="478">
        <v>0</v>
      </c>
      <c r="E26" s="478">
        <v>130337750044.67999</v>
      </c>
      <c r="F26" s="478">
        <v>126253692563.14999</v>
      </c>
      <c r="G26" s="478">
        <v>4084057481.5300002</v>
      </c>
    </row>
    <row r="27" spans="2:7" outlineLevel="4">
      <c r="B27" s="180">
        <v>11100605</v>
      </c>
      <c r="C27" s="145" t="s">
        <v>311</v>
      </c>
      <c r="D27" s="478">
        <v>0</v>
      </c>
      <c r="E27" s="478">
        <v>31992913489.040001</v>
      </c>
      <c r="F27" s="478">
        <v>31107385379.98</v>
      </c>
      <c r="G27" s="478">
        <v>885528109.05999994</v>
      </c>
    </row>
    <row r="28" spans="2:7" outlineLevel="3">
      <c r="B28" s="180">
        <v>111006</v>
      </c>
      <c r="C28" s="145" t="s">
        <v>306</v>
      </c>
      <c r="D28" s="478">
        <f>SUBTOTAL(9,D23:D27)</f>
        <v>4308485934.7200003</v>
      </c>
      <c r="E28" s="478">
        <f>SUBTOTAL(9,E23:E27)</f>
        <v>372028747261.21997</v>
      </c>
      <c r="F28" s="478">
        <f>SUBTOTAL(9,F23:F27)</f>
        <v>371285656896.03992</v>
      </c>
      <c r="G28" s="478">
        <f>SUBTOTAL(9,G23:G27)</f>
        <v>5051576299.9000006</v>
      </c>
    </row>
    <row r="29" spans="2:7" outlineLevel="4">
      <c r="B29" s="180">
        <v>11109001</v>
      </c>
      <c r="C29" s="145" t="s">
        <v>313</v>
      </c>
      <c r="D29" s="478">
        <v>0</v>
      </c>
      <c r="E29" s="478">
        <v>0</v>
      </c>
      <c r="F29" s="478">
        <v>0</v>
      </c>
      <c r="G29" s="478">
        <v>0</v>
      </c>
    </row>
    <row r="30" spans="2:7" outlineLevel="3">
      <c r="B30" s="180">
        <v>111090</v>
      </c>
      <c r="C30" s="145" t="s">
        <v>303</v>
      </c>
      <c r="D30" s="478">
        <f>SUBTOTAL(9,D29:D29)</f>
        <v>0</v>
      </c>
      <c r="E30" s="478">
        <f>SUBTOTAL(9,E29:E29)</f>
        <v>0</v>
      </c>
      <c r="F30" s="478">
        <f>SUBTOTAL(9,F29:F29)</f>
        <v>0</v>
      </c>
      <c r="G30" s="478">
        <f>SUBTOTAL(9,G29:G29)</f>
        <v>0</v>
      </c>
    </row>
    <row r="31" spans="2:7" outlineLevel="2">
      <c r="B31" s="180">
        <v>1110</v>
      </c>
      <c r="C31" s="145" t="s">
        <v>1615</v>
      </c>
      <c r="D31" s="478">
        <f>SUBTOTAL(9,D21:D30)</f>
        <v>4308697739.2200003</v>
      </c>
      <c r="E31" s="478">
        <f>SUBTOTAL(9,E21:E30)</f>
        <v>372029194753.06</v>
      </c>
      <c r="F31" s="478">
        <f>SUBTOTAL(9,F21:F30)</f>
        <v>371286306616.87994</v>
      </c>
      <c r="G31" s="478">
        <f>SUBTOTAL(9,G21:G30)</f>
        <v>5051585875.4000006</v>
      </c>
    </row>
    <row r="32" spans="2:7" outlineLevel="4">
      <c r="B32" s="180">
        <v>11321001</v>
      </c>
      <c r="C32" s="145" t="s">
        <v>316</v>
      </c>
      <c r="D32" s="478">
        <v>25490962.949999999</v>
      </c>
      <c r="E32" s="478">
        <v>2365967.5999999996</v>
      </c>
      <c r="F32" s="478">
        <v>12309354.809999999</v>
      </c>
      <c r="G32" s="478">
        <v>15547575.739999998</v>
      </c>
    </row>
    <row r="33" spans="2:7" outlineLevel="4">
      <c r="B33" s="180">
        <v>11321002</v>
      </c>
      <c r="C33" s="145" t="s">
        <v>317</v>
      </c>
      <c r="D33" s="478">
        <v>606720628.10000002</v>
      </c>
      <c r="E33" s="478">
        <v>2066839.45</v>
      </c>
      <c r="F33" s="478">
        <v>603113281.38</v>
      </c>
      <c r="G33" s="478">
        <v>5674186.1700000279</v>
      </c>
    </row>
    <row r="34" spans="2:7" outlineLevel="4">
      <c r="B34" s="180">
        <v>11321003</v>
      </c>
      <c r="C34" s="145" t="s">
        <v>318</v>
      </c>
      <c r="D34" s="478">
        <v>0</v>
      </c>
      <c r="E34" s="478">
        <v>0</v>
      </c>
      <c r="F34" s="478">
        <v>0</v>
      </c>
      <c r="G34" s="478">
        <v>0</v>
      </c>
    </row>
    <row r="35" spans="2:7" outlineLevel="4">
      <c r="B35" s="180">
        <v>11321004</v>
      </c>
      <c r="C35" s="145" t="s">
        <v>319</v>
      </c>
      <c r="D35" s="478">
        <v>76948849</v>
      </c>
      <c r="E35" s="478">
        <v>0</v>
      </c>
      <c r="F35" s="478">
        <v>23175146.84</v>
      </c>
      <c r="G35" s="478">
        <v>53773702.159999996</v>
      </c>
    </row>
    <row r="36" spans="2:7" outlineLevel="3">
      <c r="B36" s="180">
        <v>113210</v>
      </c>
      <c r="C36" s="145" t="s">
        <v>1616</v>
      </c>
      <c r="D36" s="478">
        <f>SUBTOTAL(9,D32:D35)</f>
        <v>709160440.05000007</v>
      </c>
      <c r="E36" s="478">
        <f>SUBTOTAL(9,E32:E35)</f>
        <v>4432807.05</v>
      </c>
      <c r="F36" s="478">
        <f>SUBTOTAL(9,F32:F35)</f>
        <v>638597783.02999997</v>
      </c>
      <c r="G36" s="478">
        <f>SUBTOTAL(9,G32:G35)</f>
        <v>74995464.070000023</v>
      </c>
    </row>
    <row r="37" spans="2:7" outlineLevel="2">
      <c r="B37" s="180">
        <v>1132</v>
      </c>
      <c r="C37" s="145" t="s">
        <v>314</v>
      </c>
      <c r="D37" s="478">
        <f>SUBTOTAL(9,D32:D36)</f>
        <v>709160440.05000007</v>
      </c>
      <c r="E37" s="478">
        <f>SUBTOTAL(9,E32:E36)</f>
        <v>4432807.05</v>
      </c>
      <c r="F37" s="478">
        <f>SUBTOTAL(9,F32:F36)</f>
        <v>638597783.02999997</v>
      </c>
      <c r="G37" s="478">
        <f>SUBTOTAL(9,G32:G36)</f>
        <v>74995464.070000023</v>
      </c>
    </row>
    <row r="38" spans="2:7" outlineLevel="4">
      <c r="B38" s="180">
        <v>11339001</v>
      </c>
      <c r="C38" s="145" t="s">
        <v>322</v>
      </c>
      <c r="D38" s="478">
        <v>445658.35</v>
      </c>
      <c r="E38" s="478">
        <v>8212.2899999999991</v>
      </c>
      <c r="F38" s="478">
        <v>0</v>
      </c>
      <c r="G38" s="478">
        <v>453870.6399999999</v>
      </c>
    </row>
    <row r="39" spans="2:7" outlineLevel="4">
      <c r="B39" s="494">
        <v>11339002</v>
      </c>
      <c r="C39" s="495" t="s">
        <v>323</v>
      </c>
      <c r="D39" s="496">
        <v>7144445.3399999999</v>
      </c>
      <c r="E39" s="496">
        <v>20716809313.66</v>
      </c>
      <c r="F39" s="496">
        <v>20708083000</v>
      </c>
      <c r="G39" s="496">
        <v>15870759.000000004</v>
      </c>
    </row>
    <row r="40" spans="2:7" outlineLevel="3">
      <c r="B40" s="180">
        <v>113390</v>
      </c>
      <c r="C40" s="145" t="s">
        <v>1617</v>
      </c>
      <c r="D40" s="478">
        <f>SUBTOTAL(9,D38:D39)</f>
        <v>7590103.6899999995</v>
      </c>
      <c r="E40" s="478">
        <f>SUBTOTAL(9,E38:E39)</f>
        <v>20716817525.950001</v>
      </c>
      <c r="F40" s="478">
        <f>SUBTOTAL(9,F38:F39)</f>
        <v>20708083000</v>
      </c>
      <c r="G40" s="478">
        <f>SUBTOTAL(9,G38:G39)</f>
        <v>16324629.640000004</v>
      </c>
    </row>
    <row r="41" spans="2:7" outlineLevel="2">
      <c r="B41" s="180">
        <v>1133</v>
      </c>
      <c r="C41" s="145" t="s">
        <v>321</v>
      </c>
      <c r="D41" s="478">
        <f>SUBTOTAL(9,D38:D40)</f>
        <v>7590103.6899999995</v>
      </c>
      <c r="E41" s="478">
        <f>SUBTOTAL(9,E38:E40)</f>
        <v>20716817525.950001</v>
      </c>
      <c r="F41" s="478">
        <f>SUBTOTAL(9,F38:F40)</f>
        <v>20708083000</v>
      </c>
      <c r="G41" s="478">
        <f>SUBTOTAL(9,G38:G40)</f>
        <v>16324629.640000004</v>
      </c>
    </row>
    <row r="42" spans="2:7" outlineLevel="1">
      <c r="B42" s="180">
        <v>11</v>
      </c>
      <c r="C42" s="145" t="s">
        <v>288</v>
      </c>
      <c r="D42" s="478">
        <f>SUBTOTAL(9,D10:D41)</f>
        <v>5026088283.4300013</v>
      </c>
      <c r="E42" s="478">
        <f>SUBTOTAL(9,E10:E41)</f>
        <v>392775390086.05994</v>
      </c>
      <c r="F42" s="478">
        <f>SUBTOTAL(9,F10:F41)</f>
        <v>392651856399.90997</v>
      </c>
      <c r="G42" s="478">
        <f>SUBTOTAL(9,G10:G41)</f>
        <v>5149621969.5800009</v>
      </c>
    </row>
    <row r="43" spans="2:7" outlineLevel="4">
      <c r="B43" s="180">
        <v>12010601</v>
      </c>
      <c r="C43" s="145" t="s">
        <v>327</v>
      </c>
      <c r="D43" s="478">
        <v>7190113180</v>
      </c>
      <c r="E43" s="478">
        <v>7241619693</v>
      </c>
      <c r="F43" s="478">
        <v>8991689115</v>
      </c>
      <c r="G43" s="478">
        <v>5440043758</v>
      </c>
    </row>
    <row r="44" spans="2:7" outlineLevel="4">
      <c r="B44" s="180">
        <v>12010602</v>
      </c>
      <c r="C44" s="145" t="s">
        <v>328</v>
      </c>
      <c r="D44" s="478">
        <v>46081465.670000002</v>
      </c>
      <c r="E44" s="478">
        <v>118364196.11</v>
      </c>
      <c r="F44" s="478">
        <v>144837257.22</v>
      </c>
      <c r="G44" s="478">
        <v>19608404.559999999</v>
      </c>
    </row>
    <row r="45" spans="2:7" outlineLevel="3">
      <c r="B45" s="180">
        <v>120106</v>
      </c>
      <c r="C45" s="145" t="s">
        <v>326</v>
      </c>
      <c r="D45" s="478">
        <f>SUBTOTAL(9,D43:D44)</f>
        <v>7236194645.6700001</v>
      </c>
      <c r="E45" s="478">
        <f>SUBTOTAL(9,E43:E44)</f>
        <v>7359983889.1099997</v>
      </c>
      <c r="F45" s="478">
        <f>SUBTOTAL(9,F43:F44)</f>
        <v>9136526372.2199993</v>
      </c>
      <c r="G45" s="478">
        <f>SUBTOTAL(9,G43:G44)</f>
        <v>5459652162.5600004</v>
      </c>
    </row>
    <row r="46" spans="2:7" outlineLevel="2">
      <c r="B46" s="180">
        <v>1201</v>
      </c>
      <c r="C46" s="145" t="s">
        <v>324</v>
      </c>
      <c r="D46" s="478">
        <f>SUBTOTAL(9,D43:D45)</f>
        <v>7236194645.6700001</v>
      </c>
      <c r="E46" s="478">
        <f>SUBTOTAL(9,E43:E45)</f>
        <v>7359983889.1099997</v>
      </c>
      <c r="F46" s="478">
        <f>SUBTOTAL(9,F43:F45)</f>
        <v>9136526372.2199993</v>
      </c>
      <c r="G46" s="478">
        <f>SUBTOTAL(9,G43:G45)</f>
        <v>5459652162.5600004</v>
      </c>
    </row>
    <row r="47" spans="2:7" outlineLevel="1">
      <c r="B47" s="180">
        <v>12</v>
      </c>
      <c r="C47" s="145" t="s">
        <v>1618</v>
      </c>
      <c r="D47" s="478">
        <f>SUBTOTAL(9,D43:D46)</f>
        <v>7236194645.6700001</v>
      </c>
      <c r="E47" s="478">
        <f>SUBTOTAL(9,E43:E46)</f>
        <v>7359983889.1099997</v>
      </c>
      <c r="F47" s="478">
        <f>SUBTOTAL(9,F43:F46)</f>
        <v>9136526372.2199993</v>
      </c>
      <c r="G47" s="478">
        <f>SUBTOTAL(9,G43:G46)</f>
        <v>5459652162.5600004</v>
      </c>
    </row>
    <row r="48" spans="2:7" outlineLevel="4">
      <c r="B48" s="180">
        <v>14070102</v>
      </c>
      <c r="C48" s="145" t="s">
        <v>336</v>
      </c>
      <c r="D48" s="478">
        <v>1533549943.3900001</v>
      </c>
      <c r="E48" s="478">
        <v>12577649413.609999</v>
      </c>
      <c r="F48" s="478">
        <v>12537384569.719999</v>
      </c>
      <c r="G48" s="478">
        <v>1573814787.2800002</v>
      </c>
    </row>
    <row r="49" spans="2:7" outlineLevel="4">
      <c r="B49" s="180">
        <v>14070103</v>
      </c>
      <c r="C49" s="145" t="s">
        <v>337</v>
      </c>
      <c r="D49" s="478">
        <v>0</v>
      </c>
      <c r="E49" s="478">
        <v>12916068.639999999</v>
      </c>
      <c r="F49" s="478">
        <v>7643322.6300000008</v>
      </c>
      <c r="G49" s="478">
        <v>5272746.01</v>
      </c>
    </row>
    <row r="50" spans="2:7" outlineLevel="4">
      <c r="B50" s="180">
        <v>14070104</v>
      </c>
      <c r="C50" s="145" t="s">
        <v>338</v>
      </c>
      <c r="D50" s="478">
        <v>162874807.34</v>
      </c>
      <c r="E50" s="478">
        <v>0</v>
      </c>
      <c r="F50" s="478">
        <v>0</v>
      </c>
      <c r="G50" s="478">
        <v>162874807.34</v>
      </c>
    </row>
    <row r="51" spans="2:7" outlineLevel="3">
      <c r="B51" s="180">
        <v>140701</v>
      </c>
      <c r="C51" s="145" t="s">
        <v>334</v>
      </c>
      <c r="D51" s="478">
        <f>SUBTOTAL(9,D48:D50)</f>
        <v>1696424750.73</v>
      </c>
      <c r="E51" s="478">
        <f>SUBTOTAL(9,E48:E50)</f>
        <v>12590565482.249998</v>
      </c>
      <c r="F51" s="478">
        <f>SUBTOTAL(9,F48:F50)</f>
        <v>12545027892.349998</v>
      </c>
      <c r="G51" s="478">
        <f>SUBTOTAL(9,G48:G50)</f>
        <v>1741962340.6300001</v>
      </c>
    </row>
    <row r="52" spans="2:7" outlineLevel="2">
      <c r="B52" s="180">
        <v>1407</v>
      </c>
      <c r="C52" s="145" t="s">
        <v>334</v>
      </c>
      <c r="D52" s="478">
        <f>SUBTOTAL(9,D48:D51)</f>
        <v>1696424750.73</v>
      </c>
      <c r="E52" s="478">
        <f>SUBTOTAL(9,E48:E51)</f>
        <v>12590565482.249998</v>
      </c>
      <c r="F52" s="478">
        <f>SUBTOTAL(9,F48:F51)</f>
        <v>12545027892.349998</v>
      </c>
      <c r="G52" s="478">
        <f>SUBTOTAL(9,G48:G51)</f>
        <v>1741962340.6300001</v>
      </c>
    </row>
    <row r="53" spans="2:7" outlineLevel="4">
      <c r="B53" s="180">
        <v>14201003</v>
      </c>
      <c r="C53" s="145" t="s">
        <v>342</v>
      </c>
      <c r="D53" s="478">
        <v>0</v>
      </c>
      <c r="E53" s="478">
        <v>6216336</v>
      </c>
      <c r="F53" s="478">
        <v>6216336</v>
      </c>
      <c r="G53" s="478">
        <v>0</v>
      </c>
    </row>
    <row r="54" spans="2:7" outlineLevel="3">
      <c r="B54" s="180">
        <v>142010</v>
      </c>
      <c r="C54" s="145" t="s">
        <v>339</v>
      </c>
      <c r="D54" s="478">
        <f>SUBTOTAL(9,D53:D53)</f>
        <v>0</v>
      </c>
      <c r="E54" s="478">
        <f>SUBTOTAL(9,E53:E53)</f>
        <v>6216336</v>
      </c>
      <c r="F54" s="478">
        <f>SUBTOTAL(9,F53:F53)</f>
        <v>6216336</v>
      </c>
      <c r="G54" s="478">
        <f>SUBTOTAL(9,G53:G53)</f>
        <v>0</v>
      </c>
    </row>
    <row r="55" spans="2:7" outlineLevel="2">
      <c r="B55" s="180">
        <v>1420</v>
      </c>
      <c r="C55" s="145" t="s">
        <v>339</v>
      </c>
      <c r="D55" s="478">
        <f>SUBTOTAL(9,D53:D54)</f>
        <v>0</v>
      </c>
      <c r="E55" s="478">
        <f>SUBTOTAL(9,E53:E54)</f>
        <v>6216336</v>
      </c>
      <c r="F55" s="478">
        <f>SUBTOTAL(9,F53:F54)</f>
        <v>6216336</v>
      </c>
      <c r="G55" s="478">
        <f>SUBTOTAL(9,G53:G54)</f>
        <v>0</v>
      </c>
    </row>
    <row r="56" spans="2:7" outlineLevel="4">
      <c r="B56" s="180">
        <v>14220101</v>
      </c>
      <c r="C56" s="145" t="s">
        <v>345</v>
      </c>
      <c r="D56" s="478">
        <v>0</v>
      </c>
      <c r="E56" s="478">
        <v>0</v>
      </c>
      <c r="F56" s="478">
        <v>0</v>
      </c>
      <c r="G56" s="478">
        <v>0</v>
      </c>
    </row>
    <row r="57" spans="2:7" outlineLevel="3">
      <c r="B57" s="180">
        <v>142201</v>
      </c>
      <c r="C57" s="145" t="s">
        <v>344</v>
      </c>
      <c r="D57" s="478">
        <f>SUBTOTAL(9,D56:D56)</f>
        <v>0</v>
      </c>
      <c r="E57" s="478">
        <f>SUBTOTAL(9,E56:E56)</f>
        <v>0</v>
      </c>
      <c r="F57" s="478">
        <f>SUBTOTAL(9,F56:F56)</f>
        <v>0</v>
      </c>
      <c r="G57" s="478">
        <f>SUBTOTAL(9,G56:G56)</f>
        <v>0</v>
      </c>
    </row>
    <row r="58" spans="2:7" outlineLevel="4">
      <c r="B58" s="180">
        <v>14220201</v>
      </c>
      <c r="C58" s="145" t="s">
        <v>347</v>
      </c>
      <c r="D58" s="478">
        <v>3315493</v>
      </c>
      <c r="E58" s="478">
        <v>1389785</v>
      </c>
      <c r="F58" s="478">
        <v>3315493</v>
      </c>
      <c r="G58" s="478">
        <v>1389785</v>
      </c>
    </row>
    <row r="59" spans="2:7" outlineLevel="4">
      <c r="B59" s="180">
        <v>14220202</v>
      </c>
      <c r="C59" s="145" t="s">
        <v>348</v>
      </c>
      <c r="D59" s="478">
        <v>12795232.24</v>
      </c>
      <c r="E59" s="478">
        <v>4279737.49</v>
      </c>
      <c r="F59" s="478">
        <v>0</v>
      </c>
      <c r="G59" s="478">
        <v>17074969.73</v>
      </c>
    </row>
    <row r="60" spans="2:7" outlineLevel="4">
      <c r="B60" s="180">
        <v>14220203</v>
      </c>
      <c r="C60" s="145" t="s">
        <v>349</v>
      </c>
      <c r="D60" s="478">
        <v>0</v>
      </c>
      <c r="E60" s="478">
        <v>0</v>
      </c>
      <c r="F60" s="478">
        <v>0</v>
      </c>
      <c r="G60" s="478">
        <v>0</v>
      </c>
    </row>
    <row r="61" spans="2:7" outlineLevel="3">
      <c r="B61" s="180">
        <v>142202</v>
      </c>
      <c r="C61" s="145" t="s">
        <v>346</v>
      </c>
      <c r="D61" s="478">
        <f>SUBTOTAL(9,D58:D60)</f>
        <v>16110725.24</v>
      </c>
      <c r="E61" s="478">
        <f>SUBTOTAL(9,E58:E60)</f>
        <v>5669522.4900000002</v>
      </c>
      <c r="F61" s="478">
        <f>SUBTOTAL(9,F58:F60)</f>
        <v>3315493</v>
      </c>
      <c r="G61" s="478">
        <f>SUBTOTAL(9,G58:G60)</f>
        <v>18464754.73</v>
      </c>
    </row>
    <row r="62" spans="2:7" outlineLevel="4">
      <c r="B62" s="180">
        <v>14220301</v>
      </c>
      <c r="C62" s="145" t="s">
        <v>351</v>
      </c>
      <c r="D62" s="478">
        <v>184564000</v>
      </c>
      <c r="E62" s="478">
        <v>0</v>
      </c>
      <c r="F62" s="478">
        <v>184564000</v>
      </c>
      <c r="G62" s="478">
        <v>0</v>
      </c>
    </row>
    <row r="63" spans="2:7" outlineLevel="3">
      <c r="B63" s="180">
        <v>142203</v>
      </c>
      <c r="C63" s="145" t="s">
        <v>350</v>
      </c>
      <c r="D63" s="478">
        <f>SUBTOTAL(9,D62:D62)</f>
        <v>184564000</v>
      </c>
      <c r="E63" s="478">
        <f>SUBTOTAL(9,E62:E62)</f>
        <v>0</v>
      </c>
      <c r="F63" s="478">
        <f>SUBTOTAL(9,F62:F62)</f>
        <v>184564000</v>
      </c>
      <c r="G63" s="478">
        <f>SUBTOTAL(9,G62:G62)</f>
        <v>0</v>
      </c>
    </row>
    <row r="64" spans="2:7" outlineLevel="4">
      <c r="B64" s="180">
        <v>14221001</v>
      </c>
      <c r="C64" s="145" t="s">
        <v>354</v>
      </c>
      <c r="D64" s="478">
        <v>258843.3</v>
      </c>
      <c r="E64" s="478">
        <v>799826.34000000008</v>
      </c>
      <c r="F64" s="478">
        <v>779261.56</v>
      </c>
      <c r="G64" s="478">
        <v>279408.08000000007</v>
      </c>
    </row>
    <row r="65" spans="2:7" outlineLevel="3">
      <c r="B65" s="180">
        <v>142210</v>
      </c>
      <c r="C65" s="145" t="s">
        <v>353</v>
      </c>
      <c r="D65" s="478">
        <f>SUBTOTAL(9,D64:D64)</f>
        <v>258843.3</v>
      </c>
      <c r="E65" s="478">
        <f>SUBTOTAL(9,E64:E64)</f>
        <v>799826.34000000008</v>
      </c>
      <c r="F65" s="478">
        <f>SUBTOTAL(9,F64:F64)</f>
        <v>779261.56</v>
      </c>
      <c r="G65" s="478">
        <f>SUBTOTAL(9,G64:G64)</f>
        <v>279408.08000000007</v>
      </c>
    </row>
    <row r="66" spans="2:7" outlineLevel="4">
      <c r="B66" s="180">
        <v>14225001</v>
      </c>
      <c r="C66" s="145" t="s">
        <v>356</v>
      </c>
      <c r="D66" s="478">
        <v>8126227.1699999999</v>
      </c>
      <c r="E66" s="478">
        <v>3766862.28</v>
      </c>
      <c r="F66" s="478">
        <v>0</v>
      </c>
      <c r="G66" s="478">
        <v>11893089.449999999</v>
      </c>
    </row>
    <row r="67" spans="2:7" outlineLevel="4">
      <c r="B67" s="180">
        <v>14225002</v>
      </c>
      <c r="C67" s="145" t="s">
        <v>357</v>
      </c>
      <c r="D67" s="478">
        <v>4746327.45</v>
      </c>
      <c r="E67" s="478">
        <v>1080922.33</v>
      </c>
      <c r="F67" s="478">
        <v>5154664.1500000004</v>
      </c>
      <c r="G67" s="478">
        <v>672585.63000000024</v>
      </c>
    </row>
    <row r="68" spans="2:7" outlineLevel="4">
      <c r="B68" s="180">
        <v>14225003</v>
      </c>
      <c r="C68" s="145" t="s">
        <v>358</v>
      </c>
      <c r="D68" s="478">
        <v>2978894.76</v>
      </c>
      <c r="E68" s="478">
        <v>326481.75</v>
      </c>
      <c r="F68" s="478">
        <v>3077527.66</v>
      </c>
      <c r="G68" s="478">
        <v>227848.8499999998</v>
      </c>
    </row>
    <row r="69" spans="2:7" outlineLevel="4">
      <c r="B69" s="180">
        <v>14225004</v>
      </c>
      <c r="C69" s="145" t="s">
        <v>359</v>
      </c>
      <c r="D69" s="478">
        <v>916884.14</v>
      </c>
      <c r="E69" s="478">
        <v>756595.05999999994</v>
      </c>
      <c r="F69" s="478">
        <v>1413307.64</v>
      </c>
      <c r="G69" s="478">
        <v>260171.56000000023</v>
      </c>
    </row>
    <row r="70" spans="2:7" outlineLevel="4">
      <c r="B70" s="180">
        <v>14225005</v>
      </c>
      <c r="C70" s="145" t="s">
        <v>360</v>
      </c>
      <c r="D70" s="478">
        <v>3232355.63</v>
      </c>
      <c r="E70" s="478">
        <v>738262.5</v>
      </c>
      <c r="F70" s="478">
        <v>3778384.73</v>
      </c>
      <c r="G70" s="478">
        <v>192233.4</v>
      </c>
    </row>
    <row r="71" spans="2:7" outlineLevel="4">
      <c r="B71" s="180">
        <v>14225006</v>
      </c>
      <c r="C71" s="145" t="s">
        <v>361</v>
      </c>
      <c r="D71" s="478">
        <v>2333676.8199999998</v>
      </c>
      <c r="E71" s="478">
        <v>546107.47</v>
      </c>
      <c r="F71" s="478">
        <v>2485783.11</v>
      </c>
      <c r="G71" s="478">
        <v>394001.17999999982</v>
      </c>
    </row>
    <row r="72" spans="2:7" outlineLevel="4">
      <c r="B72" s="180">
        <v>14225007</v>
      </c>
      <c r="C72" s="145" t="s">
        <v>362</v>
      </c>
      <c r="D72" s="478">
        <v>3946513.44</v>
      </c>
      <c r="E72" s="478">
        <v>434944.28</v>
      </c>
      <c r="F72" s="478">
        <v>4056498.64</v>
      </c>
      <c r="G72" s="478">
        <v>324959.07999999996</v>
      </c>
    </row>
    <row r="73" spans="2:7" outlineLevel="4">
      <c r="B73" s="180">
        <v>14225008</v>
      </c>
      <c r="C73" s="145" t="s">
        <v>363</v>
      </c>
      <c r="D73" s="478">
        <v>256468.95</v>
      </c>
      <c r="E73" s="478">
        <v>222022.44</v>
      </c>
      <c r="F73" s="478">
        <v>317644.89</v>
      </c>
      <c r="G73" s="478">
        <v>160846.5</v>
      </c>
    </row>
    <row r="74" spans="2:7" outlineLevel="4">
      <c r="B74" s="180">
        <v>14225009</v>
      </c>
      <c r="C74" s="145" t="s">
        <v>364</v>
      </c>
      <c r="D74" s="478">
        <v>0</v>
      </c>
      <c r="E74" s="478">
        <v>582567.81999999995</v>
      </c>
      <c r="F74" s="478">
        <v>349302.9</v>
      </c>
      <c r="G74" s="478">
        <v>233264.91999999998</v>
      </c>
    </row>
    <row r="75" spans="2:7" outlineLevel="4">
      <c r="B75" s="180">
        <v>14225010</v>
      </c>
      <c r="C75" s="145" t="s">
        <v>365</v>
      </c>
      <c r="D75" s="478">
        <v>542018.77</v>
      </c>
      <c r="E75" s="478">
        <v>68266.41</v>
      </c>
      <c r="F75" s="478">
        <v>563546.62</v>
      </c>
      <c r="G75" s="478">
        <v>46738.559999999998</v>
      </c>
    </row>
    <row r="76" spans="2:7" outlineLevel="4">
      <c r="B76" s="180">
        <v>14225011</v>
      </c>
      <c r="C76" s="145" t="s">
        <v>366</v>
      </c>
      <c r="D76" s="478">
        <v>0</v>
      </c>
      <c r="E76" s="478">
        <v>278345.96999999997</v>
      </c>
      <c r="F76" s="478">
        <v>0</v>
      </c>
      <c r="G76" s="478">
        <v>278345.96999999997</v>
      </c>
    </row>
    <row r="77" spans="2:7" outlineLevel="4">
      <c r="B77" s="180">
        <v>14225012</v>
      </c>
      <c r="C77" s="145" t="s">
        <v>367</v>
      </c>
      <c r="D77" s="478">
        <v>475502.54</v>
      </c>
      <c r="E77" s="478">
        <v>255162.75999999998</v>
      </c>
      <c r="F77" s="478">
        <v>475502.54</v>
      </c>
      <c r="G77" s="478">
        <v>255162.75999999998</v>
      </c>
    </row>
    <row r="78" spans="2:7" outlineLevel="4">
      <c r="B78" s="180">
        <v>14225014</v>
      </c>
      <c r="C78" s="145" t="s">
        <v>369</v>
      </c>
      <c r="D78" s="478">
        <v>127187.92</v>
      </c>
      <c r="E78" s="478">
        <v>164378.41999999998</v>
      </c>
      <c r="F78" s="478">
        <v>149190.09</v>
      </c>
      <c r="G78" s="478">
        <v>142376.25</v>
      </c>
    </row>
    <row r="79" spans="2:7" outlineLevel="4">
      <c r="B79" s="180">
        <v>14225015</v>
      </c>
      <c r="C79" s="145" t="s">
        <v>370</v>
      </c>
      <c r="D79" s="478">
        <v>0</v>
      </c>
      <c r="E79" s="478">
        <v>386072.06000000006</v>
      </c>
      <c r="F79" s="478">
        <v>0</v>
      </c>
      <c r="G79" s="478">
        <v>386072.06000000006</v>
      </c>
    </row>
    <row r="80" spans="2:7" outlineLevel="4">
      <c r="B80" s="180">
        <v>14225017</v>
      </c>
      <c r="C80" s="145" t="s">
        <v>372</v>
      </c>
      <c r="D80" s="478">
        <v>251622.49</v>
      </c>
      <c r="E80" s="478">
        <v>0</v>
      </c>
      <c r="F80" s="478">
        <v>251622.49</v>
      </c>
      <c r="G80" s="478">
        <v>0</v>
      </c>
    </row>
    <row r="81" spans="2:7" outlineLevel="4">
      <c r="B81" s="180">
        <v>14225018</v>
      </c>
      <c r="C81" s="145" t="s">
        <v>373</v>
      </c>
      <c r="D81" s="478">
        <v>184698.71</v>
      </c>
      <c r="E81" s="478">
        <v>120923.56</v>
      </c>
      <c r="F81" s="478">
        <v>184698.71</v>
      </c>
      <c r="G81" s="478">
        <v>120923.56</v>
      </c>
    </row>
    <row r="82" spans="2:7" outlineLevel="4">
      <c r="B82" s="180">
        <v>14225019</v>
      </c>
      <c r="C82" s="145" t="s">
        <v>374</v>
      </c>
      <c r="D82" s="478">
        <v>152193.53</v>
      </c>
      <c r="E82" s="478">
        <v>25777.02</v>
      </c>
      <c r="F82" s="478">
        <v>152193.53</v>
      </c>
      <c r="G82" s="478">
        <v>25777.02</v>
      </c>
    </row>
    <row r="83" spans="2:7" outlineLevel="4">
      <c r="B83" s="180">
        <v>14225020</v>
      </c>
      <c r="C83" s="145" t="s">
        <v>375</v>
      </c>
      <c r="D83" s="478">
        <v>189323.18</v>
      </c>
      <c r="E83" s="478">
        <v>123826.34</v>
      </c>
      <c r="F83" s="478">
        <v>189323.18</v>
      </c>
      <c r="G83" s="478">
        <v>123826.34</v>
      </c>
    </row>
    <row r="84" spans="2:7" outlineLevel="4">
      <c r="B84" s="180">
        <v>14225021</v>
      </c>
      <c r="C84" s="145" t="s">
        <v>376</v>
      </c>
      <c r="D84" s="478">
        <v>247887.13</v>
      </c>
      <c r="E84" s="478">
        <v>39190.36</v>
      </c>
      <c r="F84" s="478">
        <v>247887.13</v>
      </c>
      <c r="G84" s="478">
        <v>39190.36</v>
      </c>
    </row>
    <row r="85" spans="2:7" outlineLevel="4">
      <c r="B85" s="180">
        <v>14225022</v>
      </c>
      <c r="C85" s="145" t="s">
        <v>377</v>
      </c>
      <c r="D85" s="478">
        <v>140840.69</v>
      </c>
      <c r="E85" s="478">
        <v>186363.87</v>
      </c>
      <c r="F85" s="478">
        <v>203378.22</v>
      </c>
      <c r="G85" s="478">
        <v>123826.34</v>
      </c>
    </row>
    <row r="86" spans="2:7" outlineLevel="4">
      <c r="B86" s="180">
        <v>14225023</v>
      </c>
      <c r="C86" s="145" t="s">
        <v>378</v>
      </c>
      <c r="D86" s="478">
        <v>0</v>
      </c>
      <c r="E86" s="478">
        <v>191790.56</v>
      </c>
      <c r="F86" s="478">
        <v>3432.76</v>
      </c>
      <c r="G86" s="478">
        <v>188357.8</v>
      </c>
    </row>
    <row r="87" spans="2:7" outlineLevel="4">
      <c r="B87" s="180">
        <v>14225024</v>
      </c>
      <c r="C87" s="145" t="s">
        <v>379</v>
      </c>
      <c r="D87" s="478">
        <v>0</v>
      </c>
      <c r="E87" s="478">
        <v>522058.43000000005</v>
      </c>
      <c r="F87" s="478">
        <v>364452.77</v>
      </c>
      <c r="G87" s="478">
        <v>157605.66000000003</v>
      </c>
    </row>
    <row r="88" spans="2:7" outlineLevel="4">
      <c r="B88" s="180">
        <v>14225025</v>
      </c>
      <c r="C88" s="145" t="s">
        <v>380</v>
      </c>
      <c r="D88" s="478">
        <v>352163.3</v>
      </c>
      <c r="E88" s="478">
        <v>0</v>
      </c>
      <c r="F88" s="478">
        <v>352163.3</v>
      </c>
      <c r="G88" s="478">
        <v>0</v>
      </c>
    </row>
    <row r="89" spans="2:7" outlineLevel="4">
      <c r="B89" s="180">
        <v>14225026</v>
      </c>
      <c r="C89" s="145" t="s">
        <v>381</v>
      </c>
      <c r="D89" s="478">
        <v>0</v>
      </c>
      <c r="E89" s="478">
        <v>300078.03000000003</v>
      </c>
      <c r="F89" s="478">
        <v>112833.60000000001</v>
      </c>
      <c r="G89" s="478">
        <v>187244.43</v>
      </c>
    </row>
    <row r="90" spans="2:7" outlineLevel="4">
      <c r="B90" s="180">
        <v>14225027</v>
      </c>
      <c r="C90" s="145" t="s">
        <v>382</v>
      </c>
      <c r="D90" s="478">
        <v>0</v>
      </c>
      <c r="E90" s="478">
        <v>40181.74</v>
      </c>
      <c r="F90" s="478">
        <v>18805.55</v>
      </c>
      <c r="G90" s="478">
        <v>21376.19</v>
      </c>
    </row>
    <row r="91" spans="2:7" outlineLevel="4">
      <c r="B91" s="180">
        <v>14225032</v>
      </c>
      <c r="C91" s="145" t="s">
        <v>387</v>
      </c>
      <c r="D91" s="478">
        <v>0</v>
      </c>
      <c r="E91" s="478">
        <v>29535.46</v>
      </c>
      <c r="F91" s="478">
        <v>0</v>
      </c>
      <c r="G91" s="478">
        <v>29535.46</v>
      </c>
    </row>
    <row r="92" spans="2:7" outlineLevel="4">
      <c r="B92" s="180">
        <v>14225037</v>
      </c>
      <c r="C92" s="145" t="s">
        <v>392</v>
      </c>
      <c r="D92" s="478">
        <v>129745.43</v>
      </c>
      <c r="E92" s="478">
        <v>83163.820000000007</v>
      </c>
      <c r="F92" s="478">
        <v>212909.25</v>
      </c>
      <c r="G92" s="478">
        <v>0</v>
      </c>
    </row>
    <row r="93" spans="2:7" outlineLevel="4">
      <c r="B93" s="180">
        <v>14225038</v>
      </c>
      <c r="C93" s="145" t="s">
        <v>393</v>
      </c>
      <c r="D93" s="478">
        <v>71008.7</v>
      </c>
      <c r="E93" s="478">
        <v>7657.3</v>
      </c>
      <c r="F93" s="478">
        <v>0</v>
      </c>
      <c r="G93" s="478">
        <v>78666</v>
      </c>
    </row>
    <row r="94" spans="2:7" outlineLevel="4">
      <c r="B94" s="180">
        <v>14225039</v>
      </c>
      <c r="C94" s="145" t="s">
        <v>394</v>
      </c>
      <c r="D94" s="478">
        <v>96877</v>
      </c>
      <c r="E94" s="478">
        <v>0</v>
      </c>
      <c r="F94" s="478">
        <v>96877</v>
      </c>
      <c r="G94" s="478">
        <v>0</v>
      </c>
    </row>
    <row r="95" spans="2:7" outlineLevel="4">
      <c r="B95" s="180">
        <v>14225040</v>
      </c>
      <c r="C95" s="145" t="s">
        <v>395</v>
      </c>
      <c r="D95" s="478">
        <v>86995.87</v>
      </c>
      <c r="E95" s="478">
        <v>100189.68</v>
      </c>
      <c r="F95" s="478">
        <v>86995.87</v>
      </c>
      <c r="G95" s="478">
        <v>100189.68</v>
      </c>
    </row>
    <row r="96" spans="2:7" outlineLevel="4">
      <c r="B96" s="180">
        <v>14225041</v>
      </c>
      <c r="C96" s="145" t="s">
        <v>396</v>
      </c>
      <c r="D96" s="478">
        <v>269234.96000000002</v>
      </c>
      <c r="E96" s="478">
        <v>0</v>
      </c>
      <c r="F96" s="478">
        <v>0</v>
      </c>
      <c r="G96" s="478">
        <v>269234.96000000002</v>
      </c>
    </row>
    <row r="97" spans="2:7" outlineLevel="4">
      <c r="B97" s="180">
        <v>14225042</v>
      </c>
      <c r="C97" s="145" t="s">
        <v>397</v>
      </c>
      <c r="D97" s="478">
        <v>166374.85</v>
      </c>
      <c r="E97" s="478">
        <v>144872.88</v>
      </c>
      <c r="F97" s="478">
        <v>166374.85</v>
      </c>
      <c r="G97" s="478">
        <v>144872.88</v>
      </c>
    </row>
    <row r="98" spans="2:7" outlineLevel="4">
      <c r="B98" s="180">
        <v>14225043</v>
      </c>
      <c r="C98" s="145" t="s">
        <v>398</v>
      </c>
      <c r="D98" s="478">
        <v>6798.63</v>
      </c>
      <c r="E98" s="478">
        <v>0</v>
      </c>
      <c r="F98" s="478">
        <v>6798.63</v>
      </c>
      <c r="G98" s="478">
        <v>0</v>
      </c>
    </row>
    <row r="99" spans="2:7" outlineLevel="4">
      <c r="B99" s="180">
        <v>14225044</v>
      </c>
      <c r="C99" s="145" t="s">
        <v>399</v>
      </c>
      <c r="D99" s="478">
        <v>0</v>
      </c>
      <c r="E99" s="478">
        <v>185648.83</v>
      </c>
      <c r="F99" s="478">
        <v>0</v>
      </c>
      <c r="G99" s="478">
        <v>185648.83</v>
      </c>
    </row>
    <row r="100" spans="2:7" outlineLevel="4">
      <c r="B100" s="180">
        <v>14225045</v>
      </c>
      <c r="C100" s="145" t="s">
        <v>400</v>
      </c>
      <c r="D100" s="478">
        <v>0</v>
      </c>
      <c r="E100" s="478">
        <v>202728.75</v>
      </c>
      <c r="F100" s="478">
        <v>30258.7</v>
      </c>
      <c r="G100" s="478">
        <v>172470.05</v>
      </c>
    </row>
    <row r="101" spans="2:7" outlineLevel="4">
      <c r="B101" s="180">
        <v>14225046</v>
      </c>
      <c r="C101" s="145" t="s">
        <v>401</v>
      </c>
      <c r="D101" s="478">
        <v>0</v>
      </c>
      <c r="E101" s="478">
        <v>312672.12999999995</v>
      </c>
      <c r="F101" s="478">
        <v>34328.1</v>
      </c>
      <c r="G101" s="478">
        <v>278344.02999999997</v>
      </c>
    </row>
    <row r="102" spans="2:7" outlineLevel="4">
      <c r="B102" s="180">
        <v>14225047</v>
      </c>
      <c r="C102" s="145" t="s">
        <v>402</v>
      </c>
      <c r="D102" s="478">
        <v>0</v>
      </c>
      <c r="E102" s="478">
        <v>328824.91000000003</v>
      </c>
      <c r="F102" s="478">
        <v>129108.5</v>
      </c>
      <c r="G102" s="478">
        <v>199716.41</v>
      </c>
    </row>
    <row r="103" spans="2:7" outlineLevel="4">
      <c r="B103" s="180">
        <v>14225048</v>
      </c>
      <c r="C103" s="145" t="s">
        <v>403</v>
      </c>
      <c r="D103" s="478">
        <v>0</v>
      </c>
      <c r="E103" s="478">
        <v>468425.31</v>
      </c>
      <c r="F103" s="478">
        <v>123756.2</v>
      </c>
      <c r="G103" s="478">
        <v>344669.11</v>
      </c>
    </row>
    <row r="104" spans="2:7" outlineLevel="4">
      <c r="B104" s="180">
        <v>14225049</v>
      </c>
      <c r="C104" s="145" t="s">
        <v>404</v>
      </c>
      <c r="D104" s="478">
        <v>0</v>
      </c>
      <c r="E104" s="478">
        <v>482035.39</v>
      </c>
      <c r="F104" s="478">
        <v>0</v>
      </c>
      <c r="G104" s="478">
        <v>482035.39</v>
      </c>
    </row>
    <row r="105" spans="2:7" outlineLevel="4">
      <c r="B105" s="180">
        <v>14225050</v>
      </c>
      <c r="C105" s="145" t="s">
        <v>405</v>
      </c>
      <c r="D105" s="478">
        <v>0</v>
      </c>
      <c r="E105" s="478">
        <v>218339.23</v>
      </c>
      <c r="F105" s="478">
        <v>0</v>
      </c>
      <c r="G105" s="478">
        <v>218339.23</v>
      </c>
    </row>
    <row r="106" spans="2:7" outlineLevel="4">
      <c r="B106" s="180">
        <v>14225051</v>
      </c>
      <c r="C106" s="145" t="s">
        <v>406</v>
      </c>
      <c r="D106" s="478">
        <v>0</v>
      </c>
      <c r="E106" s="478">
        <v>180882.63999999998</v>
      </c>
      <c r="F106" s="478">
        <v>0</v>
      </c>
      <c r="G106" s="478">
        <v>180882.63999999998</v>
      </c>
    </row>
    <row r="107" spans="2:7" outlineLevel="4">
      <c r="B107" s="180">
        <v>14225052</v>
      </c>
      <c r="C107" s="145" t="s">
        <v>407</v>
      </c>
      <c r="D107" s="478">
        <v>0</v>
      </c>
      <c r="E107" s="478">
        <v>254662.11</v>
      </c>
      <c r="F107" s="478">
        <v>0</v>
      </c>
      <c r="G107" s="478">
        <v>254662.11</v>
      </c>
    </row>
    <row r="108" spans="2:7" outlineLevel="4">
      <c r="B108" s="180">
        <v>14225053</v>
      </c>
      <c r="C108" s="145" t="s">
        <v>408</v>
      </c>
      <c r="D108" s="478">
        <v>0</v>
      </c>
      <c r="E108" s="478">
        <v>254662.11</v>
      </c>
      <c r="F108" s="478">
        <v>0</v>
      </c>
      <c r="G108" s="478">
        <v>254662.11</v>
      </c>
    </row>
    <row r="109" spans="2:7" outlineLevel="4">
      <c r="B109" s="180">
        <v>14225054</v>
      </c>
      <c r="C109" s="145" t="s">
        <v>409</v>
      </c>
      <c r="D109" s="478">
        <v>0</v>
      </c>
      <c r="E109" s="478">
        <v>109169.62</v>
      </c>
      <c r="F109" s="478">
        <v>0</v>
      </c>
      <c r="G109" s="478">
        <v>109169.62</v>
      </c>
    </row>
    <row r="110" spans="2:7" outlineLevel="3">
      <c r="B110" s="180">
        <v>142250</v>
      </c>
      <c r="C110" s="145" t="s">
        <v>355</v>
      </c>
      <c r="D110" s="478">
        <f>SUBTOTAL(9,D66:D109)</f>
        <v>30027822.060000006</v>
      </c>
      <c r="E110" s="478">
        <f>SUBTOTAL(9,E66:E109)</f>
        <v>14520651.630000003</v>
      </c>
      <c r="F110" s="478">
        <f>SUBTOTAL(9,F66:F109)</f>
        <v>24789551.310000002</v>
      </c>
      <c r="G110" s="478">
        <f>SUBTOTAL(9,G66:G109)</f>
        <v>19758922.380000003</v>
      </c>
    </row>
    <row r="111" spans="2:7" outlineLevel="2">
      <c r="B111" s="180">
        <v>1422</v>
      </c>
      <c r="C111" s="145" t="s">
        <v>343</v>
      </c>
      <c r="D111" s="478">
        <f>SUBTOTAL(9,D56:D110)</f>
        <v>230961390.59999996</v>
      </c>
      <c r="E111" s="478">
        <f>SUBTOTAL(9,E56:E110)</f>
        <v>20990000.459999997</v>
      </c>
      <c r="F111" s="478">
        <f>SUBTOTAL(9,F56:F110)</f>
        <v>213448305.86999997</v>
      </c>
      <c r="G111" s="478">
        <f>SUBTOTAL(9,G56:G110)</f>
        <v>38503085.18999999</v>
      </c>
    </row>
    <row r="112" spans="2:7" outlineLevel="4">
      <c r="B112" s="180">
        <v>14240201</v>
      </c>
      <c r="C112" s="145" t="s">
        <v>412</v>
      </c>
      <c r="D112" s="478">
        <v>1393280809</v>
      </c>
      <c r="E112" s="478">
        <v>1511300</v>
      </c>
      <c r="F112" s="478">
        <v>641122697</v>
      </c>
      <c r="G112" s="478">
        <v>753669412</v>
      </c>
    </row>
    <row r="113" spans="2:7" outlineLevel="4">
      <c r="B113" s="180">
        <v>14240202</v>
      </c>
      <c r="C113" s="145" t="s">
        <v>413</v>
      </c>
      <c r="D113" s="478">
        <v>532410948</v>
      </c>
      <c r="E113" s="478">
        <v>0</v>
      </c>
      <c r="F113" s="478">
        <v>0</v>
      </c>
      <c r="G113" s="478">
        <v>532410948</v>
      </c>
    </row>
    <row r="114" spans="2:7" outlineLevel="3">
      <c r="B114" s="180">
        <v>142402</v>
      </c>
      <c r="C114" s="145" t="s">
        <v>411</v>
      </c>
      <c r="D114" s="478">
        <f>SUBTOTAL(9,D112:D113)</f>
        <v>1925691757</v>
      </c>
      <c r="E114" s="478">
        <f>SUBTOTAL(9,E112:E113)</f>
        <v>1511300</v>
      </c>
      <c r="F114" s="478">
        <f>SUBTOTAL(9,F112:F113)</f>
        <v>641122697</v>
      </c>
      <c r="G114" s="478">
        <f>SUBTOTAL(9,G112:G113)</f>
        <v>1286080360</v>
      </c>
    </row>
    <row r="115" spans="2:7" outlineLevel="2">
      <c r="B115" s="180">
        <v>1424</v>
      </c>
      <c r="C115" s="145" t="s">
        <v>410</v>
      </c>
      <c r="D115" s="478">
        <f>SUBTOTAL(9,D112:D114)</f>
        <v>1925691757</v>
      </c>
      <c r="E115" s="478">
        <f>SUBTOTAL(9,E112:E114)</f>
        <v>1511300</v>
      </c>
      <c r="F115" s="478">
        <f>SUBTOTAL(9,F112:F114)</f>
        <v>641122697</v>
      </c>
      <c r="G115" s="478">
        <f>SUBTOTAL(9,G112:G114)</f>
        <v>1286080360</v>
      </c>
    </row>
    <row r="116" spans="2:7" outlineLevel="4">
      <c r="B116" s="180">
        <v>14700601</v>
      </c>
      <c r="C116" s="145" t="s">
        <v>416</v>
      </c>
      <c r="D116" s="478">
        <v>84733271.810000002</v>
      </c>
      <c r="E116" s="478">
        <v>577412444.02999997</v>
      </c>
      <c r="F116" s="478">
        <v>489272566.11000001</v>
      </c>
      <c r="G116" s="478">
        <v>172873149.73000005</v>
      </c>
    </row>
    <row r="117" spans="2:7" outlineLevel="4">
      <c r="B117" s="180">
        <v>14700602</v>
      </c>
      <c r="C117" s="145" t="s">
        <v>417</v>
      </c>
      <c r="D117" s="478">
        <v>0</v>
      </c>
      <c r="E117" s="478">
        <v>0</v>
      </c>
      <c r="F117" s="478">
        <v>0</v>
      </c>
      <c r="G117" s="478">
        <v>0</v>
      </c>
    </row>
    <row r="118" spans="2:7" outlineLevel="3">
      <c r="B118" s="180">
        <v>147006</v>
      </c>
      <c r="C118" s="145" t="s">
        <v>987</v>
      </c>
      <c r="D118" s="478">
        <f>SUBTOTAL(9,D116:D117)</f>
        <v>84733271.810000002</v>
      </c>
      <c r="E118" s="478">
        <f>SUBTOTAL(9,E116:E117)</f>
        <v>577412444.02999997</v>
      </c>
      <c r="F118" s="478">
        <f>SUBTOTAL(9,F116:F117)</f>
        <v>489272566.11000001</v>
      </c>
      <c r="G118" s="478">
        <f>SUBTOTAL(9,G116:G117)</f>
        <v>172873149.73000005</v>
      </c>
    </row>
    <row r="119" spans="2:7" outlineLevel="4">
      <c r="B119" s="180">
        <v>14701201</v>
      </c>
      <c r="C119" s="145" t="s">
        <v>419</v>
      </c>
      <c r="D119" s="478">
        <v>0</v>
      </c>
      <c r="E119" s="478">
        <v>58987356</v>
      </c>
      <c r="F119" s="478">
        <v>58139056</v>
      </c>
      <c r="G119" s="478">
        <v>848300</v>
      </c>
    </row>
    <row r="120" spans="2:7" outlineLevel="3">
      <c r="B120" s="180">
        <v>147012</v>
      </c>
      <c r="C120" s="145" t="s">
        <v>418</v>
      </c>
      <c r="D120" s="478">
        <f>SUBTOTAL(9,D119:D119)</f>
        <v>0</v>
      </c>
      <c r="E120" s="478">
        <f>SUBTOTAL(9,E119:E119)</f>
        <v>58987356</v>
      </c>
      <c r="F120" s="478">
        <f>SUBTOTAL(9,F119:F119)</f>
        <v>58139056</v>
      </c>
      <c r="G120" s="478">
        <f>SUBTOTAL(9,G119:G119)</f>
        <v>848300</v>
      </c>
    </row>
    <row r="121" spans="2:7" outlineLevel="4">
      <c r="B121" s="180">
        <v>14708301</v>
      </c>
      <c r="C121" s="145" t="s">
        <v>427</v>
      </c>
      <c r="D121" s="478">
        <v>8779326</v>
      </c>
      <c r="E121" s="478">
        <v>18465176</v>
      </c>
      <c r="F121" s="478">
        <v>17886179</v>
      </c>
      <c r="G121" s="478">
        <v>9358323</v>
      </c>
    </row>
    <row r="122" spans="2:7" outlineLevel="3">
      <c r="B122" s="180">
        <v>147083</v>
      </c>
      <c r="C122" s="145" t="s">
        <v>652</v>
      </c>
      <c r="D122" s="478">
        <f>SUBTOTAL(9,D121:D121)</f>
        <v>8779326</v>
      </c>
      <c r="E122" s="478">
        <f>SUBTOTAL(9,E121:E121)</f>
        <v>18465176</v>
      </c>
      <c r="F122" s="478">
        <f>SUBTOTAL(9,F121:F121)</f>
        <v>17886179</v>
      </c>
      <c r="G122" s="478">
        <f>SUBTOTAL(9,G121:G121)</f>
        <v>9358323</v>
      </c>
    </row>
    <row r="123" spans="2:7" outlineLevel="4">
      <c r="B123" s="180">
        <v>14709003</v>
      </c>
      <c r="C123" s="145" t="s">
        <v>429</v>
      </c>
      <c r="D123" s="478">
        <v>589967.46</v>
      </c>
      <c r="E123" s="478">
        <v>357376.6</v>
      </c>
      <c r="F123" s="478">
        <v>440404.69999999995</v>
      </c>
      <c r="G123" s="478">
        <v>506939.36</v>
      </c>
    </row>
    <row r="124" spans="2:7" outlineLevel="4">
      <c r="B124" s="180">
        <v>14709004</v>
      </c>
      <c r="C124" s="145" t="s">
        <v>430</v>
      </c>
      <c r="D124" s="478">
        <v>0</v>
      </c>
      <c r="E124" s="478">
        <v>0</v>
      </c>
      <c r="F124" s="478">
        <v>0</v>
      </c>
      <c r="G124" s="478">
        <v>0</v>
      </c>
    </row>
    <row r="125" spans="2:7" outlineLevel="4">
      <c r="B125" s="180">
        <v>14709005</v>
      </c>
      <c r="C125" s="145" t="s">
        <v>431</v>
      </c>
      <c r="D125" s="478">
        <v>36312137.399999999</v>
      </c>
      <c r="E125" s="478">
        <v>0</v>
      </c>
      <c r="F125" s="478">
        <v>6901625</v>
      </c>
      <c r="G125" s="478">
        <v>29410512.399999999</v>
      </c>
    </row>
    <row r="126" spans="2:7" outlineLevel="4">
      <c r="B126" s="180">
        <v>14709095</v>
      </c>
      <c r="C126" s="145" t="s">
        <v>434</v>
      </c>
      <c r="D126" s="478">
        <v>0</v>
      </c>
      <c r="E126" s="478">
        <v>0</v>
      </c>
      <c r="F126" s="478">
        <v>0</v>
      </c>
      <c r="G126" s="478">
        <v>0</v>
      </c>
    </row>
    <row r="127" spans="2:7" outlineLevel="3">
      <c r="B127" s="180">
        <v>147090</v>
      </c>
      <c r="C127" s="145" t="s">
        <v>414</v>
      </c>
      <c r="D127" s="478">
        <f>SUBTOTAL(9,D123:D126)</f>
        <v>36902104.859999999</v>
      </c>
      <c r="E127" s="478">
        <f>SUBTOTAL(9,E123:E126)</f>
        <v>357376.6</v>
      </c>
      <c r="F127" s="478">
        <f>SUBTOTAL(9,F123:F126)</f>
        <v>7342029.7000000002</v>
      </c>
      <c r="G127" s="478">
        <f>SUBTOTAL(9,G123:G126)</f>
        <v>29917451.759999998</v>
      </c>
    </row>
    <row r="128" spans="2:7" outlineLevel="2">
      <c r="B128" s="180">
        <v>1470</v>
      </c>
      <c r="C128" s="145" t="s">
        <v>414</v>
      </c>
      <c r="D128" s="478">
        <f>SUBTOTAL(9,D116:D127)</f>
        <v>130414702.66999999</v>
      </c>
      <c r="E128" s="478">
        <f>SUBTOTAL(9,E116:E127)</f>
        <v>655222352.63</v>
      </c>
      <c r="F128" s="478">
        <f>SUBTOTAL(9,F116:F127)</f>
        <v>572639830.81000006</v>
      </c>
      <c r="G128" s="478">
        <f>SUBTOTAL(9,G116:G127)</f>
        <v>212997224.49000007</v>
      </c>
    </row>
    <row r="129" spans="2:7" outlineLevel="4">
      <c r="B129" s="180">
        <v>14900101</v>
      </c>
      <c r="C129" s="145" t="s">
        <v>439</v>
      </c>
      <c r="D129" s="478">
        <v>0</v>
      </c>
      <c r="E129" s="478">
        <v>0</v>
      </c>
      <c r="F129" s="478">
        <v>0</v>
      </c>
      <c r="G129" s="478">
        <v>0</v>
      </c>
    </row>
    <row r="130" spans="2:7" outlineLevel="3">
      <c r="B130" s="180">
        <v>149001</v>
      </c>
      <c r="C130" s="145" t="s">
        <v>1619</v>
      </c>
      <c r="D130" s="478">
        <f>SUBTOTAL(9,D129:D129)</f>
        <v>0</v>
      </c>
      <c r="E130" s="478">
        <f>SUBTOTAL(9,E129:E129)</f>
        <v>0</v>
      </c>
      <c r="F130" s="478">
        <f>SUBTOTAL(9,F129:F129)</f>
        <v>0</v>
      </c>
      <c r="G130" s="478">
        <f>SUBTOTAL(9,G129:G129)</f>
        <v>0</v>
      </c>
    </row>
    <row r="131" spans="2:7" outlineLevel="2">
      <c r="B131" s="180">
        <v>1490</v>
      </c>
      <c r="C131" s="145" t="s">
        <v>1619</v>
      </c>
      <c r="D131" s="478">
        <f>SUBTOTAL(9,D129:D130)</f>
        <v>0</v>
      </c>
      <c r="E131" s="478">
        <f>SUBTOTAL(9,E129:E130)</f>
        <v>0</v>
      </c>
      <c r="F131" s="478">
        <f>SUBTOTAL(9,F129:F130)</f>
        <v>0</v>
      </c>
      <c r="G131" s="478">
        <f>SUBTOTAL(9,G129:G130)</f>
        <v>0</v>
      </c>
    </row>
    <row r="132" spans="2:7" outlineLevel="4">
      <c r="B132" s="180">
        <v>14990199</v>
      </c>
      <c r="C132" s="145" t="s">
        <v>441</v>
      </c>
      <c r="D132" s="478">
        <v>-471390</v>
      </c>
      <c r="E132" s="478">
        <v>471390</v>
      </c>
      <c r="F132" s="478">
        <v>0</v>
      </c>
      <c r="G132" s="478">
        <v>0</v>
      </c>
    </row>
    <row r="133" spans="2:7" outlineLevel="3">
      <c r="B133" s="180">
        <v>149901</v>
      </c>
      <c r="C133" s="145" t="s">
        <v>440</v>
      </c>
      <c r="D133" s="478">
        <f>SUBTOTAL(9,D132:D132)</f>
        <v>-471390</v>
      </c>
      <c r="E133" s="478">
        <f>SUBTOTAL(9,E132:E132)</f>
        <v>471390</v>
      </c>
      <c r="F133" s="478">
        <f>SUBTOTAL(9,F132:F132)</f>
        <v>0</v>
      </c>
      <c r="G133" s="478">
        <f>SUBTOTAL(9,G132:G132)</f>
        <v>0</v>
      </c>
    </row>
    <row r="134" spans="2:7" outlineLevel="2">
      <c r="B134" s="180">
        <v>1499</v>
      </c>
      <c r="C134" s="145" t="s">
        <v>440</v>
      </c>
      <c r="D134" s="478">
        <f>SUBTOTAL(9,D132:D133)</f>
        <v>-471390</v>
      </c>
      <c r="E134" s="478">
        <f>SUBTOTAL(9,E132:E133)</f>
        <v>471390</v>
      </c>
      <c r="F134" s="478">
        <f>SUBTOTAL(9,F132:F133)</f>
        <v>0</v>
      </c>
      <c r="G134" s="478">
        <f>SUBTOTAL(9,G132:G133)</f>
        <v>0</v>
      </c>
    </row>
    <row r="135" spans="2:7" outlineLevel="1">
      <c r="B135" s="180">
        <v>14</v>
      </c>
      <c r="C135" s="145" t="s">
        <v>250</v>
      </c>
      <c r="D135" s="478">
        <f>SUBTOTAL(9,D48:D134)</f>
        <v>3983021211.000001</v>
      </c>
      <c r="E135" s="478">
        <f>SUBTOTAL(9,E48:E134)</f>
        <v>13274976861.339996</v>
      </c>
      <c r="F135" s="478">
        <f>SUBTOTAL(9,F48:F134)</f>
        <v>13978455062.029999</v>
      </c>
      <c r="G135" s="478">
        <f>SUBTOTAL(9,G48:G134)</f>
        <v>3279543010.3099999</v>
      </c>
    </row>
    <row r="136" spans="2:7" outlineLevel="4">
      <c r="B136" s="180">
        <v>15189001</v>
      </c>
      <c r="C136" s="145" t="s">
        <v>447</v>
      </c>
      <c r="D136" s="478">
        <v>5000000</v>
      </c>
      <c r="E136" s="478">
        <v>0</v>
      </c>
      <c r="F136" s="478">
        <v>0</v>
      </c>
      <c r="G136" s="478">
        <v>5000000</v>
      </c>
    </row>
    <row r="137" spans="2:7" outlineLevel="3">
      <c r="B137" s="180">
        <v>151890</v>
      </c>
      <c r="C137" s="145" t="s">
        <v>1620</v>
      </c>
      <c r="D137" s="478">
        <f>SUBTOTAL(9,D136:D136)</f>
        <v>5000000</v>
      </c>
      <c r="E137" s="478">
        <f>SUBTOTAL(9,E136:E136)</f>
        <v>0</v>
      </c>
      <c r="F137" s="478">
        <f>SUBTOTAL(9,F136:F136)</f>
        <v>0</v>
      </c>
      <c r="G137" s="478">
        <f>SUBTOTAL(9,G136:G136)</f>
        <v>5000000</v>
      </c>
    </row>
    <row r="138" spans="2:7" outlineLevel="2">
      <c r="B138" s="180">
        <v>1518</v>
      </c>
      <c r="C138" s="145" t="s">
        <v>445</v>
      </c>
      <c r="D138" s="478">
        <f>SUBTOTAL(9,D136:D137)</f>
        <v>5000000</v>
      </c>
      <c r="E138" s="478">
        <f>SUBTOTAL(9,E136:E137)</f>
        <v>0</v>
      </c>
      <c r="F138" s="478">
        <f>SUBTOTAL(9,F136:F137)</f>
        <v>0</v>
      </c>
      <c r="G138" s="478">
        <f>SUBTOTAL(9,G136:G137)</f>
        <v>5000000</v>
      </c>
    </row>
    <row r="139" spans="2:7" outlineLevel="4">
      <c r="B139" s="180">
        <v>15300901</v>
      </c>
      <c r="C139" s="145" t="s">
        <v>450</v>
      </c>
      <c r="D139" s="478">
        <v>0</v>
      </c>
      <c r="E139" s="478">
        <v>0</v>
      </c>
      <c r="F139" s="478">
        <v>0</v>
      </c>
      <c r="G139" s="478">
        <v>0</v>
      </c>
    </row>
    <row r="140" spans="2:7" outlineLevel="3">
      <c r="B140" s="180">
        <v>153009</v>
      </c>
      <c r="C140" s="145" t="s">
        <v>449</v>
      </c>
      <c r="D140" s="478">
        <f>SUBTOTAL(9,D139:D139)</f>
        <v>0</v>
      </c>
      <c r="E140" s="478">
        <f>SUBTOTAL(9,E139:E139)</f>
        <v>0</v>
      </c>
      <c r="F140" s="478">
        <f>SUBTOTAL(9,F139:F139)</f>
        <v>0</v>
      </c>
      <c r="G140" s="478">
        <f>SUBTOTAL(9,G139:G139)</f>
        <v>0</v>
      </c>
    </row>
    <row r="141" spans="2:7" outlineLevel="2">
      <c r="B141" s="180">
        <v>1530</v>
      </c>
      <c r="C141" s="145" t="s">
        <v>448</v>
      </c>
      <c r="D141" s="478">
        <f>SUBTOTAL(9,D139:D140)</f>
        <v>0</v>
      </c>
      <c r="E141" s="478">
        <f>SUBTOTAL(9,E139:E140)</f>
        <v>0</v>
      </c>
      <c r="F141" s="478">
        <f>SUBTOTAL(9,F139:F140)</f>
        <v>0</v>
      </c>
      <c r="G141" s="478">
        <f>SUBTOTAL(9,G139:G140)</f>
        <v>0</v>
      </c>
    </row>
    <row r="142" spans="2:7" outlineLevel="1">
      <c r="B142" s="180">
        <v>15</v>
      </c>
      <c r="C142" s="145" t="s">
        <v>249</v>
      </c>
      <c r="D142" s="478">
        <f>SUBTOTAL(9,D136:D141)</f>
        <v>5000000</v>
      </c>
      <c r="E142" s="478">
        <f>SUBTOTAL(9,E136:E141)</f>
        <v>0</v>
      </c>
      <c r="F142" s="478">
        <f>SUBTOTAL(9,F136:F141)</f>
        <v>0</v>
      </c>
      <c r="G142" s="478">
        <f>SUBTOTAL(9,G136:G141)</f>
        <v>5000000</v>
      </c>
    </row>
    <row r="143" spans="2:7" outlineLevel="4">
      <c r="B143" s="180">
        <v>16400101</v>
      </c>
      <c r="C143" s="145" t="s">
        <v>461</v>
      </c>
      <c r="D143" s="478">
        <v>14563790073</v>
      </c>
      <c r="E143" s="478">
        <v>0</v>
      </c>
      <c r="F143" s="478">
        <v>0</v>
      </c>
      <c r="G143" s="478">
        <v>14563790073</v>
      </c>
    </row>
    <row r="144" spans="2:7" outlineLevel="3">
      <c r="B144" s="180">
        <v>164001</v>
      </c>
      <c r="C144" s="145" t="s">
        <v>460</v>
      </c>
      <c r="D144" s="478">
        <f>SUBTOTAL(9,D143:D143)</f>
        <v>14563790073</v>
      </c>
      <c r="E144" s="478">
        <f>SUBTOTAL(9,E143:E143)</f>
        <v>0</v>
      </c>
      <c r="F144" s="478">
        <f>SUBTOTAL(9,F143:F143)</f>
        <v>0</v>
      </c>
      <c r="G144" s="478">
        <f>SUBTOTAL(9,G143:G143)</f>
        <v>14563790073</v>
      </c>
    </row>
    <row r="145" spans="2:7" outlineLevel="2">
      <c r="B145" s="180">
        <v>1640</v>
      </c>
      <c r="C145" s="145" t="s">
        <v>459</v>
      </c>
      <c r="D145" s="478">
        <f>SUBTOTAL(9,D143:D144)</f>
        <v>14563790073</v>
      </c>
      <c r="E145" s="478">
        <f>SUBTOTAL(9,E143:E144)</f>
        <v>0</v>
      </c>
      <c r="F145" s="478">
        <f>SUBTOTAL(9,F143:F144)</f>
        <v>0</v>
      </c>
      <c r="G145" s="478">
        <f>SUBTOTAL(9,G143:G144)</f>
        <v>14563790073</v>
      </c>
    </row>
    <row r="146" spans="2:7" outlineLevel="4">
      <c r="B146" s="180">
        <v>16550101</v>
      </c>
      <c r="C146" s="145" t="s">
        <v>463</v>
      </c>
      <c r="D146" s="478">
        <v>177138378.53</v>
      </c>
      <c r="E146" s="478">
        <v>0</v>
      </c>
      <c r="F146" s="478">
        <v>0</v>
      </c>
      <c r="G146" s="478">
        <v>177138378.53</v>
      </c>
    </row>
    <row r="147" spans="2:7" outlineLevel="3">
      <c r="B147" s="180">
        <v>165501</v>
      </c>
      <c r="C147" s="145" t="s">
        <v>462</v>
      </c>
      <c r="D147" s="478">
        <f>SUBTOTAL(9,D146:D146)</f>
        <v>177138378.53</v>
      </c>
      <c r="E147" s="478">
        <f>SUBTOTAL(9,E146:E146)</f>
        <v>0</v>
      </c>
      <c r="F147" s="478">
        <f>SUBTOTAL(9,F146:F146)</f>
        <v>0</v>
      </c>
      <c r="G147" s="478">
        <f>SUBTOTAL(9,G146:G146)</f>
        <v>177138378.53</v>
      </c>
    </row>
    <row r="148" spans="2:7" outlineLevel="2">
      <c r="B148" s="180">
        <v>1655</v>
      </c>
      <c r="C148" s="145" t="s">
        <v>462</v>
      </c>
      <c r="D148" s="478">
        <f>SUBTOTAL(9,D146:D147)</f>
        <v>177138378.53</v>
      </c>
      <c r="E148" s="478">
        <f>SUBTOTAL(9,E146:E147)</f>
        <v>0</v>
      </c>
      <c r="F148" s="478">
        <f>SUBTOTAL(9,F146:F147)</f>
        <v>0</v>
      </c>
      <c r="G148" s="478">
        <f>SUBTOTAL(9,G146:G147)</f>
        <v>177138378.53</v>
      </c>
    </row>
    <row r="149" spans="2:7" outlineLevel="4">
      <c r="B149" s="180">
        <v>16650101</v>
      </c>
      <c r="C149" s="145" t="s">
        <v>469</v>
      </c>
      <c r="D149" s="478">
        <v>77039909</v>
      </c>
      <c r="E149" s="478">
        <v>0</v>
      </c>
      <c r="F149" s="478">
        <v>0</v>
      </c>
      <c r="G149" s="478">
        <v>77039909</v>
      </c>
    </row>
    <row r="150" spans="2:7" outlineLevel="3">
      <c r="B150" s="180">
        <v>166501</v>
      </c>
      <c r="C150" s="145" t="s">
        <v>468</v>
      </c>
      <c r="D150" s="478">
        <f>SUBTOTAL(9,D149:D149)</f>
        <v>77039909</v>
      </c>
      <c r="E150" s="478">
        <f>SUBTOTAL(9,E149:E149)</f>
        <v>0</v>
      </c>
      <c r="F150" s="478">
        <f>SUBTOTAL(9,F149:F149)</f>
        <v>0</v>
      </c>
      <c r="G150" s="478">
        <f>SUBTOTAL(9,G149:G149)</f>
        <v>77039909</v>
      </c>
    </row>
    <row r="151" spans="2:7" outlineLevel="2">
      <c r="B151" s="180">
        <v>1665</v>
      </c>
      <c r="C151" s="145" t="s">
        <v>468</v>
      </c>
      <c r="D151" s="478">
        <f>SUBTOTAL(9,D149:D150)</f>
        <v>77039909</v>
      </c>
      <c r="E151" s="478">
        <f>SUBTOTAL(9,E149:E150)</f>
        <v>0</v>
      </c>
      <c r="F151" s="478">
        <f>SUBTOTAL(9,F149:F150)</f>
        <v>0</v>
      </c>
      <c r="G151" s="478">
        <f>SUBTOTAL(9,G149:G150)</f>
        <v>77039909</v>
      </c>
    </row>
    <row r="152" spans="2:7" outlineLevel="4">
      <c r="B152" s="180">
        <v>16700101</v>
      </c>
      <c r="C152" s="145" t="s">
        <v>472</v>
      </c>
      <c r="D152" s="478">
        <v>477613330.06999999</v>
      </c>
      <c r="E152" s="478">
        <v>12114427.92</v>
      </c>
      <c r="F152" s="478">
        <v>9949310.9199999999</v>
      </c>
      <c r="G152" s="478">
        <v>479778447.06999999</v>
      </c>
    </row>
    <row r="153" spans="2:7" outlineLevel="4">
      <c r="B153" s="180">
        <v>16700102</v>
      </c>
      <c r="C153" s="145" t="s">
        <v>473</v>
      </c>
      <c r="D153" s="478">
        <v>1425887982.3499999</v>
      </c>
      <c r="E153" s="478">
        <v>20726620.550000001</v>
      </c>
      <c r="F153" s="478">
        <v>20726620.550000001</v>
      </c>
      <c r="G153" s="478">
        <v>1425887982.3499999</v>
      </c>
    </row>
    <row r="154" spans="2:7" outlineLevel="3">
      <c r="B154" s="180">
        <v>167001</v>
      </c>
      <c r="C154" s="145" t="s">
        <v>471</v>
      </c>
      <c r="D154" s="478">
        <f>SUBTOTAL(9,D152:D153)</f>
        <v>1903501312.4199998</v>
      </c>
      <c r="E154" s="478">
        <f>SUBTOTAL(9,E152:E153)</f>
        <v>32841048.469999999</v>
      </c>
      <c r="F154" s="478">
        <f>SUBTOTAL(9,F152:F153)</f>
        <v>30675931.469999999</v>
      </c>
      <c r="G154" s="478">
        <f>SUBTOTAL(9,G152:G153)</f>
        <v>1905666429.4199998</v>
      </c>
    </row>
    <row r="155" spans="2:7" outlineLevel="2">
      <c r="B155" s="180">
        <v>1670</v>
      </c>
      <c r="C155" s="145" t="s">
        <v>471</v>
      </c>
      <c r="D155" s="478">
        <f>SUBTOTAL(9,D152:D154)</f>
        <v>1903501312.4199998</v>
      </c>
      <c r="E155" s="478">
        <f>SUBTOTAL(9,E152:E154)</f>
        <v>32841048.469999999</v>
      </c>
      <c r="F155" s="478">
        <f>SUBTOTAL(9,F152:F154)</f>
        <v>30675931.469999999</v>
      </c>
      <c r="G155" s="478">
        <f>SUBTOTAL(9,G152:G154)</f>
        <v>1905666429.4199998</v>
      </c>
    </row>
    <row r="156" spans="2:7" outlineLevel="4">
      <c r="B156" s="180">
        <v>16850101</v>
      </c>
      <c r="C156" s="145" t="s">
        <v>476</v>
      </c>
      <c r="D156" s="478">
        <v>-1395680602.9000001</v>
      </c>
      <c r="E156" s="478">
        <v>0</v>
      </c>
      <c r="F156" s="478">
        <v>130650860.27999999</v>
      </c>
      <c r="G156" s="478">
        <v>-1526331463.1800008</v>
      </c>
    </row>
    <row r="157" spans="2:7" outlineLevel="4">
      <c r="B157" s="180">
        <v>16850102</v>
      </c>
      <c r="C157" s="145" t="s">
        <v>477</v>
      </c>
      <c r="D157" s="478">
        <v>-152800138.22</v>
      </c>
      <c r="E157" s="478">
        <v>0</v>
      </c>
      <c r="F157" s="478">
        <v>2940808.37</v>
      </c>
      <c r="G157" s="478">
        <v>-155740946.58999994</v>
      </c>
    </row>
    <row r="158" spans="2:7" outlineLevel="4">
      <c r="B158" s="180">
        <v>16850103</v>
      </c>
      <c r="C158" s="145" t="s">
        <v>478</v>
      </c>
      <c r="D158" s="478">
        <v>-76648468.890000001</v>
      </c>
      <c r="E158" s="478">
        <v>0</v>
      </c>
      <c r="F158" s="478">
        <v>293580.06</v>
      </c>
      <c r="G158" s="478">
        <v>-76942048.950000033</v>
      </c>
    </row>
    <row r="159" spans="2:7" outlineLevel="4">
      <c r="B159" s="180">
        <v>16850104</v>
      </c>
      <c r="C159" s="145" t="s">
        <v>479</v>
      </c>
      <c r="D159" s="478">
        <v>-1164490114.48</v>
      </c>
      <c r="E159" s="478">
        <v>-11401069.210000001</v>
      </c>
      <c r="F159" s="478">
        <v>96182407.889999986</v>
      </c>
      <c r="G159" s="478">
        <v>-1272073591.5799999</v>
      </c>
    </row>
    <row r="160" spans="2:7" outlineLevel="3">
      <c r="B160" s="180">
        <v>168501</v>
      </c>
      <c r="C160" s="145" t="s">
        <v>475</v>
      </c>
      <c r="D160" s="478">
        <f>SUBTOTAL(9,D156:D159)</f>
        <v>-2789619324.4900002</v>
      </c>
      <c r="E160" s="478">
        <f>SUBTOTAL(9,E156:E159)</f>
        <v>-11401069.210000001</v>
      </c>
      <c r="F160" s="478">
        <f>SUBTOTAL(9,F156:F159)</f>
        <v>230067656.59999996</v>
      </c>
      <c r="G160" s="478">
        <f>SUBTOTAL(9,G156:G159)</f>
        <v>-3031088050.3000007</v>
      </c>
    </row>
    <row r="161" spans="2:7" outlineLevel="2">
      <c r="B161" s="180">
        <v>1685</v>
      </c>
      <c r="C161" s="145" t="s">
        <v>475</v>
      </c>
      <c r="D161" s="478">
        <f>SUBTOTAL(9,D156:D160)</f>
        <v>-2789619324.4900002</v>
      </c>
      <c r="E161" s="478">
        <f>SUBTOTAL(9,E156:E160)</f>
        <v>-11401069.210000001</v>
      </c>
      <c r="F161" s="478">
        <f>SUBTOTAL(9,F156:F160)</f>
        <v>230067656.59999996</v>
      </c>
      <c r="G161" s="478">
        <f>SUBTOTAL(9,G156:G160)</f>
        <v>-3031088050.3000007</v>
      </c>
    </row>
    <row r="162" spans="2:7" outlineLevel="4">
      <c r="B162" s="180">
        <v>16900101</v>
      </c>
      <c r="C162" s="145" t="s">
        <v>481</v>
      </c>
      <c r="D162" s="478">
        <v>0</v>
      </c>
      <c r="E162" s="478">
        <v>21439979.260000002</v>
      </c>
      <c r="F162" s="478">
        <v>21439979.260000002</v>
      </c>
      <c r="G162" s="478">
        <v>0</v>
      </c>
    </row>
    <row r="163" spans="2:7" outlineLevel="3">
      <c r="B163" s="180">
        <v>169001</v>
      </c>
      <c r="C163" s="145" t="s">
        <v>480</v>
      </c>
      <c r="D163" s="478">
        <f>SUBTOTAL(9,D162:D162)</f>
        <v>0</v>
      </c>
      <c r="E163" s="478">
        <f>SUBTOTAL(9,E162:E162)</f>
        <v>21439979.260000002</v>
      </c>
      <c r="F163" s="478">
        <f>SUBTOTAL(9,F162:F162)</f>
        <v>21439979.260000002</v>
      </c>
      <c r="G163" s="478">
        <f>SUBTOTAL(9,G162:G162)</f>
        <v>0</v>
      </c>
    </row>
    <row r="164" spans="2:7" outlineLevel="2">
      <c r="B164" s="180">
        <v>1690</v>
      </c>
      <c r="C164" s="145" t="s">
        <v>480</v>
      </c>
      <c r="D164" s="478">
        <f>SUBTOTAL(9,D162:D163)</f>
        <v>0</v>
      </c>
      <c r="E164" s="478">
        <f>SUBTOTAL(9,E162:E163)</f>
        <v>21439979.260000002</v>
      </c>
      <c r="F164" s="478">
        <f>SUBTOTAL(9,F162:F163)</f>
        <v>21439979.260000002</v>
      </c>
      <c r="G164" s="478">
        <f>SUBTOTAL(9,G162:G163)</f>
        <v>0</v>
      </c>
    </row>
    <row r="165" spans="2:7" outlineLevel="1">
      <c r="B165" s="180">
        <v>16</v>
      </c>
      <c r="C165" s="145" t="s">
        <v>454</v>
      </c>
      <c r="D165" s="478">
        <f>SUBTOTAL(9,D143:D164)</f>
        <v>13931850348.460003</v>
      </c>
      <c r="E165" s="478">
        <f>SUBTOTAL(9,E143:E164)</f>
        <v>42879958.519999996</v>
      </c>
      <c r="F165" s="478">
        <f>SUBTOTAL(9,F143:F164)</f>
        <v>282183567.32999998</v>
      </c>
      <c r="G165" s="478">
        <f>SUBTOTAL(9,G143:G164)</f>
        <v>13692546739.65</v>
      </c>
    </row>
    <row r="166" spans="2:7" outlineLevel="4">
      <c r="B166" s="180">
        <v>19050101</v>
      </c>
      <c r="C166" s="145" t="s">
        <v>498</v>
      </c>
      <c r="D166" s="478">
        <v>513688987</v>
      </c>
      <c r="E166" s="478">
        <v>0</v>
      </c>
      <c r="F166" s="478">
        <v>0</v>
      </c>
      <c r="G166" s="478">
        <v>513688987</v>
      </c>
    </row>
    <row r="167" spans="2:7" outlineLevel="3">
      <c r="B167" s="180">
        <v>190501</v>
      </c>
      <c r="C167" s="145" t="s">
        <v>497</v>
      </c>
      <c r="D167" s="478">
        <f>SUBTOTAL(9,D166:D166)</f>
        <v>513688987</v>
      </c>
      <c r="E167" s="478">
        <f>SUBTOTAL(9,E166:E166)</f>
        <v>0</v>
      </c>
      <c r="F167" s="478">
        <f>SUBTOTAL(9,F166:F166)</f>
        <v>0</v>
      </c>
      <c r="G167" s="478">
        <f>SUBTOTAL(9,G166:G166)</f>
        <v>513688987</v>
      </c>
    </row>
    <row r="168" spans="2:7" outlineLevel="2">
      <c r="B168" s="180">
        <v>1905</v>
      </c>
      <c r="C168" s="145" t="s">
        <v>497</v>
      </c>
      <c r="D168" s="478">
        <f>SUBTOTAL(9,D166:D167)</f>
        <v>513688987</v>
      </c>
      <c r="E168" s="478">
        <f>SUBTOTAL(9,E166:E167)</f>
        <v>0</v>
      </c>
      <c r="F168" s="478">
        <f>SUBTOTAL(9,F166:F167)</f>
        <v>0</v>
      </c>
      <c r="G168" s="478">
        <f>SUBTOTAL(9,G166:G167)</f>
        <v>513688987</v>
      </c>
    </row>
    <row r="169" spans="2:7" outlineLevel="4">
      <c r="B169" s="180">
        <v>19700101</v>
      </c>
      <c r="C169" s="145" t="s">
        <v>507</v>
      </c>
      <c r="D169" s="478">
        <v>103959305.7</v>
      </c>
      <c r="E169" s="478">
        <v>0</v>
      </c>
      <c r="F169" s="478">
        <v>0</v>
      </c>
      <c r="G169" s="478">
        <v>103959305.7</v>
      </c>
    </row>
    <row r="170" spans="2:7" outlineLevel="4">
      <c r="B170" s="180">
        <v>19700102</v>
      </c>
      <c r="C170" s="145" t="s">
        <v>508</v>
      </c>
      <c r="D170" s="478">
        <v>44159672</v>
      </c>
      <c r="E170" s="478">
        <v>0</v>
      </c>
      <c r="F170" s="478">
        <v>0</v>
      </c>
      <c r="G170" s="478">
        <v>44159672</v>
      </c>
    </row>
    <row r="171" spans="2:7" outlineLevel="3">
      <c r="B171" s="180">
        <v>197001</v>
      </c>
      <c r="C171" s="145" t="s">
        <v>54</v>
      </c>
      <c r="D171" s="478">
        <f>SUBTOTAL(9,D169:D170)</f>
        <v>148118977.69999999</v>
      </c>
      <c r="E171" s="478">
        <f>SUBTOTAL(9,E169:E170)</f>
        <v>0</v>
      </c>
      <c r="F171" s="478">
        <f>SUBTOTAL(9,F169:F170)</f>
        <v>0</v>
      </c>
      <c r="G171" s="478">
        <f>SUBTOTAL(9,G169:G170)</f>
        <v>148118977.69999999</v>
      </c>
    </row>
    <row r="172" spans="2:7" outlineLevel="2">
      <c r="B172" s="180">
        <v>1970</v>
      </c>
      <c r="C172" s="145" t="s">
        <v>54</v>
      </c>
      <c r="D172" s="478">
        <f>SUBTOTAL(9,D169:D171)</f>
        <v>148118977.69999999</v>
      </c>
      <c r="E172" s="478">
        <f>SUBTOTAL(9,E169:E171)</f>
        <v>0</v>
      </c>
      <c r="F172" s="478">
        <f>SUBTOTAL(9,F169:F171)</f>
        <v>0</v>
      </c>
      <c r="G172" s="478">
        <f>SUBTOTAL(9,G169:G171)</f>
        <v>148118977.69999999</v>
      </c>
    </row>
    <row r="173" spans="2:7" outlineLevel="4">
      <c r="B173" s="180">
        <v>19750101</v>
      </c>
      <c r="C173" s="145" t="s">
        <v>510</v>
      </c>
      <c r="D173" s="478">
        <v>-103959305.7</v>
      </c>
      <c r="E173" s="478">
        <v>0</v>
      </c>
      <c r="F173" s="478">
        <v>0</v>
      </c>
      <c r="G173" s="478">
        <v>-103959305.7</v>
      </c>
    </row>
    <row r="174" spans="2:7" outlineLevel="4">
      <c r="B174" s="180">
        <v>19750102</v>
      </c>
      <c r="C174" s="145" t="s">
        <v>511</v>
      </c>
      <c r="D174" s="478">
        <v>-44159672</v>
      </c>
      <c r="E174" s="478">
        <v>0</v>
      </c>
      <c r="F174" s="478">
        <v>0</v>
      </c>
      <c r="G174" s="478">
        <v>-44159672</v>
      </c>
    </row>
    <row r="175" spans="2:7" outlineLevel="4">
      <c r="B175" s="180">
        <v>19750103</v>
      </c>
      <c r="C175" s="145" t="s">
        <v>512</v>
      </c>
      <c r="D175" s="478">
        <v>-471460541.80000001</v>
      </c>
      <c r="E175" s="478">
        <v>0</v>
      </c>
      <c r="F175" s="478">
        <v>42228445.519999996</v>
      </c>
      <c r="G175" s="478">
        <v>-513688987.31999999</v>
      </c>
    </row>
    <row r="176" spans="2:7" outlineLevel="3">
      <c r="B176" s="180">
        <v>197501</v>
      </c>
      <c r="C176" s="145" t="s">
        <v>509</v>
      </c>
      <c r="D176" s="478">
        <f>SUBTOTAL(9,D173:D175)</f>
        <v>-619579519.5</v>
      </c>
      <c r="E176" s="478">
        <f>SUBTOTAL(9,E173:E175)</f>
        <v>0</v>
      </c>
      <c r="F176" s="478">
        <f>SUBTOTAL(9,F173:F175)</f>
        <v>42228445.519999996</v>
      </c>
      <c r="G176" s="478">
        <f>SUBTOTAL(9,G173:G175)</f>
        <v>-661807965.01999998</v>
      </c>
    </row>
    <row r="177" spans="2:7" outlineLevel="2">
      <c r="B177" s="180">
        <v>1975</v>
      </c>
      <c r="C177" s="145" t="s">
        <v>509</v>
      </c>
      <c r="D177" s="478">
        <f>SUBTOTAL(9,D173:D176)</f>
        <v>-619579519.5</v>
      </c>
      <c r="E177" s="478">
        <f>SUBTOTAL(9,E173:E176)</f>
        <v>0</v>
      </c>
      <c r="F177" s="478">
        <f>SUBTOTAL(9,F173:F176)</f>
        <v>42228445.519999996</v>
      </c>
      <c r="G177" s="478">
        <f>SUBTOTAL(9,G173:G176)</f>
        <v>-661807965.01999998</v>
      </c>
    </row>
    <row r="178" spans="2:7" outlineLevel="1">
      <c r="B178" s="180">
        <v>19</v>
      </c>
      <c r="C178" s="145" t="s">
        <v>496</v>
      </c>
      <c r="D178" s="478">
        <f>SUBTOTAL(9,D166:D177)</f>
        <v>42228445.199999988</v>
      </c>
      <c r="E178" s="478">
        <f>SUBTOTAL(9,E166:E177)</f>
        <v>0</v>
      </c>
      <c r="F178" s="478">
        <f>SUBTOTAL(9,F166:F177)</f>
        <v>42228445.519999996</v>
      </c>
      <c r="G178" s="478">
        <f>SUBTOTAL(9,G166:G177)</f>
        <v>-0.31999999284744263</v>
      </c>
    </row>
    <row r="179" spans="2:7">
      <c r="B179" s="180">
        <v>1</v>
      </c>
      <c r="C179" s="145" t="s">
        <v>287</v>
      </c>
      <c r="D179" s="478">
        <f>SUBTOTAL(9,D10:D178)</f>
        <v>30224382933.759995</v>
      </c>
      <c r="E179" s="478">
        <f>SUBTOTAL(9,E10:E178)</f>
        <v>413453230795.02991</v>
      </c>
      <c r="F179" s="478">
        <f>SUBTOTAL(9,F10:F178)</f>
        <v>416091249847.00995</v>
      </c>
      <c r="G179" s="478">
        <f>SUBTOTAL(9,G10:G178)</f>
        <v>27586363881.779991</v>
      </c>
    </row>
    <row r="180" spans="2:7" outlineLevel="4">
      <c r="B180" s="180">
        <v>22010101</v>
      </c>
      <c r="C180" s="145" t="s">
        <v>521</v>
      </c>
      <c r="D180" s="478">
        <v>-3796919524.8499999</v>
      </c>
      <c r="E180" s="478">
        <v>8998999.4000000004</v>
      </c>
      <c r="F180" s="478">
        <v>0</v>
      </c>
      <c r="G180" s="478">
        <v>-3787920525.4499998</v>
      </c>
    </row>
    <row r="181" spans="2:7" outlineLevel="4">
      <c r="B181" s="180">
        <v>22010102</v>
      </c>
      <c r="C181" s="145" t="s">
        <v>522</v>
      </c>
      <c r="D181" s="478">
        <v>-9049898.6400000006</v>
      </c>
      <c r="E181" s="478">
        <v>943089.09</v>
      </c>
      <c r="F181" s="478">
        <v>122218.93</v>
      </c>
      <c r="G181" s="478">
        <v>-8229028.4800000004</v>
      </c>
    </row>
    <row r="182" spans="2:7" outlineLevel="4">
      <c r="B182" s="180">
        <v>22010103</v>
      </c>
      <c r="C182" s="145" t="s">
        <v>523</v>
      </c>
      <c r="D182" s="478">
        <v>-60255</v>
      </c>
      <c r="E182" s="478">
        <v>0</v>
      </c>
      <c r="F182" s="478">
        <v>0</v>
      </c>
      <c r="G182" s="478">
        <v>-60255</v>
      </c>
    </row>
    <row r="183" spans="2:7" outlineLevel="4">
      <c r="B183" s="180">
        <v>22010104</v>
      </c>
      <c r="C183" s="145" t="s">
        <v>524</v>
      </c>
      <c r="D183" s="478">
        <v>-220228173.5</v>
      </c>
      <c r="E183" s="478">
        <v>0</v>
      </c>
      <c r="F183" s="478">
        <v>0</v>
      </c>
      <c r="G183" s="478">
        <v>-220228173.5</v>
      </c>
    </row>
    <row r="184" spans="2:7" outlineLevel="4">
      <c r="B184" s="180">
        <v>22010105</v>
      </c>
      <c r="C184" s="145" t="s">
        <v>525</v>
      </c>
      <c r="D184" s="478">
        <v>359920.99</v>
      </c>
      <c r="E184" s="478">
        <v>0</v>
      </c>
      <c r="F184" s="478">
        <v>19633.45</v>
      </c>
      <c r="G184" s="478">
        <v>340287.54</v>
      </c>
    </row>
    <row r="185" spans="2:7" outlineLevel="3">
      <c r="B185" s="180">
        <v>220101</v>
      </c>
      <c r="C185" s="145" t="s">
        <v>520</v>
      </c>
      <c r="D185" s="478">
        <f>SUBTOTAL(9,D180:D184)</f>
        <v>-4025897931</v>
      </c>
      <c r="E185" s="478">
        <f>SUBTOTAL(9,E180:E184)</f>
        <v>9942088.4900000002</v>
      </c>
      <c r="F185" s="478">
        <f>SUBTOTAL(9,F180:F184)</f>
        <v>141852.38</v>
      </c>
      <c r="G185" s="478">
        <f>SUBTOTAL(9,G180:G184)</f>
        <v>-4016097694.8899999</v>
      </c>
    </row>
    <row r="186" spans="2:7" outlineLevel="2">
      <c r="B186" s="180">
        <v>2201</v>
      </c>
      <c r="C186" s="145" t="s">
        <v>520</v>
      </c>
      <c r="D186" s="478">
        <f>SUBTOTAL(9,D180:D185)</f>
        <v>-4025897931</v>
      </c>
      <c r="E186" s="478">
        <f>SUBTOTAL(9,E180:E185)</f>
        <v>9942088.4900000002</v>
      </c>
      <c r="F186" s="478">
        <f>SUBTOTAL(9,F180:F185)</f>
        <v>141852.38</v>
      </c>
      <c r="G186" s="478">
        <f>SUBTOTAL(9,G180:G185)</f>
        <v>-4016097694.8899999</v>
      </c>
    </row>
    <row r="187" spans="2:7" outlineLevel="4">
      <c r="B187" s="180">
        <v>22020101</v>
      </c>
      <c r="C187" s="145" t="s">
        <v>527</v>
      </c>
      <c r="D187" s="478">
        <v>28870155</v>
      </c>
      <c r="E187" s="478">
        <v>0</v>
      </c>
      <c r="F187" s="478">
        <v>0</v>
      </c>
      <c r="G187" s="478">
        <v>28870155</v>
      </c>
    </row>
    <row r="188" spans="2:7" outlineLevel="4">
      <c r="B188" s="180">
        <v>22020116</v>
      </c>
      <c r="C188" s="145" t="s">
        <v>534</v>
      </c>
      <c r="D188" s="478">
        <v>1202924</v>
      </c>
      <c r="E188" s="478">
        <v>0</v>
      </c>
      <c r="F188" s="478">
        <v>0</v>
      </c>
      <c r="G188" s="478">
        <v>1202924</v>
      </c>
    </row>
    <row r="189" spans="2:7" outlineLevel="4">
      <c r="B189" s="180">
        <v>22020120</v>
      </c>
      <c r="C189" s="145" t="s">
        <v>536</v>
      </c>
      <c r="D189" s="478">
        <v>467523</v>
      </c>
      <c r="E189" s="478">
        <v>0</v>
      </c>
      <c r="F189" s="478">
        <v>0</v>
      </c>
      <c r="G189" s="478">
        <v>467523</v>
      </c>
    </row>
    <row r="190" spans="2:7" outlineLevel="4">
      <c r="B190" s="180">
        <v>22020121</v>
      </c>
      <c r="C190" s="145" t="s">
        <v>537</v>
      </c>
      <c r="D190" s="478">
        <v>2493415</v>
      </c>
      <c r="E190" s="478">
        <v>0</v>
      </c>
      <c r="F190" s="478">
        <v>0</v>
      </c>
      <c r="G190" s="478">
        <v>2493415</v>
      </c>
    </row>
    <row r="191" spans="2:7" outlineLevel="4">
      <c r="B191" s="180">
        <v>22020122</v>
      </c>
      <c r="C191" s="145" t="s">
        <v>538</v>
      </c>
      <c r="D191" s="478">
        <v>299211</v>
      </c>
      <c r="E191" s="478">
        <v>0</v>
      </c>
      <c r="F191" s="478">
        <v>0</v>
      </c>
      <c r="G191" s="478">
        <v>299211</v>
      </c>
    </row>
    <row r="192" spans="2:7" outlineLevel="4">
      <c r="B192" s="180">
        <v>22020123</v>
      </c>
      <c r="C192" s="145" t="s">
        <v>539</v>
      </c>
      <c r="D192" s="478">
        <v>4886209.74</v>
      </c>
      <c r="E192" s="478">
        <v>0</v>
      </c>
      <c r="F192" s="478">
        <v>0</v>
      </c>
      <c r="G192" s="478">
        <v>4886209.74</v>
      </c>
    </row>
    <row r="193" spans="2:7" outlineLevel="4">
      <c r="B193" s="180">
        <v>22020124</v>
      </c>
      <c r="C193" s="145" t="s">
        <v>540</v>
      </c>
      <c r="D193" s="478">
        <v>7361919.0300000003</v>
      </c>
      <c r="E193" s="478">
        <v>0</v>
      </c>
      <c r="F193" s="478">
        <v>0</v>
      </c>
      <c r="G193" s="478">
        <v>7361919.0300000003</v>
      </c>
    </row>
    <row r="194" spans="2:7" outlineLevel="4">
      <c r="B194" s="180">
        <v>22020128</v>
      </c>
      <c r="C194" s="145" t="s">
        <v>544</v>
      </c>
      <c r="D194" s="478">
        <v>1616388.21</v>
      </c>
      <c r="E194" s="478">
        <v>0</v>
      </c>
      <c r="F194" s="478">
        <v>0</v>
      </c>
      <c r="G194" s="478">
        <v>1616388.21</v>
      </c>
    </row>
    <row r="195" spans="2:7" outlineLevel="4">
      <c r="B195" s="180">
        <v>22020133</v>
      </c>
      <c r="C195" s="145" t="s">
        <v>548</v>
      </c>
      <c r="D195" s="478">
        <v>2493415</v>
      </c>
      <c r="E195" s="478">
        <v>0</v>
      </c>
      <c r="F195" s="478">
        <v>0</v>
      </c>
      <c r="G195" s="478">
        <v>2493415</v>
      </c>
    </row>
    <row r="196" spans="2:7" outlineLevel="3">
      <c r="B196" s="180">
        <v>220201</v>
      </c>
      <c r="C196" s="145" t="s">
        <v>526</v>
      </c>
      <c r="D196" s="478">
        <f>SUBTOTAL(9,D187:D195)</f>
        <v>49691159.980000004</v>
      </c>
      <c r="E196" s="478">
        <f>SUBTOTAL(9,E187:E195)</f>
        <v>0</v>
      </c>
      <c r="F196" s="478">
        <f>SUBTOTAL(9,F187:F195)</f>
        <v>0</v>
      </c>
      <c r="G196" s="478">
        <f>SUBTOTAL(9,G187:G195)</f>
        <v>49691159.980000004</v>
      </c>
    </row>
    <row r="197" spans="2:7" outlineLevel="4">
      <c r="B197" s="180">
        <v>22020134</v>
      </c>
      <c r="C197" s="145" t="s">
        <v>549</v>
      </c>
      <c r="D197" s="478">
        <v>324128941.31999999</v>
      </c>
      <c r="E197" s="478">
        <v>2790440.52</v>
      </c>
      <c r="F197" s="478">
        <v>0</v>
      </c>
      <c r="G197" s="478">
        <v>326919381.83999997</v>
      </c>
    </row>
    <row r="198" spans="2:7" outlineLevel="4">
      <c r="B198" s="180">
        <v>22022801</v>
      </c>
      <c r="C198" s="145" t="s">
        <v>552</v>
      </c>
      <c r="D198" s="478">
        <v>46628583</v>
      </c>
      <c r="E198" s="478">
        <v>0</v>
      </c>
      <c r="F198" s="478">
        <v>0</v>
      </c>
      <c r="G198" s="478">
        <v>46628583</v>
      </c>
    </row>
    <row r="199" spans="2:7" outlineLevel="4">
      <c r="B199" s="180">
        <v>22022802</v>
      </c>
      <c r="C199" s="145" t="s">
        <v>553</v>
      </c>
      <c r="D199" s="478">
        <v>36961716</v>
      </c>
      <c r="E199" s="478">
        <v>0</v>
      </c>
      <c r="F199" s="478">
        <v>0</v>
      </c>
      <c r="G199" s="478">
        <v>36961716</v>
      </c>
    </row>
    <row r="200" spans="2:7" outlineLevel="4">
      <c r="B200" s="180">
        <v>22022803</v>
      </c>
      <c r="C200" s="145" t="s">
        <v>554</v>
      </c>
      <c r="D200" s="478">
        <v>188000</v>
      </c>
      <c r="E200" s="478">
        <v>0</v>
      </c>
      <c r="F200" s="478">
        <v>0</v>
      </c>
      <c r="G200" s="478">
        <v>188000</v>
      </c>
    </row>
    <row r="201" spans="2:7" outlineLevel="3">
      <c r="B201" s="180">
        <v>220228</v>
      </c>
      <c r="C201" s="145" t="s">
        <v>551</v>
      </c>
      <c r="D201" s="478">
        <f>SUBTOTAL(9,D197:D200)</f>
        <v>407907240.31999999</v>
      </c>
      <c r="E201" s="478">
        <f>SUBTOTAL(9,E197:E200)</f>
        <v>2790440.52</v>
      </c>
      <c r="F201" s="478">
        <f>SUBTOTAL(9,F197:F200)</f>
        <v>0</v>
      </c>
      <c r="G201" s="478">
        <f>SUBTOTAL(9,G197:G200)</f>
        <v>410697680.83999997</v>
      </c>
    </row>
    <row r="202" spans="2:7" outlineLevel="2">
      <c r="B202" s="180">
        <v>2202</v>
      </c>
      <c r="C202" s="145" t="s">
        <v>526</v>
      </c>
      <c r="D202" s="478">
        <f>SUBTOTAL(9,D187:D201)</f>
        <v>457598400.30000001</v>
      </c>
      <c r="E202" s="478">
        <f>SUBTOTAL(9,E187:E201)</f>
        <v>2790440.52</v>
      </c>
      <c r="F202" s="478">
        <f>SUBTOTAL(9,F187:F201)</f>
        <v>0</v>
      </c>
      <c r="G202" s="478">
        <f>SUBTOTAL(9,G187:G201)</f>
        <v>460388840.81999999</v>
      </c>
    </row>
    <row r="203" spans="2:7" outlineLevel="4">
      <c r="B203" s="180">
        <v>22030104</v>
      </c>
      <c r="C203" s="145" t="s">
        <v>558</v>
      </c>
      <c r="D203" s="478">
        <v>58000</v>
      </c>
      <c r="E203" s="478">
        <v>0</v>
      </c>
      <c r="F203" s="478">
        <v>0</v>
      </c>
      <c r="G203" s="478">
        <v>58000</v>
      </c>
    </row>
    <row r="204" spans="2:7" outlineLevel="3">
      <c r="B204" s="180">
        <v>220301</v>
      </c>
      <c r="C204" s="145" t="s">
        <v>555</v>
      </c>
      <c r="D204" s="478">
        <f>SUBTOTAL(9,D203:D203)</f>
        <v>58000</v>
      </c>
      <c r="E204" s="478">
        <f>SUBTOTAL(9,E203:E203)</f>
        <v>0</v>
      </c>
      <c r="F204" s="478">
        <f>SUBTOTAL(9,F203:F203)</f>
        <v>0</v>
      </c>
      <c r="G204" s="478">
        <f>SUBTOTAL(9,G203:G203)</f>
        <v>58000</v>
      </c>
    </row>
    <row r="205" spans="2:7" outlineLevel="2">
      <c r="B205" s="180">
        <v>2203</v>
      </c>
      <c r="C205" s="145" t="s">
        <v>555</v>
      </c>
      <c r="D205" s="478">
        <f>SUBTOTAL(9,D203:D204)</f>
        <v>58000</v>
      </c>
      <c r="E205" s="478">
        <f>SUBTOTAL(9,E203:E204)</f>
        <v>0</v>
      </c>
      <c r="F205" s="478">
        <f>SUBTOTAL(9,F203:F204)</f>
        <v>0</v>
      </c>
      <c r="G205" s="478">
        <f>SUBTOTAL(9,G203:G204)</f>
        <v>58000</v>
      </c>
    </row>
    <row r="206" spans="2:7" outlineLevel="4">
      <c r="B206" s="180">
        <v>22040102</v>
      </c>
      <c r="C206" s="145" t="s">
        <v>561</v>
      </c>
      <c r="D206" s="478">
        <v>1179000</v>
      </c>
      <c r="E206" s="478">
        <v>0</v>
      </c>
      <c r="F206" s="478">
        <v>0</v>
      </c>
      <c r="G206" s="478">
        <v>1179000</v>
      </c>
    </row>
    <row r="207" spans="2:7" outlineLevel="4">
      <c r="B207" s="180">
        <v>22040103</v>
      </c>
      <c r="C207" s="145" t="s">
        <v>562</v>
      </c>
      <c r="D207" s="478">
        <v>2504456</v>
      </c>
      <c r="E207" s="478">
        <v>0</v>
      </c>
      <c r="F207" s="478">
        <v>0</v>
      </c>
      <c r="G207" s="478">
        <v>2504456</v>
      </c>
    </row>
    <row r="208" spans="2:7" outlineLevel="4">
      <c r="B208" s="180">
        <v>22040105</v>
      </c>
      <c r="C208" s="145" t="s">
        <v>563</v>
      </c>
      <c r="D208" s="478">
        <v>154300</v>
      </c>
      <c r="E208" s="478">
        <v>0</v>
      </c>
      <c r="F208" s="478">
        <v>0</v>
      </c>
      <c r="G208" s="478">
        <v>154300</v>
      </c>
    </row>
    <row r="209" spans="2:7" outlineLevel="4">
      <c r="B209" s="180">
        <v>22040106</v>
      </c>
      <c r="C209" s="145" t="s">
        <v>564</v>
      </c>
      <c r="D209" s="478">
        <v>3535256</v>
      </c>
      <c r="E209" s="478">
        <v>0</v>
      </c>
      <c r="F209" s="478">
        <v>0</v>
      </c>
      <c r="G209" s="478">
        <v>3535256</v>
      </c>
    </row>
    <row r="210" spans="2:7" outlineLevel="3">
      <c r="B210" s="180">
        <v>220401</v>
      </c>
      <c r="C210" s="145" t="s">
        <v>559</v>
      </c>
      <c r="D210" s="478">
        <f>SUBTOTAL(9,D206:D209)</f>
        <v>7373012</v>
      </c>
      <c r="E210" s="478">
        <f>SUBTOTAL(9,E206:E209)</f>
        <v>0</v>
      </c>
      <c r="F210" s="478">
        <f>SUBTOTAL(9,F206:F209)</f>
        <v>0</v>
      </c>
      <c r="G210" s="478">
        <f>SUBTOTAL(9,G206:G209)</f>
        <v>7373012</v>
      </c>
    </row>
    <row r="211" spans="2:7" outlineLevel="2">
      <c r="B211" s="180">
        <v>2204</v>
      </c>
      <c r="C211" s="145" t="s">
        <v>559</v>
      </c>
      <c r="D211" s="478">
        <f>SUBTOTAL(9,D206:D210)</f>
        <v>7373012</v>
      </c>
      <c r="E211" s="478">
        <f>SUBTOTAL(9,E206:E210)</f>
        <v>0</v>
      </c>
      <c r="F211" s="478">
        <f>SUBTOTAL(9,F206:F210)</f>
        <v>0</v>
      </c>
      <c r="G211" s="478">
        <f>SUBTOTAL(9,G206:G210)</f>
        <v>7373012</v>
      </c>
    </row>
    <row r="212" spans="2:7" outlineLevel="4">
      <c r="B212" s="180">
        <v>22070101</v>
      </c>
      <c r="C212" s="145" t="s">
        <v>567</v>
      </c>
      <c r="D212" s="478">
        <v>883605</v>
      </c>
      <c r="E212" s="478">
        <v>0</v>
      </c>
      <c r="F212" s="478">
        <v>0</v>
      </c>
      <c r="G212" s="478">
        <v>883605</v>
      </c>
    </row>
    <row r="213" spans="2:7" outlineLevel="4">
      <c r="B213" s="180">
        <v>22070102</v>
      </c>
      <c r="C213" s="145" t="s">
        <v>568</v>
      </c>
      <c r="D213" s="478">
        <v>589071</v>
      </c>
      <c r="E213" s="478">
        <v>0</v>
      </c>
      <c r="F213" s="478">
        <v>0</v>
      </c>
      <c r="G213" s="478">
        <v>589071</v>
      </c>
    </row>
    <row r="214" spans="2:7" outlineLevel="3">
      <c r="B214" s="180">
        <v>220701</v>
      </c>
      <c r="C214" s="145" t="s">
        <v>566</v>
      </c>
      <c r="D214" s="478">
        <f>SUBTOTAL(9,D212:D213)</f>
        <v>1472676</v>
      </c>
      <c r="E214" s="478">
        <f>SUBTOTAL(9,E212:E213)</f>
        <v>0</v>
      </c>
      <c r="F214" s="478">
        <f>SUBTOTAL(9,F212:F213)</f>
        <v>0</v>
      </c>
      <c r="G214" s="478">
        <f>SUBTOTAL(9,G212:G213)</f>
        <v>1472676</v>
      </c>
    </row>
    <row r="215" spans="2:7" outlineLevel="2">
      <c r="B215" s="180">
        <v>2207</v>
      </c>
      <c r="C215" s="145" t="s">
        <v>566</v>
      </c>
      <c r="D215" s="478">
        <f>SUBTOTAL(9,D212:D214)</f>
        <v>1472676</v>
      </c>
      <c r="E215" s="478">
        <f>SUBTOTAL(9,E212:E214)</f>
        <v>0</v>
      </c>
      <c r="F215" s="478">
        <f>SUBTOTAL(9,F212:F214)</f>
        <v>0</v>
      </c>
      <c r="G215" s="478">
        <f>SUBTOTAL(9,G212:G214)</f>
        <v>1472676</v>
      </c>
    </row>
    <row r="216" spans="2:7" outlineLevel="4">
      <c r="B216" s="180">
        <v>22110111</v>
      </c>
      <c r="C216" s="145" t="s">
        <v>570</v>
      </c>
      <c r="D216" s="478">
        <v>13022182</v>
      </c>
      <c r="E216" s="478">
        <v>0</v>
      </c>
      <c r="F216" s="478">
        <v>0</v>
      </c>
      <c r="G216" s="478">
        <v>13022182</v>
      </c>
    </row>
    <row r="217" spans="2:7" outlineLevel="4">
      <c r="B217" s="180">
        <v>22110112</v>
      </c>
      <c r="C217" s="145" t="s">
        <v>571</v>
      </c>
      <c r="D217" s="478">
        <v>31654422.870000001</v>
      </c>
      <c r="E217" s="478">
        <v>0</v>
      </c>
      <c r="F217" s="478">
        <v>0</v>
      </c>
      <c r="G217" s="478">
        <v>31654422.870000001</v>
      </c>
    </row>
    <row r="218" spans="2:7" outlineLevel="4">
      <c r="B218" s="180">
        <v>22110113</v>
      </c>
      <c r="C218" s="145" t="s">
        <v>572</v>
      </c>
      <c r="D218" s="478">
        <v>4306075.3600000003</v>
      </c>
      <c r="E218" s="478">
        <v>0</v>
      </c>
      <c r="F218" s="478">
        <v>0</v>
      </c>
      <c r="G218" s="478">
        <v>4306075.3600000003</v>
      </c>
    </row>
    <row r="219" spans="2:7" outlineLevel="4">
      <c r="B219" s="180">
        <v>22110114</v>
      </c>
      <c r="C219" s="145" t="s">
        <v>573</v>
      </c>
      <c r="D219" s="478">
        <v>761735.29</v>
      </c>
      <c r="E219" s="478">
        <v>0</v>
      </c>
      <c r="F219" s="478">
        <v>0</v>
      </c>
      <c r="G219" s="478">
        <v>761735.29</v>
      </c>
    </row>
    <row r="220" spans="2:7" outlineLevel="4">
      <c r="B220" s="180">
        <v>22110115</v>
      </c>
      <c r="C220" s="145" t="s">
        <v>574</v>
      </c>
      <c r="D220" s="478">
        <v>720000</v>
      </c>
      <c r="E220" s="478">
        <v>0</v>
      </c>
      <c r="F220" s="478">
        <v>0</v>
      </c>
      <c r="G220" s="478">
        <v>720000</v>
      </c>
    </row>
    <row r="221" spans="2:7" outlineLevel="4">
      <c r="B221" s="180">
        <v>22110116</v>
      </c>
      <c r="C221" s="145" t="s">
        <v>575</v>
      </c>
      <c r="D221" s="478">
        <v>32618501</v>
      </c>
      <c r="E221" s="478">
        <v>0</v>
      </c>
      <c r="F221" s="478">
        <v>0</v>
      </c>
      <c r="G221" s="478">
        <v>32618501</v>
      </c>
    </row>
    <row r="222" spans="2:7" outlineLevel="4">
      <c r="B222" s="180">
        <v>22110118</v>
      </c>
      <c r="C222" s="145" t="s">
        <v>577</v>
      </c>
      <c r="D222" s="478">
        <v>16222011.18</v>
      </c>
      <c r="E222" s="478">
        <v>0</v>
      </c>
      <c r="F222" s="478">
        <v>0</v>
      </c>
      <c r="G222" s="478">
        <v>16222011.18</v>
      </c>
    </row>
    <row r="223" spans="2:7" outlineLevel="4">
      <c r="B223" s="180">
        <v>22110119</v>
      </c>
      <c r="C223" s="145" t="s">
        <v>578</v>
      </c>
      <c r="D223" s="478">
        <v>11514191</v>
      </c>
      <c r="E223" s="478">
        <v>0</v>
      </c>
      <c r="F223" s="478">
        <v>0</v>
      </c>
      <c r="G223" s="478">
        <v>11514191</v>
      </c>
    </row>
    <row r="224" spans="2:7" outlineLevel="4">
      <c r="B224" s="180">
        <v>22110120</v>
      </c>
      <c r="C224" s="145" t="s">
        <v>579</v>
      </c>
      <c r="D224" s="478">
        <v>80132083.969999999</v>
      </c>
      <c r="E224" s="478">
        <v>0</v>
      </c>
      <c r="F224" s="478">
        <v>0</v>
      </c>
      <c r="G224" s="478">
        <v>80132083.969999999</v>
      </c>
    </row>
    <row r="225" spans="2:7" outlineLevel="4">
      <c r="B225" s="180">
        <v>22110121</v>
      </c>
      <c r="C225" s="145" t="s">
        <v>570</v>
      </c>
      <c r="D225" s="478">
        <v>265052831.97999999</v>
      </c>
      <c r="E225" s="478">
        <v>3201547</v>
      </c>
      <c r="F225" s="478">
        <v>0</v>
      </c>
      <c r="G225" s="478">
        <v>268254378.97999999</v>
      </c>
    </row>
    <row r="226" spans="2:7" outlineLevel="4">
      <c r="B226" s="180">
        <v>22110122</v>
      </c>
      <c r="C226" s="145" t="s">
        <v>580</v>
      </c>
      <c r="D226" s="478">
        <v>621150.04</v>
      </c>
      <c r="E226" s="478">
        <v>0</v>
      </c>
      <c r="F226" s="478">
        <v>0</v>
      </c>
      <c r="G226" s="478">
        <v>621150.04</v>
      </c>
    </row>
    <row r="227" spans="2:7" outlineLevel="4">
      <c r="B227" s="180">
        <v>22110123</v>
      </c>
      <c r="C227" s="145" t="s">
        <v>581</v>
      </c>
      <c r="D227" s="478">
        <v>18081188.969999999</v>
      </c>
      <c r="E227" s="478">
        <v>5776568</v>
      </c>
      <c r="F227" s="478">
        <v>0</v>
      </c>
      <c r="G227" s="478">
        <v>23857756.969999999</v>
      </c>
    </row>
    <row r="228" spans="2:7" outlineLevel="4">
      <c r="B228" s="180">
        <v>22110124</v>
      </c>
      <c r="C228" s="145" t="s">
        <v>582</v>
      </c>
      <c r="D228" s="478">
        <v>48702640.340000004</v>
      </c>
      <c r="E228" s="478">
        <v>9410998</v>
      </c>
      <c r="F228" s="478">
        <v>0</v>
      </c>
      <c r="G228" s="478">
        <v>58113638.340000004</v>
      </c>
    </row>
    <row r="229" spans="2:7" outlineLevel="4">
      <c r="B229" s="180">
        <v>22110135</v>
      </c>
      <c r="C229" s="145" t="s">
        <v>583</v>
      </c>
      <c r="D229" s="478">
        <v>210738145</v>
      </c>
      <c r="E229" s="478">
        <v>0</v>
      </c>
      <c r="F229" s="478">
        <v>0</v>
      </c>
      <c r="G229" s="478">
        <v>210738145</v>
      </c>
    </row>
    <row r="230" spans="2:7" outlineLevel="4">
      <c r="B230" s="180">
        <v>22110136</v>
      </c>
      <c r="C230" s="145" t="s">
        <v>584</v>
      </c>
      <c r="D230" s="478">
        <v>11284428.08</v>
      </c>
      <c r="E230" s="478">
        <v>0</v>
      </c>
      <c r="F230" s="478">
        <v>0</v>
      </c>
      <c r="G230" s="478">
        <v>11284428.08</v>
      </c>
    </row>
    <row r="231" spans="2:7" outlineLevel="4">
      <c r="B231" s="180">
        <v>22110147</v>
      </c>
      <c r="C231" s="145" t="s">
        <v>585</v>
      </c>
      <c r="D231" s="478">
        <v>25204711.68</v>
      </c>
      <c r="E231" s="478">
        <v>263351.78000000003</v>
      </c>
      <c r="F231" s="478">
        <v>0</v>
      </c>
      <c r="G231" s="478">
        <v>25468063.460000001</v>
      </c>
    </row>
    <row r="232" spans="2:7" outlineLevel="4">
      <c r="B232" s="180">
        <v>22110164</v>
      </c>
      <c r="C232" s="145" t="s">
        <v>553</v>
      </c>
      <c r="D232" s="478">
        <v>3754553.57</v>
      </c>
      <c r="E232" s="478">
        <v>0</v>
      </c>
      <c r="F232" s="478">
        <v>0</v>
      </c>
      <c r="G232" s="478">
        <v>3754553.57</v>
      </c>
    </row>
    <row r="233" spans="2:7" outlineLevel="4">
      <c r="B233" s="180">
        <v>22110165</v>
      </c>
      <c r="C233" s="145" t="s">
        <v>586</v>
      </c>
      <c r="D233" s="478">
        <v>108000</v>
      </c>
      <c r="E233" s="478">
        <v>0</v>
      </c>
      <c r="F233" s="478">
        <v>0</v>
      </c>
      <c r="G233" s="478">
        <v>108000</v>
      </c>
    </row>
    <row r="234" spans="2:7" outlineLevel="4">
      <c r="B234" s="180">
        <v>22110170</v>
      </c>
      <c r="C234" s="145" t="s">
        <v>587</v>
      </c>
      <c r="D234" s="478">
        <v>0</v>
      </c>
      <c r="E234" s="478">
        <v>330000</v>
      </c>
      <c r="F234" s="478">
        <v>330000</v>
      </c>
      <c r="G234" s="478">
        <v>0</v>
      </c>
    </row>
    <row r="235" spans="2:7" outlineLevel="4">
      <c r="B235" s="180">
        <v>22110171</v>
      </c>
      <c r="C235" s="145" t="s">
        <v>588</v>
      </c>
      <c r="D235" s="478">
        <v>1417503.92</v>
      </c>
      <c r="E235" s="478">
        <v>13.83</v>
      </c>
      <c r="F235" s="478">
        <v>7092.28</v>
      </c>
      <c r="G235" s="478">
        <v>1410425.47</v>
      </c>
    </row>
    <row r="236" spans="2:7" outlineLevel="4">
      <c r="B236" s="180">
        <v>22110198</v>
      </c>
      <c r="C236" s="145" t="s">
        <v>592</v>
      </c>
      <c r="D236" s="478">
        <v>1518080.69</v>
      </c>
      <c r="E236" s="478">
        <v>0</v>
      </c>
      <c r="F236" s="478">
        <v>0</v>
      </c>
      <c r="G236" s="478">
        <v>1518080.69</v>
      </c>
    </row>
    <row r="237" spans="2:7" outlineLevel="4">
      <c r="B237" s="180">
        <v>22110199</v>
      </c>
      <c r="C237" s="145" t="s">
        <v>593</v>
      </c>
      <c r="D237" s="478">
        <v>191370971.47999999</v>
      </c>
      <c r="E237" s="478">
        <v>348112.97000000003</v>
      </c>
      <c r="F237" s="478">
        <v>1347.51</v>
      </c>
      <c r="G237" s="478">
        <v>191717736.94</v>
      </c>
    </row>
    <row r="238" spans="2:7" outlineLevel="3">
      <c r="B238" s="180">
        <v>221101</v>
      </c>
      <c r="C238" s="145" t="s">
        <v>569</v>
      </c>
      <c r="D238" s="478">
        <f>SUBTOTAL(9,D216:D237)</f>
        <v>968805408.42000008</v>
      </c>
      <c r="E238" s="478">
        <f>SUBTOTAL(9,E216:E237)</f>
        <v>19330591.579999998</v>
      </c>
      <c r="F238" s="478">
        <f>SUBTOTAL(9,F216:F237)</f>
        <v>338439.79000000004</v>
      </c>
      <c r="G238" s="478">
        <f>SUBTOTAL(9,G216:G237)</f>
        <v>987797560.21000028</v>
      </c>
    </row>
    <row r="239" spans="2:7" outlineLevel="4">
      <c r="B239" s="180">
        <v>22110902</v>
      </c>
      <c r="C239" s="145" t="s">
        <v>595</v>
      </c>
      <c r="D239" s="478">
        <v>724066017.45000005</v>
      </c>
      <c r="E239" s="478">
        <v>3000000</v>
      </c>
      <c r="F239" s="478">
        <v>0</v>
      </c>
      <c r="G239" s="478">
        <v>727066017.45000005</v>
      </c>
    </row>
    <row r="240" spans="2:7" outlineLevel="3">
      <c r="B240" s="180">
        <v>221109</v>
      </c>
      <c r="C240" s="145" t="s">
        <v>594</v>
      </c>
      <c r="D240" s="478">
        <f>SUBTOTAL(9,D239:D239)</f>
        <v>724066017.45000005</v>
      </c>
      <c r="E240" s="478">
        <f>SUBTOTAL(9,E239:E239)</f>
        <v>3000000</v>
      </c>
      <c r="F240" s="478">
        <f>SUBTOTAL(9,F239:F239)</f>
        <v>0</v>
      </c>
      <c r="G240" s="478">
        <f>SUBTOTAL(9,G239:G239)</f>
        <v>727066017.45000005</v>
      </c>
    </row>
    <row r="241" spans="2:7" outlineLevel="4">
      <c r="B241" s="180">
        <v>22111001</v>
      </c>
      <c r="C241" s="145" t="s">
        <v>597</v>
      </c>
      <c r="D241" s="478">
        <v>1564700397.4400001</v>
      </c>
      <c r="E241" s="478">
        <v>1832159.66</v>
      </c>
      <c r="F241" s="478">
        <v>0</v>
      </c>
      <c r="G241" s="478">
        <v>1566532557.1000001</v>
      </c>
    </row>
    <row r="242" spans="2:7" outlineLevel="4">
      <c r="B242" s="180">
        <v>22111002</v>
      </c>
      <c r="C242" s="145" t="s">
        <v>598</v>
      </c>
      <c r="D242" s="478">
        <v>180449359.66</v>
      </c>
      <c r="E242" s="478">
        <v>0</v>
      </c>
      <c r="F242" s="478">
        <v>0</v>
      </c>
      <c r="G242" s="478">
        <v>180449359.66</v>
      </c>
    </row>
    <row r="243" spans="2:7" outlineLevel="3">
      <c r="B243" s="180">
        <v>221110</v>
      </c>
      <c r="C243" s="145" t="s">
        <v>596</v>
      </c>
      <c r="D243" s="478">
        <f>SUBTOTAL(9,D241:D242)</f>
        <v>1745149757.1000001</v>
      </c>
      <c r="E243" s="478">
        <f>SUBTOTAL(9,E241:E242)</f>
        <v>1832159.66</v>
      </c>
      <c r="F243" s="478">
        <f>SUBTOTAL(9,F241:F242)</f>
        <v>0</v>
      </c>
      <c r="G243" s="478">
        <f>SUBTOTAL(9,G241:G242)</f>
        <v>1746981916.7600002</v>
      </c>
    </row>
    <row r="244" spans="2:7" outlineLevel="2">
      <c r="B244" s="180">
        <v>2211</v>
      </c>
      <c r="C244" s="145" t="s">
        <v>569</v>
      </c>
      <c r="D244" s="478">
        <f>SUBTOTAL(9,D216:D243)</f>
        <v>3438021182.9700003</v>
      </c>
      <c r="E244" s="478">
        <f>SUBTOTAL(9,E216:E243)</f>
        <v>24162751.239999998</v>
      </c>
      <c r="F244" s="478">
        <f>SUBTOTAL(9,F216:F243)</f>
        <v>338439.79000000004</v>
      </c>
      <c r="G244" s="478">
        <f>SUBTOTAL(9,G216:G243)</f>
        <v>3461845494.4200001</v>
      </c>
    </row>
    <row r="245" spans="2:7" outlineLevel="4">
      <c r="B245" s="180">
        <v>22200124</v>
      </c>
      <c r="C245" s="145" t="s">
        <v>601</v>
      </c>
      <c r="D245" s="478">
        <v>18804230.710000001</v>
      </c>
      <c r="E245" s="478">
        <v>76803.42</v>
      </c>
      <c r="F245" s="478">
        <v>318100.18</v>
      </c>
      <c r="G245" s="478">
        <v>18562933.949999999</v>
      </c>
    </row>
    <row r="246" spans="2:7" outlineLevel="4">
      <c r="B246" s="180">
        <v>22200125</v>
      </c>
      <c r="C246" s="145" t="s">
        <v>602</v>
      </c>
      <c r="D246" s="478">
        <v>281.61</v>
      </c>
      <c r="E246" s="478">
        <v>0</v>
      </c>
      <c r="F246" s="478">
        <v>0</v>
      </c>
      <c r="G246" s="478">
        <v>281.61</v>
      </c>
    </row>
    <row r="247" spans="2:7" outlineLevel="4">
      <c r="B247" s="180">
        <v>22200126</v>
      </c>
      <c r="C247" s="145" t="s">
        <v>603</v>
      </c>
      <c r="D247" s="478">
        <v>790355</v>
      </c>
      <c r="E247" s="478">
        <v>0</v>
      </c>
      <c r="F247" s="478">
        <v>0</v>
      </c>
      <c r="G247" s="478">
        <v>790355</v>
      </c>
    </row>
    <row r="248" spans="2:7" outlineLevel="4">
      <c r="B248" s="180">
        <v>22200127</v>
      </c>
      <c r="C248" s="145" t="s">
        <v>604</v>
      </c>
      <c r="D248" s="478">
        <v>23567532.539999999</v>
      </c>
      <c r="E248" s="478">
        <v>0</v>
      </c>
      <c r="F248" s="478">
        <v>0</v>
      </c>
      <c r="G248" s="478">
        <v>23567532.539999999</v>
      </c>
    </row>
    <row r="249" spans="2:7" outlineLevel="3">
      <c r="B249" s="180">
        <v>222001</v>
      </c>
      <c r="C249" s="145" t="s">
        <v>600</v>
      </c>
      <c r="D249" s="478">
        <f>SUBTOTAL(9,D245:D248)</f>
        <v>43162399.859999999</v>
      </c>
      <c r="E249" s="478">
        <f>SUBTOTAL(9,E245:E248)</f>
        <v>76803.42</v>
      </c>
      <c r="F249" s="478">
        <f>SUBTOTAL(9,F245:F248)</f>
        <v>318100.18</v>
      </c>
      <c r="G249" s="478">
        <f>SUBTOTAL(9,G245:G248)</f>
        <v>42921103.099999994</v>
      </c>
    </row>
    <row r="250" spans="2:7" outlineLevel="4">
      <c r="B250" s="180">
        <v>22209005</v>
      </c>
      <c r="C250" s="145" t="s">
        <v>606</v>
      </c>
      <c r="D250" s="478">
        <v>292623</v>
      </c>
      <c r="E250" s="478">
        <v>0</v>
      </c>
      <c r="F250" s="478">
        <v>0</v>
      </c>
      <c r="G250" s="478">
        <v>292623</v>
      </c>
    </row>
    <row r="251" spans="2:7" outlineLevel="4">
      <c r="B251" s="180">
        <v>22209006</v>
      </c>
      <c r="C251" s="145" t="s">
        <v>607</v>
      </c>
      <c r="D251" s="478">
        <v>967083.89</v>
      </c>
      <c r="E251" s="478">
        <v>6648.22</v>
      </c>
      <c r="F251" s="478">
        <v>0</v>
      </c>
      <c r="G251" s="478">
        <v>973732.11</v>
      </c>
    </row>
    <row r="252" spans="2:7" outlineLevel="4">
      <c r="B252" s="180">
        <v>22209008</v>
      </c>
      <c r="C252" s="145" t="s">
        <v>608</v>
      </c>
      <c r="D252" s="478">
        <v>59751707</v>
      </c>
      <c r="E252" s="478">
        <v>0</v>
      </c>
      <c r="F252" s="478">
        <v>0</v>
      </c>
      <c r="G252" s="478">
        <v>59751707</v>
      </c>
    </row>
    <row r="253" spans="2:7" outlineLevel="4">
      <c r="B253" s="180">
        <v>22209009</v>
      </c>
      <c r="C253" s="145" t="s">
        <v>609</v>
      </c>
      <c r="D253" s="478">
        <v>1169.22</v>
      </c>
      <c r="E253" s="478">
        <v>0</v>
      </c>
      <c r="F253" s="478">
        <v>0</v>
      </c>
      <c r="G253" s="478">
        <v>1169.22</v>
      </c>
    </row>
    <row r="254" spans="2:7" outlineLevel="3">
      <c r="B254" s="180">
        <v>222090</v>
      </c>
      <c r="C254" s="145" t="s">
        <v>605</v>
      </c>
      <c r="D254" s="478">
        <f>SUBTOTAL(9,D250:D253)</f>
        <v>61012583.109999999</v>
      </c>
      <c r="E254" s="478">
        <f>SUBTOTAL(9,E250:E253)</f>
        <v>6648.22</v>
      </c>
      <c r="F254" s="478">
        <f>SUBTOTAL(9,F250:F253)</f>
        <v>0</v>
      </c>
      <c r="G254" s="478">
        <f>SUBTOTAL(9,G250:G253)</f>
        <v>61019231.329999998</v>
      </c>
    </row>
    <row r="255" spans="2:7" outlineLevel="2">
      <c r="B255" s="180">
        <v>2220</v>
      </c>
      <c r="C255" s="145" t="s">
        <v>599</v>
      </c>
      <c r="D255" s="478">
        <f>SUBTOTAL(9,D245:D254)</f>
        <v>104174982.97</v>
      </c>
      <c r="E255" s="478">
        <f>SUBTOTAL(9,E245:E254)</f>
        <v>83451.64</v>
      </c>
      <c r="F255" s="478">
        <f>SUBTOTAL(9,F245:F254)</f>
        <v>318100.18</v>
      </c>
      <c r="G255" s="478">
        <f>SUBTOTAL(9,G245:G254)</f>
        <v>103940334.42999999</v>
      </c>
    </row>
    <row r="256" spans="2:7" outlineLevel="1">
      <c r="B256" s="180">
        <v>22</v>
      </c>
      <c r="C256" s="145" t="s">
        <v>519</v>
      </c>
      <c r="D256" s="478">
        <f>SUBTOTAL(9,D180:D255)</f>
        <v>-17199676.760000095</v>
      </c>
      <c r="E256" s="478">
        <f>SUBTOTAL(9,E180:E255)</f>
        <v>36978731.889999993</v>
      </c>
      <c r="F256" s="478">
        <f>SUBTOTAL(9,F180:F255)</f>
        <v>798392.35000000009</v>
      </c>
      <c r="G256" s="478">
        <f>SUBTOTAL(9,G180:G255)</f>
        <v>18980662.780000053</v>
      </c>
    </row>
    <row r="257" spans="2:7" outlineLevel="4">
      <c r="B257" s="180">
        <v>24010101</v>
      </c>
      <c r="C257" s="145" t="s">
        <v>613</v>
      </c>
      <c r="D257" s="478">
        <v>-1186470394.4000001</v>
      </c>
      <c r="E257" s="478">
        <v>4391192120.6399994</v>
      </c>
      <c r="F257" s="478">
        <v>3556695951.7199998</v>
      </c>
      <c r="G257" s="478">
        <v>-351974225.48000014</v>
      </c>
    </row>
    <row r="258" spans="2:7" outlineLevel="3">
      <c r="B258" s="180">
        <v>240101</v>
      </c>
      <c r="C258" s="145" t="s">
        <v>612</v>
      </c>
      <c r="D258" s="478">
        <f>SUBTOTAL(9,D257:D257)</f>
        <v>-1186470394.4000001</v>
      </c>
      <c r="E258" s="478">
        <f>SUBTOTAL(9,E257:E257)</f>
        <v>4391192120.6399994</v>
      </c>
      <c r="F258" s="478">
        <f>SUBTOTAL(9,F257:F257)</f>
        <v>3556695951.7199998</v>
      </c>
      <c r="G258" s="478">
        <f>SUBTOTAL(9,G257:G257)</f>
        <v>-351974225.48000014</v>
      </c>
    </row>
    <row r="259" spans="2:7" outlineLevel="4">
      <c r="B259" s="180">
        <v>24010201</v>
      </c>
      <c r="C259" s="145" t="s">
        <v>615</v>
      </c>
      <c r="D259" s="478">
        <v>-38162720.950000003</v>
      </c>
      <c r="E259" s="478">
        <v>229653997.77000001</v>
      </c>
      <c r="F259" s="478">
        <v>307437607</v>
      </c>
      <c r="G259" s="478">
        <v>-115946330.18000001</v>
      </c>
    </row>
    <row r="260" spans="2:7" outlineLevel="4">
      <c r="B260" s="180">
        <v>24010202</v>
      </c>
      <c r="C260" s="145" t="s">
        <v>616</v>
      </c>
      <c r="D260" s="478">
        <v>-307436907</v>
      </c>
      <c r="E260" s="478">
        <v>307437607</v>
      </c>
      <c r="F260" s="478">
        <v>700</v>
      </c>
      <c r="G260" s="478">
        <v>0</v>
      </c>
    </row>
    <row r="261" spans="2:7" outlineLevel="4">
      <c r="B261" s="180">
        <v>24010203</v>
      </c>
      <c r="C261" s="145" t="s">
        <v>617</v>
      </c>
      <c r="D261" s="478">
        <v>0</v>
      </c>
      <c r="E261" s="478">
        <v>0</v>
      </c>
      <c r="F261" s="478">
        <v>0</v>
      </c>
      <c r="G261" s="478">
        <v>0</v>
      </c>
    </row>
    <row r="262" spans="2:7" outlineLevel="4">
      <c r="B262" s="180">
        <v>24010204</v>
      </c>
      <c r="C262" s="145" t="s">
        <v>618</v>
      </c>
      <c r="D262" s="478">
        <v>-6944360</v>
      </c>
      <c r="E262" s="478">
        <v>12456097</v>
      </c>
      <c r="F262" s="478">
        <v>6429216</v>
      </c>
      <c r="G262" s="478">
        <v>-917479</v>
      </c>
    </row>
    <row r="263" spans="2:7" outlineLevel="3">
      <c r="B263" s="180">
        <v>240102</v>
      </c>
      <c r="C263" s="145" t="s">
        <v>614</v>
      </c>
      <c r="D263" s="478">
        <f>SUBTOTAL(9,D259:D262)</f>
        <v>-352543987.94999999</v>
      </c>
      <c r="E263" s="478">
        <f>SUBTOTAL(9,E259:E262)</f>
        <v>549547701.76999998</v>
      </c>
      <c r="F263" s="478">
        <f>SUBTOTAL(9,F259:F262)</f>
        <v>313867523</v>
      </c>
      <c r="G263" s="478">
        <f>SUBTOTAL(9,G259:G262)</f>
        <v>-116863809.18000001</v>
      </c>
    </row>
    <row r="264" spans="2:7" outlineLevel="2">
      <c r="B264" s="180">
        <v>2401</v>
      </c>
      <c r="C264" s="145" t="s">
        <v>611</v>
      </c>
      <c r="D264" s="478">
        <f>SUBTOTAL(9,D257:D263)</f>
        <v>-1539014382.3500001</v>
      </c>
      <c r="E264" s="478">
        <f>SUBTOTAL(9,E257:E263)</f>
        <v>4940739822.4099998</v>
      </c>
      <c r="F264" s="478">
        <f>SUBTOTAL(9,F257:F263)</f>
        <v>3870563474.7199998</v>
      </c>
      <c r="G264" s="478">
        <f>SUBTOTAL(9,G257:G263)</f>
        <v>-468838034.66000015</v>
      </c>
    </row>
    <row r="265" spans="2:7" outlineLevel="4">
      <c r="B265" s="180">
        <v>24250101</v>
      </c>
      <c r="C265" s="145" t="s">
        <v>620</v>
      </c>
      <c r="D265" s="478">
        <v>-13346968</v>
      </c>
      <c r="E265" s="478">
        <v>88694982</v>
      </c>
      <c r="F265" s="478">
        <v>90810348</v>
      </c>
      <c r="G265" s="478">
        <v>-15462334</v>
      </c>
    </row>
    <row r="266" spans="2:7" outlineLevel="4">
      <c r="B266" s="180">
        <v>24250103</v>
      </c>
      <c r="C266" s="145" t="s">
        <v>498</v>
      </c>
      <c r="D266" s="478">
        <v>-335374.02</v>
      </c>
      <c r="E266" s="478">
        <v>434678.02</v>
      </c>
      <c r="F266" s="478">
        <v>121429</v>
      </c>
      <c r="G266" s="478">
        <v>-22125.000000000018</v>
      </c>
    </row>
    <row r="267" spans="2:7" outlineLevel="4">
      <c r="B267" s="180">
        <v>24250107</v>
      </c>
      <c r="C267" s="145" t="s">
        <v>625</v>
      </c>
      <c r="D267" s="478">
        <v>0</v>
      </c>
      <c r="E267" s="478">
        <v>3511269</v>
      </c>
      <c r="F267" s="478">
        <v>4216947</v>
      </c>
      <c r="G267" s="478">
        <v>-705678</v>
      </c>
    </row>
    <row r="268" spans="2:7" outlineLevel="4">
      <c r="B268" s="180">
        <v>24250108</v>
      </c>
      <c r="C268" s="145" t="s">
        <v>626</v>
      </c>
      <c r="D268" s="478">
        <v>0</v>
      </c>
      <c r="E268" s="478">
        <v>2924000</v>
      </c>
      <c r="F268" s="478">
        <v>2924000</v>
      </c>
      <c r="G268" s="478">
        <v>0</v>
      </c>
    </row>
    <row r="269" spans="2:7" outlineLevel="4">
      <c r="B269" s="180">
        <v>24250112</v>
      </c>
      <c r="C269" s="145" t="s">
        <v>501</v>
      </c>
      <c r="D269" s="478">
        <v>-109800458.7</v>
      </c>
      <c r="E269" s="478">
        <v>263448783.69999999</v>
      </c>
      <c r="F269" s="478">
        <v>179298866</v>
      </c>
      <c r="G269" s="478">
        <v>-25650541.000000004</v>
      </c>
    </row>
    <row r="270" spans="2:7" outlineLevel="4">
      <c r="B270" s="180">
        <v>24250113</v>
      </c>
      <c r="C270" s="145" t="s">
        <v>630</v>
      </c>
      <c r="D270" s="478">
        <v>-160117558</v>
      </c>
      <c r="E270" s="478">
        <v>492474148</v>
      </c>
      <c r="F270" s="478">
        <v>385143500</v>
      </c>
      <c r="G270" s="478">
        <v>-52786910</v>
      </c>
    </row>
    <row r="271" spans="2:7" outlineLevel="4">
      <c r="B271" s="180">
        <v>24250114</v>
      </c>
      <c r="C271" s="145" t="s">
        <v>631</v>
      </c>
      <c r="D271" s="478">
        <v>-9137294</v>
      </c>
      <c r="E271" s="478">
        <v>0</v>
      </c>
      <c r="F271" s="478">
        <v>0</v>
      </c>
      <c r="G271" s="478">
        <v>-9137294</v>
      </c>
    </row>
    <row r="272" spans="2:7" outlineLevel="4">
      <c r="B272" s="180">
        <v>24250115</v>
      </c>
      <c r="C272" s="145" t="s">
        <v>632</v>
      </c>
      <c r="D272" s="478">
        <v>-427600</v>
      </c>
      <c r="E272" s="478">
        <v>343166790</v>
      </c>
      <c r="F272" s="478">
        <v>343010190</v>
      </c>
      <c r="G272" s="478">
        <v>-271000</v>
      </c>
    </row>
    <row r="273" spans="2:7" outlineLevel="4">
      <c r="B273" s="180">
        <v>24250116</v>
      </c>
      <c r="C273" s="145" t="s">
        <v>633</v>
      </c>
      <c r="D273" s="478">
        <v>0</v>
      </c>
      <c r="E273" s="478">
        <v>1781000</v>
      </c>
      <c r="F273" s="478">
        <v>1783000</v>
      </c>
      <c r="G273" s="478">
        <v>-2000</v>
      </c>
    </row>
    <row r="274" spans="2:7" outlineLevel="4">
      <c r="B274" s="180">
        <v>24250195</v>
      </c>
      <c r="C274" s="145" t="s">
        <v>634</v>
      </c>
      <c r="D274" s="478">
        <v>0</v>
      </c>
      <c r="E274" s="478">
        <v>0</v>
      </c>
      <c r="F274" s="478">
        <v>0</v>
      </c>
      <c r="G274" s="478">
        <v>0</v>
      </c>
    </row>
    <row r="275" spans="2:7" outlineLevel="3">
      <c r="B275" s="180">
        <v>242501</v>
      </c>
      <c r="C275" s="145" t="s">
        <v>619</v>
      </c>
      <c r="D275" s="478">
        <f>SUBTOTAL(9,D265:D274)</f>
        <v>-293165252.72000003</v>
      </c>
      <c r="E275" s="478">
        <f>SUBTOTAL(9,E265:E274)</f>
        <v>1196435650.72</v>
      </c>
      <c r="F275" s="478">
        <f>SUBTOTAL(9,F265:F274)</f>
        <v>1007308280</v>
      </c>
      <c r="G275" s="478">
        <f>SUBTOTAL(9,G265:G274)</f>
        <v>-104037882</v>
      </c>
    </row>
    <row r="276" spans="2:7" outlineLevel="4">
      <c r="B276" s="180">
        <v>24250201</v>
      </c>
      <c r="C276" s="145" t="s">
        <v>622</v>
      </c>
      <c r="D276" s="478">
        <v>-1429300</v>
      </c>
      <c r="E276" s="478">
        <v>776384936</v>
      </c>
      <c r="F276" s="478">
        <v>930017584</v>
      </c>
      <c r="G276" s="478">
        <v>-155061948</v>
      </c>
    </row>
    <row r="277" spans="2:7" outlineLevel="4">
      <c r="B277" s="180">
        <v>24250202</v>
      </c>
      <c r="C277" s="145" t="s">
        <v>636</v>
      </c>
      <c r="D277" s="478">
        <v>-1389500</v>
      </c>
      <c r="E277" s="478">
        <v>603586643</v>
      </c>
      <c r="F277" s="478">
        <v>723124128</v>
      </c>
      <c r="G277" s="478">
        <v>-120926985</v>
      </c>
    </row>
    <row r="278" spans="2:7" outlineLevel="4">
      <c r="B278" s="180">
        <v>24250203</v>
      </c>
      <c r="C278" s="145" t="s">
        <v>637</v>
      </c>
      <c r="D278" s="478">
        <v>0</v>
      </c>
      <c r="E278" s="478">
        <v>48445800</v>
      </c>
      <c r="F278" s="478">
        <v>58418800</v>
      </c>
      <c r="G278" s="478">
        <v>-9973000</v>
      </c>
    </row>
    <row r="279" spans="2:7" outlineLevel="3">
      <c r="B279" s="180">
        <v>242502</v>
      </c>
      <c r="C279" s="145" t="s">
        <v>635</v>
      </c>
      <c r="D279" s="478">
        <f>SUBTOTAL(9,D276:D278)</f>
        <v>-2818800</v>
      </c>
      <c r="E279" s="478">
        <f>SUBTOTAL(9,E276:E278)</f>
        <v>1428417379</v>
      </c>
      <c r="F279" s="478">
        <f>SUBTOTAL(9,F276:F278)</f>
        <v>1711560512</v>
      </c>
      <c r="G279" s="478">
        <f>SUBTOTAL(9,G276:G278)</f>
        <v>-285961933</v>
      </c>
    </row>
    <row r="280" spans="2:7" outlineLevel="4">
      <c r="B280" s="180">
        <v>24250301</v>
      </c>
      <c r="C280" s="145" t="s">
        <v>639</v>
      </c>
      <c r="D280" s="478">
        <v>0</v>
      </c>
      <c r="E280" s="478">
        <v>185126723</v>
      </c>
      <c r="F280" s="478">
        <v>222799224</v>
      </c>
      <c r="G280" s="478">
        <v>-37672501</v>
      </c>
    </row>
    <row r="281" spans="2:7" outlineLevel="4">
      <c r="B281" s="180">
        <v>24250302</v>
      </c>
      <c r="C281" s="145" t="s">
        <v>640</v>
      </c>
      <c r="D281" s="478">
        <v>0</v>
      </c>
      <c r="E281" s="478">
        <v>92475625</v>
      </c>
      <c r="F281" s="478">
        <v>111304153</v>
      </c>
      <c r="G281" s="478">
        <v>-18828528</v>
      </c>
    </row>
    <row r="282" spans="2:7" outlineLevel="4">
      <c r="B282" s="180">
        <v>24250303</v>
      </c>
      <c r="C282" s="145" t="s">
        <v>641</v>
      </c>
      <c r="D282" s="478">
        <v>0</v>
      </c>
      <c r="E282" s="478">
        <v>138724715</v>
      </c>
      <c r="F282" s="478">
        <v>166967554</v>
      </c>
      <c r="G282" s="478">
        <v>-28242839</v>
      </c>
    </row>
    <row r="283" spans="2:7" outlineLevel="3">
      <c r="B283" s="180">
        <v>242503</v>
      </c>
      <c r="C283" s="145" t="s">
        <v>638</v>
      </c>
      <c r="D283" s="478">
        <f>SUBTOTAL(9,D280:D282)</f>
        <v>0</v>
      </c>
      <c r="E283" s="478">
        <f>SUBTOTAL(9,E280:E282)</f>
        <v>416327063</v>
      </c>
      <c r="F283" s="478">
        <f>SUBTOTAL(9,F280:F282)</f>
        <v>501070931</v>
      </c>
      <c r="G283" s="478">
        <f>SUBTOTAL(9,G280:G282)</f>
        <v>-84743868</v>
      </c>
    </row>
    <row r="284" spans="2:7" outlineLevel="4">
      <c r="B284" s="180">
        <v>24250401</v>
      </c>
      <c r="C284" s="145" t="s">
        <v>642</v>
      </c>
      <c r="D284" s="478">
        <v>0</v>
      </c>
      <c r="E284" s="478">
        <v>0</v>
      </c>
      <c r="F284" s="478">
        <v>0</v>
      </c>
      <c r="G284" s="478">
        <v>0</v>
      </c>
    </row>
    <row r="285" spans="2:7" outlineLevel="3">
      <c r="B285" s="180">
        <v>242504</v>
      </c>
      <c r="C285" s="145" t="s">
        <v>642</v>
      </c>
      <c r="D285" s="478">
        <f>SUBTOTAL(9,D284:D284)</f>
        <v>0</v>
      </c>
      <c r="E285" s="478">
        <f>SUBTOTAL(9,E284:E284)</f>
        <v>0</v>
      </c>
      <c r="F285" s="478">
        <f>SUBTOTAL(9,F284:F284)</f>
        <v>0</v>
      </c>
      <c r="G285" s="478">
        <f>SUBTOTAL(9,G284:G284)</f>
        <v>0</v>
      </c>
    </row>
    <row r="286" spans="2:7" outlineLevel="2">
      <c r="B286" s="180">
        <v>2425</v>
      </c>
      <c r="C286" s="145" t="s">
        <v>619</v>
      </c>
      <c r="D286" s="478">
        <f>SUBTOTAL(9,D265:D285)</f>
        <v>-295984052.72000003</v>
      </c>
      <c r="E286" s="478">
        <f>SUBTOTAL(9,E265:E285)</f>
        <v>3041180092.7200003</v>
      </c>
      <c r="F286" s="478">
        <f>SUBTOTAL(9,F265:F285)</f>
        <v>3219939723</v>
      </c>
      <c r="G286" s="478">
        <f>SUBTOTAL(9,G265:G285)</f>
        <v>-474743683</v>
      </c>
    </row>
    <row r="287" spans="2:7" outlineLevel="4">
      <c r="B287" s="180">
        <v>24360101</v>
      </c>
      <c r="C287" s="145" t="s">
        <v>643</v>
      </c>
      <c r="D287" s="478">
        <v>0</v>
      </c>
      <c r="E287" s="478">
        <v>120211000</v>
      </c>
      <c r="F287" s="478">
        <v>120211000</v>
      </c>
      <c r="G287" s="478">
        <v>0</v>
      </c>
    </row>
    <row r="288" spans="2:7" outlineLevel="3">
      <c r="B288" s="180">
        <v>243601</v>
      </c>
      <c r="C288" s="145" t="s">
        <v>346</v>
      </c>
      <c r="D288" s="478">
        <f>SUBTOTAL(9,D287:D287)</f>
        <v>0</v>
      </c>
      <c r="E288" s="478">
        <f>SUBTOTAL(9,E287:E287)</f>
        <v>120211000</v>
      </c>
      <c r="F288" s="478">
        <f>SUBTOTAL(9,F287:F287)</f>
        <v>120211000</v>
      </c>
      <c r="G288" s="478">
        <f>SUBTOTAL(9,G287:G287)</f>
        <v>0</v>
      </c>
    </row>
    <row r="289" spans="2:7" outlineLevel="4">
      <c r="B289" s="180">
        <v>24360201</v>
      </c>
      <c r="C289" s="145" t="s">
        <v>645</v>
      </c>
      <c r="D289" s="478">
        <v>-8466000</v>
      </c>
      <c r="E289" s="478">
        <v>42770900</v>
      </c>
      <c r="F289" s="478">
        <v>42549900</v>
      </c>
      <c r="G289" s="478">
        <v>-8245000</v>
      </c>
    </row>
    <row r="290" spans="2:7" outlineLevel="4">
      <c r="B290" s="180">
        <v>24360202</v>
      </c>
      <c r="C290" s="145" t="s">
        <v>646</v>
      </c>
      <c r="D290" s="478">
        <v>0</v>
      </c>
      <c r="E290" s="478">
        <v>0</v>
      </c>
      <c r="F290" s="478">
        <v>0</v>
      </c>
      <c r="G290" s="478">
        <v>0</v>
      </c>
    </row>
    <row r="291" spans="2:7" outlineLevel="3">
      <c r="B291" s="180">
        <v>243602</v>
      </c>
      <c r="C291" s="145" t="s">
        <v>644</v>
      </c>
      <c r="D291" s="478">
        <f>SUBTOTAL(9,D289:D290)</f>
        <v>-8466000</v>
      </c>
      <c r="E291" s="478">
        <f>SUBTOTAL(9,E289:E290)</f>
        <v>42770900</v>
      </c>
      <c r="F291" s="478">
        <f>SUBTOTAL(9,F289:F290)</f>
        <v>42549900</v>
      </c>
      <c r="G291" s="478">
        <f>SUBTOTAL(9,G289:G290)</f>
        <v>-8245000</v>
      </c>
    </row>
    <row r="292" spans="2:7" outlineLevel="4">
      <c r="B292" s="180">
        <v>24360301</v>
      </c>
      <c r="C292" s="145" t="s">
        <v>648</v>
      </c>
      <c r="D292" s="478">
        <v>-2981068</v>
      </c>
      <c r="E292" s="478">
        <v>16119928</v>
      </c>
      <c r="F292" s="478">
        <v>14369934</v>
      </c>
      <c r="G292" s="478">
        <v>-1231074</v>
      </c>
    </row>
    <row r="293" spans="2:7" outlineLevel="3">
      <c r="B293" s="180">
        <v>243603</v>
      </c>
      <c r="C293" s="145" t="s">
        <v>647</v>
      </c>
      <c r="D293" s="478">
        <f>SUBTOTAL(9,D292:D292)</f>
        <v>-2981068</v>
      </c>
      <c r="E293" s="478">
        <f>SUBTOTAL(9,E292:E292)</f>
        <v>16119928</v>
      </c>
      <c r="F293" s="478">
        <f>SUBTOTAL(9,F292:F292)</f>
        <v>14369934</v>
      </c>
      <c r="G293" s="478">
        <f>SUBTOTAL(9,G292:G292)</f>
        <v>-1231074</v>
      </c>
    </row>
    <row r="294" spans="2:7" outlineLevel="4">
      <c r="B294" s="180">
        <v>24360501</v>
      </c>
      <c r="C294" s="145" t="s">
        <v>650</v>
      </c>
      <c r="D294" s="478">
        <v>-15970226.01</v>
      </c>
      <c r="E294" s="478">
        <v>30948885.170000002</v>
      </c>
      <c r="F294" s="478">
        <v>19191188.16</v>
      </c>
      <c r="G294" s="478">
        <v>-4212529</v>
      </c>
    </row>
    <row r="295" spans="2:7" outlineLevel="3">
      <c r="B295" s="180">
        <v>243605</v>
      </c>
      <c r="C295" s="145" t="s">
        <v>649</v>
      </c>
      <c r="D295" s="478">
        <f>SUBTOTAL(9,D294:D294)</f>
        <v>-15970226.01</v>
      </c>
      <c r="E295" s="478">
        <f>SUBTOTAL(9,E294:E294)</f>
        <v>30948885.170000002</v>
      </c>
      <c r="F295" s="478">
        <f>SUBTOTAL(9,F294:F294)</f>
        <v>19191188.16</v>
      </c>
      <c r="G295" s="478">
        <f>SUBTOTAL(9,G294:G294)</f>
        <v>-4212529</v>
      </c>
    </row>
    <row r="296" spans="2:7" outlineLevel="4">
      <c r="B296" s="180">
        <v>24360601</v>
      </c>
      <c r="C296" s="145" t="s">
        <v>651</v>
      </c>
      <c r="D296" s="478">
        <v>0</v>
      </c>
      <c r="E296" s="478">
        <v>0</v>
      </c>
      <c r="F296" s="478">
        <v>0</v>
      </c>
      <c r="G296" s="478">
        <v>0</v>
      </c>
    </row>
    <row r="297" spans="2:7" outlineLevel="3">
      <c r="B297" s="180">
        <v>243606</v>
      </c>
      <c r="C297" s="145" t="s">
        <v>415</v>
      </c>
      <c r="D297" s="478">
        <f>SUBTOTAL(9,D296:D296)</f>
        <v>0</v>
      </c>
      <c r="E297" s="478">
        <f>SUBTOTAL(9,E296:E296)</f>
        <v>0</v>
      </c>
      <c r="F297" s="478">
        <f>SUBTOTAL(9,F296:F296)</f>
        <v>0</v>
      </c>
      <c r="G297" s="478">
        <f>SUBTOTAL(9,G296:G296)</f>
        <v>0</v>
      </c>
    </row>
    <row r="298" spans="2:7" outlineLevel="4">
      <c r="B298" s="180">
        <v>24360801</v>
      </c>
      <c r="C298" s="145" t="s">
        <v>655</v>
      </c>
      <c r="D298" s="478">
        <v>-3722670</v>
      </c>
      <c r="E298" s="478">
        <v>28618018</v>
      </c>
      <c r="F298" s="478">
        <v>28671633.43</v>
      </c>
      <c r="G298" s="478">
        <v>-3776285.43</v>
      </c>
    </row>
    <row r="299" spans="2:7" outlineLevel="3">
      <c r="B299" s="180">
        <v>243608</v>
      </c>
      <c r="C299" s="145" t="s">
        <v>654</v>
      </c>
      <c r="D299" s="478">
        <f>SUBTOTAL(9,D298:D298)</f>
        <v>-3722670</v>
      </c>
      <c r="E299" s="478">
        <f>SUBTOTAL(9,E298:E298)</f>
        <v>28618018</v>
      </c>
      <c r="F299" s="478">
        <f>SUBTOTAL(9,F298:F298)</f>
        <v>28671633.43</v>
      </c>
      <c r="G299" s="478">
        <f>SUBTOTAL(9,G298:G298)</f>
        <v>-3776285.43</v>
      </c>
    </row>
    <row r="300" spans="2:7" outlineLevel="4">
      <c r="B300" s="180">
        <v>24361001</v>
      </c>
      <c r="C300" s="145" t="s">
        <v>657</v>
      </c>
      <c r="D300" s="478">
        <v>-151968</v>
      </c>
      <c r="E300" s="478">
        <v>911808</v>
      </c>
      <c r="F300" s="478">
        <v>759840</v>
      </c>
      <c r="G300" s="478">
        <v>0</v>
      </c>
    </row>
    <row r="301" spans="2:7" outlineLevel="3">
      <c r="B301" s="180">
        <v>243610</v>
      </c>
      <c r="C301" s="145" t="s">
        <v>656</v>
      </c>
      <c r="D301" s="478">
        <f>SUBTOTAL(9,D300:D300)</f>
        <v>-151968</v>
      </c>
      <c r="E301" s="478">
        <f>SUBTOTAL(9,E300:E300)</f>
        <v>911808</v>
      </c>
      <c r="F301" s="478">
        <f>SUBTOTAL(9,F300:F300)</f>
        <v>759840</v>
      </c>
      <c r="G301" s="478">
        <f>SUBTOTAL(9,G300:G300)</f>
        <v>0</v>
      </c>
    </row>
    <row r="302" spans="2:7" outlineLevel="4">
      <c r="B302" s="180">
        <v>24362501</v>
      </c>
      <c r="C302" s="145" t="s">
        <v>661</v>
      </c>
      <c r="D302" s="478">
        <v>-16758</v>
      </c>
      <c r="E302" s="478">
        <v>86490</v>
      </c>
      <c r="F302" s="478">
        <v>87165</v>
      </c>
      <c r="G302" s="478">
        <v>-17433</v>
      </c>
    </row>
    <row r="303" spans="2:7" outlineLevel="3">
      <c r="B303" s="180">
        <v>243625</v>
      </c>
      <c r="C303" s="145" t="s">
        <v>660</v>
      </c>
      <c r="D303" s="478">
        <f>SUBTOTAL(9,D302:D302)</f>
        <v>-16758</v>
      </c>
      <c r="E303" s="478">
        <f>SUBTOTAL(9,E302:E302)</f>
        <v>86490</v>
      </c>
      <c r="F303" s="478">
        <f>SUBTOTAL(9,F302:F302)</f>
        <v>87165</v>
      </c>
      <c r="G303" s="478">
        <f>SUBTOTAL(9,G302:G302)</f>
        <v>-17433</v>
      </c>
    </row>
    <row r="304" spans="2:7" outlineLevel="4">
      <c r="B304" s="180">
        <v>24362601</v>
      </c>
      <c r="C304" s="145" t="s">
        <v>663</v>
      </c>
      <c r="D304" s="478">
        <v>-4812544</v>
      </c>
      <c r="E304" s="478">
        <v>11400133</v>
      </c>
      <c r="F304" s="478">
        <v>7664873</v>
      </c>
      <c r="G304" s="478">
        <v>-1077284</v>
      </c>
    </row>
    <row r="305" spans="2:7" outlineLevel="3">
      <c r="B305" s="180">
        <v>243626</v>
      </c>
      <c r="C305" s="145" t="s">
        <v>662</v>
      </c>
      <c r="D305" s="478">
        <f>SUBTOTAL(9,D304:D304)</f>
        <v>-4812544</v>
      </c>
      <c r="E305" s="478">
        <f>SUBTOTAL(9,E304:E304)</f>
        <v>11400133</v>
      </c>
      <c r="F305" s="478">
        <f>SUBTOTAL(9,F304:F304)</f>
        <v>7664873</v>
      </c>
      <c r="G305" s="478">
        <f>SUBTOTAL(9,G304:G304)</f>
        <v>-1077284</v>
      </c>
    </row>
    <row r="306" spans="2:7" outlineLevel="4">
      <c r="B306" s="180">
        <v>24362701</v>
      </c>
      <c r="C306" s="145" t="s">
        <v>665</v>
      </c>
      <c r="D306" s="478">
        <v>0</v>
      </c>
      <c r="E306" s="478">
        <v>0</v>
      </c>
      <c r="F306" s="478">
        <v>0</v>
      </c>
      <c r="G306" s="478">
        <v>0</v>
      </c>
    </row>
    <row r="307" spans="2:7" outlineLevel="4">
      <c r="B307" s="180">
        <v>24362710</v>
      </c>
      <c r="C307" s="145" t="s">
        <v>670</v>
      </c>
      <c r="D307" s="478">
        <v>0</v>
      </c>
      <c r="E307" s="478">
        <v>0</v>
      </c>
      <c r="F307" s="478">
        <v>0</v>
      </c>
      <c r="G307" s="478">
        <v>0</v>
      </c>
    </row>
    <row r="308" spans="2:7" outlineLevel="3">
      <c r="B308" s="180">
        <v>243627</v>
      </c>
      <c r="C308" s="145" t="s">
        <v>664</v>
      </c>
      <c r="D308" s="478">
        <f>SUBTOTAL(9,D306:D307)</f>
        <v>0</v>
      </c>
      <c r="E308" s="478">
        <f>SUBTOTAL(9,E306:E307)</f>
        <v>0</v>
      </c>
      <c r="F308" s="478">
        <f>SUBTOTAL(9,F306:F307)</f>
        <v>0</v>
      </c>
      <c r="G308" s="478">
        <f>SUBTOTAL(9,G306:G307)</f>
        <v>0</v>
      </c>
    </row>
    <row r="309" spans="2:7" outlineLevel="2">
      <c r="B309" s="180">
        <v>2436</v>
      </c>
      <c r="C309" s="145" t="s">
        <v>346</v>
      </c>
      <c r="D309" s="478">
        <f>SUBTOTAL(9,D287:D308)</f>
        <v>-36121234.009999998</v>
      </c>
      <c r="E309" s="478">
        <f>SUBTOTAL(9,E287:E308)</f>
        <v>251067162.17000002</v>
      </c>
      <c r="F309" s="478">
        <f>SUBTOTAL(9,F287:F308)</f>
        <v>233505533.59</v>
      </c>
      <c r="G309" s="478">
        <f>SUBTOTAL(9,G287:G308)</f>
        <v>-18559605.43</v>
      </c>
    </row>
    <row r="310" spans="2:7" outlineLevel="4">
      <c r="B310" s="180">
        <v>24400401</v>
      </c>
      <c r="C310" s="145" t="s">
        <v>673</v>
      </c>
      <c r="D310" s="478">
        <v>0</v>
      </c>
      <c r="E310" s="478">
        <v>8615939.0999999996</v>
      </c>
      <c r="F310" s="478">
        <v>9247939.0999999996</v>
      </c>
      <c r="G310" s="478">
        <v>-632000</v>
      </c>
    </row>
    <row r="311" spans="2:7" outlineLevel="3">
      <c r="B311" s="180">
        <v>244004</v>
      </c>
      <c r="C311" s="145" t="s">
        <v>672</v>
      </c>
      <c r="D311" s="478">
        <f>SUBTOTAL(9,D310:D310)</f>
        <v>0</v>
      </c>
      <c r="E311" s="478">
        <f>SUBTOTAL(9,E310:E310)</f>
        <v>8615939.0999999996</v>
      </c>
      <c r="F311" s="478">
        <f>SUBTOTAL(9,F310:F310)</f>
        <v>9247939.0999999996</v>
      </c>
      <c r="G311" s="478">
        <f>SUBTOTAL(9,G310:G310)</f>
        <v>-632000</v>
      </c>
    </row>
    <row r="312" spans="2:7" outlineLevel="2">
      <c r="B312" s="180">
        <v>2440</v>
      </c>
      <c r="C312" s="145" t="s">
        <v>671</v>
      </c>
      <c r="D312" s="478">
        <f>SUBTOTAL(9,D310:D311)</f>
        <v>0</v>
      </c>
      <c r="E312" s="478">
        <f>SUBTOTAL(9,E310:E311)</f>
        <v>8615939.0999999996</v>
      </c>
      <c r="F312" s="478">
        <f>SUBTOTAL(9,F310:F311)</f>
        <v>9247939.0999999996</v>
      </c>
      <c r="G312" s="478">
        <f>SUBTOTAL(9,G310:G311)</f>
        <v>-632000</v>
      </c>
    </row>
    <row r="313" spans="2:7" outlineLevel="4">
      <c r="B313" s="180">
        <v>24450201</v>
      </c>
      <c r="C313" s="145" t="s">
        <v>681</v>
      </c>
      <c r="D313" s="478">
        <v>-7038580265.2399998</v>
      </c>
      <c r="E313" s="478">
        <v>8281672.46</v>
      </c>
      <c r="F313" s="478">
        <v>856840716.70000005</v>
      </c>
      <c r="G313" s="478">
        <v>-7887139309.4800005</v>
      </c>
    </row>
    <row r="314" spans="2:7" outlineLevel="4">
      <c r="B314" s="180">
        <v>24450202</v>
      </c>
      <c r="C314" s="145" t="s">
        <v>682</v>
      </c>
      <c r="D314" s="478">
        <v>-632029942.98000002</v>
      </c>
      <c r="E314" s="478">
        <v>0</v>
      </c>
      <c r="F314" s="478">
        <v>445532.52</v>
      </c>
      <c r="G314" s="478">
        <v>-632475475.5</v>
      </c>
    </row>
    <row r="315" spans="2:7" outlineLevel="3">
      <c r="B315" s="180">
        <v>244502</v>
      </c>
      <c r="C315" s="145" t="s">
        <v>680</v>
      </c>
      <c r="D315" s="478">
        <f>SUBTOTAL(9,D313:D314)</f>
        <v>-7670610208.2199993</v>
      </c>
      <c r="E315" s="478">
        <f>SUBTOTAL(9,E313:E314)</f>
        <v>8281672.46</v>
      </c>
      <c r="F315" s="478">
        <f>SUBTOTAL(9,F313:F314)</f>
        <v>857286249.22000003</v>
      </c>
      <c r="G315" s="478">
        <f>SUBTOTAL(9,G313:G314)</f>
        <v>-8519614784.9800005</v>
      </c>
    </row>
    <row r="316" spans="2:7" outlineLevel="4">
      <c r="B316" s="180">
        <v>24450501</v>
      </c>
      <c r="C316" s="145" t="s">
        <v>689</v>
      </c>
      <c r="D316" s="478">
        <v>121789271.34999999</v>
      </c>
      <c r="E316" s="478">
        <v>16640195.43</v>
      </c>
      <c r="F316" s="478">
        <v>40305.870000000003</v>
      </c>
      <c r="G316" s="478">
        <v>138389160.91</v>
      </c>
    </row>
    <row r="317" spans="2:7" outlineLevel="4">
      <c r="B317" s="180">
        <v>24450503</v>
      </c>
      <c r="C317" s="145" t="s">
        <v>687</v>
      </c>
      <c r="D317" s="478">
        <v>94810</v>
      </c>
      <c r="E317" s="478">
        <v>0</v>
      </c>
      <c r="F317" s="478">
        <v>0</v>
      </c>
      <c r="G317" s="478">
        <v>94810</v>
      </c>
    </row>
    <row r="318" spans="2:7" outlineLevel="3">
      <c r="B318" s="180">
        <v>244505</v>
      </c>
      <c r="C318" s="145" t="s">
        <v>688</v>
      </c>
      <c r="D318" s="478">
        <f>SUBTOTAL(9,D316:D317)</f>
        <v>121884081.34999999</v>
      </c>
      <c r="E318" s="478">
        <f>SUBTOTAL(9,E316:E317)</f>
        <v>16640195.43</v>
      </c>
      <c r="F318" s="478">
        <f>SUBTOTAL(9,F316:F317)</f>
        <v>40305.870000000003</v>
      </c>
      <c r="G318" s="478">
        <f>SUBTOTAL(9,G316:G317)</f>
        <v>138483970.91</v>
      </c>
    </row>
    <row r="319" spans="2:7" outlineLevel="4">
      <c r="B319" s="180">
        <v>24450603</v>
      </c>
      <c r="C319" s="145" t="s">
        <v>692</v>
      </c>
      <c r="D319" s="478">
        <v>205332884.88</v>
      </c>
      <c r="E319" s="478">
        <v>19388648.490000002</v>
      </c>
      <c r="F319" s="478">
        <v>0</v>
      </c>
      <c r="G319" s="478">
        <v>224721533.37</v>
      </c>
    </row>
    <row r="320" spans="2:7" outlineLevel="4">
      <c r="B320" s="180">
        <v>24450604</v>
      </c>
      <c r="C320" s="145" t="s">
        <v>693</v>
      </c>
      <c r="D320" s="478">
        <v>61750</v>
      </c>
      <c r="E320" s="478">
        <v>0</v>
      </c>
      <c r="F320" s="478">
        <v>0</v>
      </c>
      <c r="G320" s="478">
        <v>61750</v>
      </c>
    </row>
    <row r="321" spans="2:7" outlineLevel="4">
      <c r="B321" s="180">
        <v>24450605</v>
      </c>
      <c r="C321" s="145" t="s">
        <v>694</v>
      </c>
      <c r="D321" s="478">
        <v>480001.22</v>
      </c>
      <c r="E321" s="478">
        <v>0</v>
      </c>
      <c r="F321" s="478">
        <v>0</v>
      </c>
      <c r="G321" s="478">
        <v>480001.22</v>
      </c>
    </row>
    <row r="322" spans="2:7" outlineLevel="3">
      <c r="B322" s="180">
        <v>244506</v>
      </c>
      <c r="C322" s="145" t="s">
        <v>691</v>
      </c>
      <c r="D322" s="478">
        <f>SUBTOTAL(9,D319:D321)</f>
        <v>205874636.09999999</v>
      </c>
      <c r="E322" s="478">
        <f>SUBTOTAL(9,E319:E321)</f>
        <v>19388648.490000002</v>
      </c>
      <c r="F322" s="478">
        <f>SUBTOTAL(9,F319:F321)</f>
        <v>0</v>
      </c>
      <c r="G322" s="478">
        <f>SUBTOTAL(9,G319:G321)</f>
        <v>225263284.59</v>
      </c>
    </row>
    <row r="323" spans="2:7" outlineLevel="4">
      <c r="B323" s="180">
        <v>24457601</v>
      </c>
      <c r="C323" s="145" t="s">
        <v>703</v>
      </c>
      <c r="D323" s="478">
        <v>6894916810.1999998</v>
      </c>
      <c r="E323" s="478">
        <v>802756163.95000005</v>
      </c>
      <c r="F323" s="478">
        <v>0</v>
      </c>
      <c r="G323" s="478">
        <v>7697672974.1499996</v>
      </c>
    </row>
    <row r="324" spans="2:7" outlineLevel="3">
      <c r="B324" s="180">
        <v>244576</v>
      </c>
      <c r="C324" s="145" t="s">
        <v>702</v>
      </c>
      <c r="D324" s="478">
        <f>SUBTOTAL(9,D323:D323)</f>
        <v>6894916810.1999998</v>
      </c>
      <c r="E324" s="478">
        <f>SUBTOTAL(9,E323:E323)</f>
        <v>802756163.95000005</v>
      </c>
      <c r="F324" s="478">
        <f>SUBTOTAL(9,F323:F323)</f>
        <v>0</v>
      </c>
      <c r="G324" s="478">
        <f>SUBTOTAL(9,G323:G323)</f>
        <v>7697672974.1499996</v>
      </c>
    </row>
    <row r="325" spans="2:7" outlineLevel="4">
      <c r="B325" s="180">
        <v>24458001</v>
      </c>
      <c r="C325" s="145" t="s">
        <v>705</v>
      </c>
      <c r="D325" s="478">
        <v>0</v>
      </c>
      <c r="E325" s="478">
        <v>617412000</v>
      </c>
      <c r="F325" s="478">
        <v>617412000</v>
      </c>
      <c r="G325" s="478">
        <v>0</v>
      </c>
    </row>
    <row r="326" spans="2:7" outlineLevel="3">
      <c r="B326" s="180">
        <v>244580</v>
      </c>
      <c r="C326" s="145" t="s">
        <v>704</v>
      </c>
      <c r="D326" s="478">
        <f>SUBTOTAL(9,D325:D325)</f>
        <v>0</v>
      </c>
      <c r="E326" s="478">
        <f>SUBTOTAL(9,E325:E325)</f>
        <v>617412000</v>
      </c>
      <c r="F326" s="478">
        <f>SUBTOTAL(9,F325:F325)</f>
        <v>617412000</v>
      </c>
      <c r="G326" s="478">
        <f>SUBTOTAL(9,G325:G325)</f>
        <v>0</v>
      </c>
    </row>
    <row r="327" spans="2:7" outlineLevel="2">
      <c r="B327" s="180">
        <v>2445</v>
      </c>
      <c r="C327" s="145" t="s">
        <v>678</v>
      </c>
      <c r="D327" s="478">
        <f>SUBTOTAL(9,D313:D326)</f>
        <v>-447934680.56999874</v>
      </c>
      <c r="E327" s="478">
        <f>SUBTOTAL(9,E313:E326)</f>
        <v>1464478680.3299999</v>
      </c>
      <c r="F327" s="478">
        <f>SUBTOTAL(9,F313:F326)</f>
        <v>1474738555.0900002</v>
      </c>
      <c r="G327" s="478">
        <f>SUBTOTAL(9,G313:G326)</f>
        <v>-458194555.33000088</v>
      </c>
    </row>
    <row r="328" spans="2:7" outlineLevel="4">
      <c r="B328" s="180">
        <v>24500101</v>
      </c>
      <c r="C328" s="145" t="s">
        <v>709</v>
      </c>
      <c r="D328" s="478">
        <v>0</v>
      </c>
      <c r="E328" s="478">
        <v>94604200</v>
      </c>
      <c r="F328" s="478">
        <v>95514200</v>
      </c>
      <c r="G328" s="478">
        <v>-910000</v>
      </c>
    </row>
    <row r="329" spans="2:7" outlineLevel="3">
      <c r="B329" s="180">
        <v>245001</v>
      </c>
      <c r="C329" s="145" t="s">
        <v>708</v>
      </c>
      <c r="D329" s="478">
        <f>SUBTOTAL(9,D328:D328)</f>
        <v>0</v>
      </c>
      <c r="E329" s="478">
        <f>SUBTOTAL(9,E328:E328)</f>
        <v>94604200</v>
      </c>
      <c r="F329" s="478">
        <f>SUBTOTAL(9,F328:F328)</f>
        <v>95514200</v>
      </c>
      <c r="G329" s="478">
        <f>SUBTOTAL(9,G328:G328)</f>
        <v>-910000</v>
      </c>
    </row>
    <row r="330" spans="2:7" outlineLevel="2">
      <c r="B330" s="180">
        <v>2450</v>
      </c>
      <c r="C330" s="145" t="s">
        <v>707</v>
      </c>
      <c r="D330" s="478">
        <f>SUBTOTAL(9,D328:D329)</f>
        <v>0</v>
      </c>
      <c r="E330" s="478">
        <f>SUBTOTAL(9,E328:E329)</f>
        <v>94604200</v>
      </c>
      <c r="F330" s="478">
        <f>SUBTOTAL(9,F328:F329)</f>
        <v>95514200</v>
      </c>
      <c r="G330" s="478">
        <f>SUBTOTAL(9,G328:G329)</f>
        <v>-910000</v>
      </c>
    </row>
    <row r="331" spans="2:7" outlineLevel="4">
      <c r="B331" s="180">
        <v>24530101</v>
      </c>
      <c r="C331" s="145" t="s">
        <v>714</v>
      </c>
      <c r="D331" s="478">
        <v>-4533768213.4200001</v>
      </c>
      <c r="E331" s="478">
        <v>0</v>
      </c>
      <c r="F331" s="478">
        <v>0</v>
      </c>
      <c r="G331" s="478">
        <v>-4533768213.4200001</v>
      </c>
    </row>
    <row r="332" spans="2:7" outlineLevel="4">
      <c r="B332" s="180">
        <v>24530102</v>
      </c>
      <c r="C332" s="145" t="s">
        <v>715</v>
      </c>
      <c r="D332" s="478">
        <v>-49116426.640000001</v>
      </c>
      <c r="E332" s="478">
        <v>0</v>
      </c>
      <c r="F332" s="478">
        <v>0</v>
      </c>
      <c r="G332" s="478">
        <v>-49116426.640000001</v>
      </c>
    </row>
    <row r="333" spans="2:7" outlineLevel="4">
      <c r="B333" s="180">
        <v>24530104</v>
      </c>
      <c r="C333" s="145" t="s">
        <v>717</v>
      </c>
      <c r="D333" s="478">
        <v>-252579</v>
      </c>
      <c r="E333" s="478">
        <v>0</v>
      </c>
      <c r="F333" s="478">
        <v>0</v>
      </c>
      <c r="G333" s="478">
        <v>-252579</v>
      </c>
    </row>
    <row r="334" spans="2:7" outlineLevel="3">
      <c r="B334" s="180">
        <v>245301</v>
      </c>
      <c r="C334" s="145" t="s">
        <v>713</v>
      </c>
      <c r="D334" s="478">
        <f>SUBTOTAL(9,D331:D333)</f>
        <v>-4583137219.0600004</v>
      </c>
      <c r="E334" s="478">
        <f>SUBTOTAL(9,E331:E333)</f>
        <v>0</v>
      </c>
      <c r="F334" s="478">
        <f>SUBTOTAL(9,F331:F333)</f>
        <v>0</v>
      </c>
      <c r="G334" s="478">
        <f>SUBTOTAL(9,G331:G333)</f>
        <v>-4583137219.0600004</v>
      </c>
    </row>
    <row r="335" spans="2:7" outlineLevel="4">
      <c r="B335" s="180">
        <v>24530201</v>
      </c>
      <c r="C335" s="145" t="s">
        <v>719</v>
      </c>
      <c r="D335" s="478">
        <v>27833355.440000001</v>
      </c>
      <c r="E335" s="478">
        <v>0</v>
      </c>
      <c r="F335" s="478">
        <v>0</v>
      </c>
      <c r="G335" s="478">
        <v>27833355.440000001</v>
      </c>
    </row>
    <row r="336" spans="2:7" outlineLevel="4">
      <c r="B336" s="180">
        <v>24530202</v>
      </c>
      <c r="C336" s="145" t="s">
        <v>720</v>
      </c>
      <c r="D336" s="478">
        <v>1108989.3899999999</v>
      </c>
      <c r="E336" s="478">
        <v>0</v>
      </c>
      <c r="F336" s="478">
        <v>0</v>
      </c>
      <c r="G336" s="478">
        <v>1108989.3899999999</v>
      </c>
    </row>
    <row r="337" spans="2:7" outlineLevel="4">
      <c r="B337" s="180">
        <v>24530204</v>
      </c>
      <c r="C337" s="145" t="s">
        <v>722</v>
      </c>
      <c r="D337" s="478">
        <v>652.42999999999995</v>
      </c>
      <c r="E337" s="478">
        <v>0</v>
      </c>
      <c r="F337" s="478">
        <v>0</v>
      </c>
      <c r="G337" s="478">
        <v>652.42999999999995</v>
      </c>
    </row>
    <row r="338" spans="2:7" outlineLevel="4">
      <c r="B338" s="180">
        <v>24530206</v>
      </c>
      <c r="C338" s="145" t="s">
        <v>724</v>
      </c>
      <c r="D338" s="478">
        <v>26983139.300000001</v>
      </c>
      <c r="E338" s="478">
        <v>0</v>
      </c>
      <c r="F338" s="478">
        <v>0</v>
      </c>
      <c r="G338" s="478">
        <v>26983139.300000001</v>
      </c>
    </row>
    <row r="339" spans="2:7" outlineLevel="4">
      <c r="B339" s="180">
        <v>24530207</v>
      </c>
      <c r="C339" s="145" t="s">
        <v>725</v>
      </c>
      <c r="D339" s="478">
        <v>438875</v>
      </c>
      <c r="E339" s="478">
        <v>0</v>
      </c>
      <c r="F339" s="478">
        <v>0</v>
      </c>
      <c r="G339" s="478">
        <v>438875</v>
      </c>
    </row>
    <row r="340" spans="2:7" outlineLevel="4">
      <c r="B340" s="180">
        <v>24530208</v>
      </c>
      <c r="C340" s="145" t="s">
        <v>726</v>
      </c>
      <c r="D340" s="478">
        <v>18989377.120000001</v>
      </c>
      <c r="E340" s="478">
        <v>0</v>
      </c>
      <c r="F340" s="478">
        <v>0</v>
      </c>
      <c r="G340" s="478">
        <v>18989377.120000001</v>
      </c>
    </row>
    <row r="341" spans="2:7" outlineLevel="4">
      <c r="B341" s="180">
        <v>24530209</v>
      </c>
      <c r="C341" s="145" t="s">
        <v>727</v>
      </c>
      <c r="D341" s="478">
        <v>8051795.7999999998</v>
      </c>
      <c r="E341" s="478">
        <v>0</v>
      </c>
      <c r="F341" s="478">
        <v>0</v>
      </c>
      <c r="G341" s="478">
        <v>8051795.7999999998</v>
      </c>
    </row>
    <row r="342" spans="2:7" outlineLevel="4">
      <c r="B342" s="180">
        <v>24530211</v>
      </c>
      <c r="C342" s="145" t="s">
        <v>729</v>
      </c>
      <c r="D342" s="478">
        <v>398272730.18000001</v>
      </c>
      <c r="E342" s="478">
        <v>0</v>
      </c>
      <c r="F342" s="478">
        <v>0</v>
      </c>
      <c r="G342" s="478">
        <v>398272730.18000001</v>
      </c>
    </row>
    <row r="343" spans="2:7" outlineLevel="4">
      <c r="B343" s="180">
        <v>24530212</v>
      </c>
      <c r="C343" s="145" t="s">
        <v>730</v>
      </c>
      <c r="D343" s="478">
        <v>8747483.6099999994</v>
      </c>
      <c r="E343" s="478">
        <v>0</v>
      </c>
      <c r="F343" s="478">
        <v>0</v>
      </c>
      <c r="G343" s="478">
        <v>8747483.6099999994</v>
      </c>
    </row>
    <row r="344" spans="2:7" outlineLevel="4">
      <c r="B344" s="180">
        <v>24530213</v>
      </c>
      <c r="C344" s="145" t="s">
        <v>731</v>
      </c>
      <c r="D344" s="478">
        <v>14890702.23</v>
      </c>
      <c r="E344" s="478">
        <v>0</v>
      </c>
      <c r="F344" s="478">
        <v>0</v>
      </c>
      <c r="G344" s="478">
        <v>14890702.23</v>
      </c>
    </row>
    <row r="345" spans="2:7" outlineLevel="4">
      <c r="B345" s="180">
        <v>24530215</v>
      </c>
      <c r="C345" s="145" t="s">
        <v>733</v>
      </c>
      <c r="D345" s="478">
        <v>749000</v>
      </c>
      <c r="E345" s="478">
        <v>0</v>
      </c>
      <c r="F345" s="478">
        <v>0</v>
      </c>
      <c r="G345" s="478">
        <v>749000</v>
      </c>
    </row>
    <row r="346" spans="2:7" outlineLevel="4">
      <c r="B346" s="180">
        <v>24530216</v>
      </c>
      <c r="C346" s="145" t="s">
        <v>734</v>
      </c>
      <c r="D346" s="478">
        <v>36221801.170000002</v>
      </c>
      <c r="E346" s="478">
        <v>0</v>
      </c>
      <c r="F346" s="478">
        <v>0</v>
      </c>
      <c r="G346" s="478">
        <v>36221801.170000002</v>
      </c>
    </row>
    <row r="347" spans="2:7" outlineLevel="4">
      <c r="B347" s="180">
        <v>24530217</v>
      </c>
      <c r="C347" s="145" t="s">
        <v>735</v>
      </c>
      <c r="D347" s="478">
        <v>107146463.95999999</v>
      </c>
      <c r="E347" s="478">
        <v>0</v>
      </c>
      <c r="F347" s="478">
        <v>0</v>
      </c>
      <c r="G347" s="478">
        <v>107146463.95999999</v>
      </c>
    </row>
    <row r="348" spans="2:7" outlineLevel="4">
      <c r="B348" s="180">
        <v>24530219</v>
      </c>
      <c r="C348" s="145" t="s">
        <v>737</v>
      </c>
      <c r="D348" s="478">
        <v>5218038.83</v>
      </c>
      <c r="E348" s="478">
        <v>0</v>
      </c>
      <c r="F348" s="478">
        <v>0</v>
      </c>
      <c r="G348" s="478">
        <v>5218038.83</v>
      </c>
    </row>
    <row r="349" spans="2:7" outlineLevel="4">
      <c r="B349" s="180">
        <v>24530220</v>
      </c>
      <c r="C349" s="145" t="s">
        <v>738</v>
      </c>
      <c r="D349" s="478">
        <v>5500</v>
      </c>
      <c r="E349" s="478">
        <v>0</v>
      </c>
      <c r="F349" s="478">
        <v>0</v>
      </c>
      <c r="G349" s="478">
        <v>5500</v>
      </c>
    </row>
    <row r="350" spans="2:7" outlineLevel="4">
      <c r="B350" s="180">
        <v>24530221</v>
      </c>
      <c r="C350" s="145" t="s">
        <v>739</v>
      </c>
      <c r="D350" s="478">
        <v>1</v>
      </c>
      <c r="E350" s="478">
        <v>0</v>
      </c>
      <c r="F350" s="478">
        <v>0</v>
      </c>
      <c r="G350" s="478">
        <v>1</v>
      </c>
    </row>
    <row r="351" spans="2:7" outlineLevel="4">
      <c r="B351" s="180">
        <v>24530222</v>
      </c>
      <c r="C351" s="145" t="s">
        <v>740</v>
      </c>
      <c r="D351" s="478">
        <v>6550897.2599999998</v>
      </c>
      <c r="E351" s="478">
        <v>0</v>
      </c>
      <c r="F351" s="478">
        <v>0</v>
      </c>
      <c r="G351" s="478">
        <v>6550897.2599999998</v>
      </c>
    </row>
    <row r="352" spans="2:7" outlineLevel="4">
      <c r="B352" s="180">
        <v>24530227</v>
      </c>
      <c r="C352" s="145" t="s">
        <v>745</v>
      </c>
      <c r="D352" s="478">
        <v>3000000</v>
      </c>
      <c r="E352" s="478">
        <v>0</v>
      </c>
      <c r="F352" s="478">
        <v>0</v>
      </c>
      <c r="G352" s="478">
        <v>3000000</v>
      </c>
    </row>
    <row r="353" spans="2:7" outlineLevel="4">
      <c r="B353" s="180">
        <v>24530228</v>
      </c>
      <c r="C353" s="145" t="s">
        <v>746</v>
      </c>
      <c r="D353" s="478">
        <v>29785507.48</v>
      </c>
      <c r="E353" s="478">
        <v>0</v>
      </c>
      <c r="F353" s="478">
        <v>0</v>
      </c>
      <c r="G353" s="478">
        <v>29785507.48</v>
      </c>
    </row>
    <row r="354" spans="2:7" outlineLevel="4">
      <c r="B354" s="180">
        <v>24530229</v>
      </c>
      <c r="C354" s="145" t="s">
        <v>747</v>
      </c>
      <c r="D354" s="478">
        <v>111218807.23</v>
      </c>
      <c r="E354" s="478">
        <v>0</v>
      </c>
      <c r="F354" s="478">
        <v>0</v>
      </c>
      <c r="G354" s="478">
        <v>111218807.23</v>
      </c>
    </row>
    <row r="355" spans="2:7" outlineLevel="4">
      <c r="B355" s="180">
        <v>24530240</v>
      </c>
      <c r="C355" s="145" t="s">
        <v>755</v>
      </c>
      <c r="D355" s="478">
        <v>736993.4</v>
      </c>
      <c r="E355" s="478">
        <v>0</v>
      </c>
      <c r="F355" s="478">
        <v>0</v>
      </c>
      <c r="G355" s="478">
        <v>736993.4</v>
      </c>
    </row>
    <row r="356" spans="2:7" outlineLevel="4">
      <c r="B356" s="180">
        <v>24530241</v>
      </c>
      <c r="C356" s="145" t="s">
        <v>756</v>
      </c>
      <c r="D356" s="478">
        <v>85000</v>
      </c>
      <c r="E356" s="478">
        <v>0</v>
      </c>
      <c r="F356" s="478">
        <v>0</v>
      </c>
      <c r="G356" s="478">
        <v>85000</v>
      </c>
    </row>
    <row r="357" spans="2:7" outlineLevel="4">
      <c r="B357" s="180">
        <v>24530245</v>
      </c>
      <c r="C357" s="145" t="s">
        <v>760</v>
      </c>
      <c r="D357" s="478">
        <v>0</v>
      </c>
      <c r="E357" s="478">
        <v>0</v>
      </c>
      <c r="F357" s="478">
        <v>0</v>
      </c>
      <c r="G357" s="478">
        <v>0</v>
      </c>
    </row>
    <row r="358" spans="2:7" outlineLevel="4">
      <c r="B358" s="180">
        <v>24530246</v>
      </c>
      <c r="C358" s="145" t="s">
        <v>761</v>
      </c>
      <c r="D358" s="478">
        <v>16674368.189999999</v>
      </c>
      <c r="E358" s="478">
        <v>0</v>
      </c>
      <c r="F358" s="478">
        <v>0</v>
      </c>
      <c r="G358" s="478">
        <v>16674368.189999999</v>
      </c>
    </row>
    <row r="359" spans="2:7" outlineLevel="4">
      <c r="B359" s="180">
        <v>24530247</v>
      </c>
      <c r="C359" s="145" t="s">
        <v>762</v>
      </c>
      <c r="D359" s="478">
        <v>1593900</v>
      </c>
      <c r="E359" s="478">
        <v>0</v>
      </c>
      <c r="F359" s="478">
        <v>0</v>
      </c>
      <c r="G359" s="478">
        <v>1593900</v>
      </c>
    </row>
    <row r="360" spans="2:7" outlineLevel="4">
      <c r="B360" s="180">
        <v>24530248</v>
      </c>
      <c r="C360" s="145" t="s">
        <v>763</v>
      </c>
      <c r="D360" s="478">
        <v>655000</v>
      </c>
      <c r="E360" s="478">
        <v>0</v>
      </c>
      <c r="F360" s="478">
        <v>0</v>
      </c>
      <c r="G360" s="478">
        <v>655000</v>
      </c>
    </row>
    <row r="361" spans="2:7" outlineLevel="4">
      <c r="B361" s="180">
        <v>24530249</v>
      </c>
      <c r="C361" s="145" t="s">
        <v>764</v>
      </c>
      <c r="D361" s="478">
        <v>4965059.3600000003</v>
      </c>
      <c r="E361" s="478">
        <v>0</v>
      </c>
      <c r="F361" s="478">
        <v>0</v>
      </c>
      <c r="G361" s="478">
        <v>4965059.3600000003</v>
      </c>
    </row>
    <row r="362" spans="2:7" outlineLevel="4">
      <c r="B362" s="180">
        <v>24530250</v>
      </c>
      <c r="C362" s="145" t="s">
        <v>765</v>
      </c>
      <c r="D362" s="478">
        <v>16879167.149999999</v>
      </c>
      <c r="E362" s="478">
        <v>0</v>
      </c>
      <c r="F362" s="478">
        <v>0</v>
      </c>
      <c r="G362" s="478">
        <v>16879167.149999999</v>
      </c>
    </row>
    <row r="363" spans="2:7" outlineLevel="4">
      <c r="B363" s="180">
        <v>24530251</v>
      </c>
      <c r="C363" s="145" t="s">
        <v>766</v>
      </c>
      <c r="D363" s="478">
        <v>2910864.71</v>
      </c>
      <c r="E363" s="478">
        <v>0</v>
      </c>
      <c r="F363" s="478">
        <v>0</v>
      </c>
      <c r="G363" s="478">
        <v>2910864.71</v>
      </c>
    </row>
    <row r="364" spans="2:7" outlineLevel="4">
      <c r="B364" s="180">
        <v>24530252</v>
      </c>
      <c r="C364" s="145" t="s">
        <v>767</v>
      </c>
      <c r="D364" s="478">
        <v>3701335715.8499999</v>
      </c>
      <c r="E364" s="478">
        <v>0</v>
      </c>
      <c r="F364" s="478">
        <v>0</v>
      </c>
      <c r="G364" s="478">
        <v>3701335715.8499999</v>
      </c>
    </row>
    <row r="365" spans="2:7" outlineLevel="4">
      <c r="B365" s="180">
        <v>24530254</v>
      </c>
      <c r="C365" s="145" t="s">
        <v>769</v>
      </c>
      <c r="D365" s="478">
        <v>119930.89</v>
      </c>
      <c r="E365" s="478">
        <v>0</v>
      </c>
      <c r="F365" s="478">
        <v>0</v>
      </c>
      <c r="G365" s="478">
        <v>119930.89</v>
      </c>
    </row>
    <row r="366" spans="2:7" outlineLevel="4">
      <c r="B366" s="180">
        <v>24530256</v>
      </c>
      <c r="C366" s="145" t="s">
        <v>771</v>
      </c>
      <c r="D366" s="478">
        <v>8403.5400000000009</v>
      </c>
      <c r="E366" s="478">
        <v>0</v>
      </c>
      <c r="F366" s="478">
        <v>0</v>
      </c>
      <c r="G366" s="478">
        <v>8403.5400000000009</v>
      </c>
    </row>
    <row r="367" spans="2:7" outlineLevel="4">
      <c r="B367" s="180">
        <v>24530257</v>
      </c>
      <c r="C367" s="145" t="s">
        <v>772</v>
      </c>
      <c r="D367" s="478">
        <v>28836253.25</v>
      </c>
      <c r="E367" s="478">
        <v>0</v>
      </c>
      <c r="F367" s="478">
        <v>0</v>
      </c>
      <c r="G367" s="478">
        <v>28836253.25</v>
      </c>
    </row>
    <row r="368" spans="2:7" outlineLevel="4">
      <c r="B368" s="180">
        <v>24530258</v>
      </c>
      <c r="C368" s="145" t="s">
        <v>773</v>
      </c>
      <c r="D368" s="478">
        <v>258744.05</v>
      </c>
      <c r="E368" s="478">
        <v>0</v>
      </c>
      <c r="F368" s="478">
        <v>0</v>
      </c>
      <c r="G368" s="478">
        <v>258744.05</v>
      </c>
    </row>
    <row r="369" spans="2:7" outlineLevel="4">
      <c r="B369" s="180">
        <v>24530259</v>
      </c>
      <c r="C369" s="145" t="s">
        <v>774</v>
      </c>
      <c r="D369" s="478">
        <v>2864702</v>
      </c>
      <c r="E369" s="478">
        <v>0</v>
      </c>
      <c r="F369" s="478">
        <v>0</v>
      </c>
      <c r="G369" s="478">
        <v>2864702</v>
      </c>
    </row>
    <row r="370" spans="2:7" outlineLevel="3">
      <c r="B370" s="180">
        <v>245302</v>
      </c>
      <c r="C370" s="145" t="s">
        <v>718</v>
      </c>
      <c r="D370" s="478">
        <f>SUBTOTAL(9,D335:D369)</f>
        <v>4583137219.8200006</v>
      </c>
      <c r="E370" s="478">
        <f>SUBTOTAL(9,E335:E369)</f>
        <v>0</v>
      </c>
      <c r="F370" s="478">
        <f>SUBTOTAL(9,F335:F369)</f>
        <v>0</v>
      </c>
      <c r="G370" s="478">
        <f>SUBTOTAL(9,G335:G369)</f>
        <v>4583137219.8200006</v>
      </c>
    </row>
    <row r="371" spans="2:7" outlineLevel="2">
      <c r="B371" s="180">
        <v>2453</v>
      </c>
      <c r="C371" s="145" t="s">
        <v>712</v>
      </c>
      <c r="D371" s="478">
        <f>SUBTOTAL(9,D331:D370)</f>
        <v>0.76000068616122007</v>
      </c>
      <c r="E371" s="478">
        <f>SUBTOTAL(9,E331:E370)</f>
        <v>0</v>
      </c>
      <c r="F371" s="478">
        <f>SUBTOTAL(9,F331:F370)</f>
        <v>0</v>
      </c>
      <c r="G371" s="478">
        <f>SUBTOTAL(9,G331:G370)</f>
        <v>0.76000068616122007</v>
      </c>
    </row>
    <row r="372" spans="2:7" outlineLevel="1">
      <c r="B372" s="180">
        <v>24</v>
      </c>
      <c r="C372" s="145" t="s">
        <v>610</v>
      </c>
      <c r="D372" s="478">
        <f>SUBTOTAL(9,D257:D371)</f>
        <v>-2319054348.8900032</v>
      </c>
      <c r="E372" s="478">
        <f>SUBTOTAL(9,E257:E371)</f>
        <v>9800685896.7300014</v>
      </c>
      <c r="F372" s="478">
        <f>SUBTOTAL(9,F257:F371)</f>
        <v>8903509425.5</v>
      </c>
      <c r="G372" s="478">
        <f>SUBTOTAL(9,G257:G371)</f>
        <v>-1421877877.6600027</v>
      </c>
    </row>
    <row r="373" spans="2:7" outlineLevel="4">
      <c r="B373" s="180">
        <v>25050101</v>
      </c>
      <c r="C373" s="145" t="s">
        <v>786</v>
      </c>
      <c r="D373" s="478">
        <v>-148596837</v>
      </c>
      <c r="E373" s="478">
        <v>4985338406</v>
      </c>
      <c r="F373" s="478">
        <v>4848864235</v>
      </c>
      <c r="G373" s="478">
        <v>-12122666</v>
      </c>
    </row>
    <row r="374" spans="2:7" outlineLevel="4">
      <c r="B374" s="180">
        <v>25050102</v>
      </c>
      <c r="C374" s="145" t="s">
        <v>787</v>
      </c>
      <c r="D374" s="478">
        <v>-789356408</v>
      </c>
      <c r="E374" s="478">
        <v>1617729494</v>
      </c>
      <c r="F374" s="478">
        <v>1256217739</v>
      </c>
      <c r="G374" s="478">
        <v>-427844653</v>
      </c>
    </row>
    <row r="375" spans="2:7" outlineLevel="4">
      <c r="B375" s="180">
        <v>25050103</v>
      </c>
      <c r="C375" s="145" t="s">
        <v>788</v>
      </c>
      <c r="D375" s="478">
        <v>-90715155</v>
      </c>
      <c r="E375" s="478">
        <v>95157610</v>
      </c>
      <c r="F375" s="478">
        <v>55783658</v>
      </c>
      <c r="G375" s="478">
        <v>-51341203</v>
      </c>
    </row>
    <row r="376" spans="2:7" outlineLevel="4">
      <c r="B376" s="180">
        <v>25050104</v>
      </c>
      <c r="C376" s="145" t="s">
        <v>789</v>
      </c>
      <c r="D376" s="478">
        <v>-416846993.16000003</v>
      </c>
      <c r="E376" s="478">
        <v>316261001.09999996</v>
      </c>
      <c r="F376" s="478">
        <v>276337497.18000001</v>
      </c>
      <c r="G376" s="478">
        <v>-376923489.24000001</v>
      </c>
    </row>
    <row r="377" spans="2:7" outlineLevel="4">
      <c r="B377" s="180">
        <v>25050105</v>
      </c>
      <c r="C377" s="145" t="s">
        <v>790</v>
      </c>
      <c r="D377" s="478">
        <v>0</v>
      </c>
      <c r="E377" s="478">
        <v>502383349</v>
      </c>
      <c r="F377" s="478">
        <v>502383349</v>
      </c>
      <c r="G377" s="478">
        <v>0</v>
      </c>
    </row>
    <row r="378" spans="2:7" outlineLevel="3">
      <c r="B378" s="180">
        <v>250501</v>
      </c>
      <c r="C378" s="145" t="s">
        <v>785</v>
      </c>
      <c r="D378" s="478">
        <f>SUBTOTAL(9,D373:D377)</f>
        <v>-1445515393.1600001</v>
      </c>
      <c r="E378" s="478">
        <f>SUBTOTAL(9,E373:E377)</f>
        <v>7516869860.1000004</v>
      </c>
      <c r="F378" s="478">
        <f>SUBTOTAL(9,F373:F377)</f>
        <v>6939586478.1800003</v>
      </c>
      <c r="G378" s="478">
        <f>SUBTOTAL(9,G373:G377)</f>
        <v>-868232011.24000001</v>
      </c>
    </row>
    <row r="379" spans="2:7" outlineLevel="2">
      <c r="B379" s="180">
        <v>2505</v>
      </c>
      <c r="C379" s="145" t="s">
        <v>785</v>
      </c>
      <c r="D379" s="478">
        <f>SUBTOTAL(9,D373:D378)</f>
        <v>-1445515393.1600001</v>
      </c>
      <c r="E379" s="478">
        <f>SUBTOTAL(9,E373:E378)</f>
        <v>7516869860.1000004</v>
      </c>
      <c r="F379" s="478">
        <f>SUBTOTAL(9,F373:F378)</f>
        <v>6939586478.1800003</v>
      </c>
      <c r="G379" s="478">
        <f>SUBTOTAL(9,G373:G378)</f>
        <v>-868232011.24000001</v>
      </c>
    </row>
    <row r="380" spans="2:7" outlineLevel="1">
      <c r="B380" s="180">
        <v>25</v>
      </c>
      <c r="C380" s="145" t="s">
        <v>784</v>
      </c>
      <c r="D380" s="478">
        <f>SUBTOTAL(9,D373:D379)</f>
        <v>-1445515393.1600001</v>
      </c>
      <c r="E380" s="478">
        <f>SUBTOTAL(9,E373:E379)</f>
        <v>7516869860.1000004</v>
      </c>
      <c r="F380" s="478">
        <f>SUBTOTAL(9,F373:F379)</f>
        <v>6939586478.1800003</v>
      </c>
      <c r="G380" s="478">
        <f>SUBTOTAL(9,G373:G379)</f>
        <v>-868232011.24000001</v>
      </c>
    </row>
    <row r="381" spans="2:7" outlineLevel="4">
      <c r="B381" s="180">
        <v>26110101</v>
      </c>
      <c r="C381" s="145" t="s">
        <v>793</v>
      </c>
      <c r="D381" s="478">
        <v>371001488.19</v>
      </c>
      <c r="E381" s="478">
        <v>479081144.77999997</v>
      </c>
      <c r="F381" s="478">
        <v>0</v>
      </c>
      <c r="G381" s="478">
        <v>850082632.97000003</v>
      </c>
    </row>
    <row r="382" spans="2:7" outlineLevel="4">
      <c r="B382" s="180">
        <v>26110102</v>
      </c>
      <c r="C382" s="145" t="s">
        <v>794</v>
      </c>
      <c r="D382" s="478">
        <v>1056864536</v>
      </c>
      <c r="E382" s="478">
        <v>77530252.099999994</v>
      </c>
      <c r="F382" s="478">
        <v>0</v>
      </c>
      <c r="G382" s="478">
        <v>1134394788.0999999</v>
      </c>
    </row>
    <row r="383" spans="2:7" outlineLevel="4">
      <c r="B383" s="180">
        <v>26110103</v>
      </c>
      <c r="C383" s="145" t="s">
        <v>795</v>
      </c>
      <c r="D383" s="478">
        <v>4582700000</v>
      </c>
      <c r="E383" s="478">
        <v>0</v>
      </c>
      <c r="F383" s="478">
        <v>0</v>
      </c>
      <c r="G383" s="478">
        <v>4582700000</v>
      </c>
    </row>
    <row r="384" spans="2:7" outlineLevel="4">
      <c r="B384" s="180">
        <v>26110104</v>
      </c>
      <c r="C384" s="145" t="s">
        <v>796</v>
      </c>
      <c r="D384" s="478">
        <v>135024765</v>
      </c>
      <c r="E384" s="478">
        <v>0</v>
      </c>
      <c r="F384" s="478">
        <v>0</v>
      </c>
      <c r="G384" s="478">
        <v>135024765</v>
      </c>
    </row>
    <row r="385" spans="2:7" outlineLevel="4">
      <c r="B385" s="180">
        <v>26110107</v>
      </c>
      <c r="C385" s="145" t="s">
        <v>797</v>
      </c>
      <c r="D385" s="478">
        <v>1643020</v>
      </c>
      <c r="E385" s="478">
        <v>0</v>
      </c>
      <c r="F385" s="478">
        <v>0</v>
      </c>
      <c r="G385" s="478">
        <v>1643020</v>
      </c>
    </row>
    <row r="386" spans="2:7" outlineLevel="4">
      <c r="B386" s="180">
        <v>26110108</v>
      </c>
      <c r="C386" s="145" t="s">
        <v>798</v>
      </c>
      <c r="D386" s="478">
        <v>54992400</v>
      </c>
      <c r="E386" s="478">
        <v>0</v>
      </c>
      <c r="F386" s="478">
        <v>0</v>
      </c>
      <c r="G386" s="478">
        <v>54992400</v>
      </c>
    </row>
    <row r="387" spans="2:7" outlineLevel="4">
      <c r="B387" s="180">
        <v>26110109</v>
      </c>
      <c r="C387" s="145" t="s">
        <v>799</v>
      </c>
      <c r="D387" s="478">
        <v>0</v>
      </c>
      <c r="E387" s="478">
        <v>76948849</v>
      </c>
      <c r="F387" s="478">
        <v>0</v>
      </c>
      <c r="G387" s="478">
        <v>76948849</v>
      </c>
    </row>
    <row r="388" spans="2:7" outlineLevel="4">
      <c r="B388" s="180">
        <v>26110110</v>
      </c>
      <c r="C388" s="145" t="s">
        <v>800</v>
      </c>
      <c r="D388" s="478">
        <v>135024765</v>
      </c>
      <c r="E388" s="478">
        <v>0</v>
      </c>
      <c r="F388" s="478">
        <v>0</v>
      </c>
      <c r="G388" s="478">
        <v>135024765</v>
      </c>
    </row>
    <row r="389" spans="2:7" outlineLevel="4">
      <c r="B389" s="180">
        <v>26110120</v>
      </c>
      <c r="C389" s="145" t="s">
        <v>801</v>
      </c>
      <c r="D389" s="478">
        <v>0</v>
      </c>
      <c r="E389" s="478">
        <v>1099317.02</v>
      </c>
      <c r="F389" s="478">
        <v>0</v>
      </c>
      <c r="G389" s="478">
        <v>1099317.02</v>
      </c>
    </row>
    <row r="390" spans="2:7" outlineLevel="4">
      <c r="B390" s="180">
        <v>26110122</v>
      </c>
      <c r="C390" s="145" t="s">
        <v>802</v>
      </c>
      <c r="D390" s="478">
        <v>1061901.68</v>
      </c>
      <c r="E390" s="478">
        <v>0</v>
      </c>
      <c r="F390" s="478">
        <v>0</v>
      </c>
      <c r="G390" s="478">
        <v>1061901.68</v>
      </c>
    </row>
    <row r="391" spans="2:7" outlineLevel="4">
      <c r="B391" s="180">
        <v>26110195</v>
      </c>
      <c r="C391" s="145" t="s">
        <v>803</v>
      </c>
      <c r="D391" s="478">
        <v>8836121.7599999998</v>
      </c>
      <c r="E391" s="478">
        <v>2632083.77</v>
      </c>
      <c r="F391" s="478">
        <v>0</v>
      </c>
      <c r="G391" s="478">
        <v>11468205.529999999</v>
      </c>
    </row>
    <row r="392" spans="2:7" outlineLevel="4">
      <c r="B392" s="180">
        <v>26110199</v>
      </c>
      <c r="C392" s="145" t="s">
        <v>804</v>
      </c>
      <c r="D392" s="478">
        <v>15808983.369999999</v>
      </c>
      <c r="E392" s="478">
        <v>47477150.349999994</v>
      </c>
      <c r="F392" s="478">
        <v>0</v>
      </c>
      <c r="G392" s="478">
        <v>63286133.719999991</v>
      </c>
    </row>
    <row r="393" spans="2:7" outlineLevel="3">
      <c r="B393" s="180">
        <v>261101</v>
      </c>
      <c r="C393" s="145" t="s">
        <v>792</v>
      </c>
      <c r="D393" s="478">
        <f>SUBTOTAL(9,D381:D392)</f>
        <v>6362957981.000001</v>
      </c>
      <c r="E393" s="478">
        <f>SUBTOTAL(9,E381:E392)</f>
        <v>684768797.01999998</v>
      </c>
      <c r="F393" s="478">
        <f>SUBTOTAL(9,F381:F392)</f>
        <v>0</v>
      </c>
      <c r="G393" s="478">
        <f>SUBTOTAL(9,G381:G392)</f>
        <v>7047726778.0200005</v>
      </c>
    </row>
    <row r="394" spans="2:7" outlineLevel="2">
      <c r="B394" s="180">
        <v>2611</v>
      </c>
      <c r="C394" s="145" t="s">
        <v>791</v>
      </c>
      <c r="D394" s="478">
        <f>SUBTOTAL(9,D381:D393)</f>
        <v>6362957981.000001</v>
      </c>
      <c r="E394" s="478">
        <f>SUBTOTAL(9,E381:E393)</f>
        <v>684768797.01999998</v>
      </c>
      <c r="F394" s="478">
        <f>SUBTOTAL(9,F381:F393)</f>
        <v>0</v>
      </c>
      <c r="G394" s="478">
        <f>SUBTOTAL(9,G381:G393)</f>
        <v>7047726778.0200005</v>
      </c>
    </row>
    <row r="395" spans="2:7" outlineLevel="4">
      <c r="B395" s="180">
        <v>26250101</v>
      </c>
      <c r="C395" s="145" t="s">
        <v>805</v>
      </c>
      <c r="D395" s="478">
        <v>-1393280809</v>
      </c>
      <c r="E395" s="478">
        <v>641122697</v>
      </c>
      <c r="F395" s="478">
        <v>1511300</v>
      </c>
      <c r="G395" s="478">
        <v>-753669412</v>
      </c>
    </row>
    <row r="396" spans="2:7" outlineLevel="4">
      <c r="B396" s="180">
        <v>26250102</v>
      </c>
      <c r="C396" s="145" t="s">
        <v>806</v>
      </c>
      <c r="D396" s="478">
        <v>-532410948</v>
      </c>
      <c r="E396" s="478">
        <v>0</v>
      </c>
      <c r="F396" s="478">
        <v>0</v>
      </c>
      <c r="G396" s="478">
        <v>-532410948</v>
      </c>
    </row>
    <row r="397" spans="2:7" outlineLevel="3">
      <c r="B397" s="180">
        <v>262501</v>
      </c>
      <c r="C397" s="145" t="s">
        <v>86</v>
      </c>
      <c r="D397" s="478">
        <f>SUBTOTAL(9,D395:D396)</f>
        <v>-1925691757</v>
      </c>
      <c r="E397" s="478">
        <f>SUBTOTAL(9,E395:E396)</f>
        <v>641122697</v>
      </c>
      <c r="F397" s="478">
        <f>SUBTOTAL(9,F395:F396)</f>
        <v>1511300</v>
      </c>
      <c r="G397" s="478">
        <f>SUBTOTAL(9,G395:G396)</f>
        <v>-1286080360</v>
      </c>
    </row>
    <row r="398" spans="2:7" outlineLevel="4">
      <c r="B398" s="180">
        <v>26250201</v>
      </c>
      <c r="C398" s="145" t="s">
        <v>808</v>
      </c>
      <c r="D398" s="478">
        <v>-1370000</v>
      </c>
      <c r="E398" s="478">
        <v>0</v>
      </c>
      <c r="F398" s="478">
        <v>0</v>
      </c>
      <c r="G398" s="478">
        <v>-1370000</v>
      </c>
    </row>
    <row r="399" spans="2:7" outlineLevel="3">
      <c r="B399" s="180">
        <v>262502</v>
      </c>
      <c r="C399" s="145" t="s">
        <v>1621</v>
      </c>
      <c r="D399" s="478">
        <f>SUBTOTAL(9,D398:D398)</f>
        <v>-1370000</v>
      </c>
      <c r="E399" s="478">
        <f>SUBTOTAL(9,E398:E398)</f>
        <v>0</v>
      </c>
      <c r="F399" s="478">
        <f>SUBTOTAL(9,F398:F398)</f>
        <v>0</v>
      </c>
      <c r="G399" s="478">
        <f>SUBTOTAL(9,G398:G398)</f>
        <v>-1370000</v>
      </c>
    </row>
    <row r="400" spans="2:7" outlineLevel="4">
      <c r="B400" s="180">
        <v>26250301</v>
      </c>
      <c r="C400" s="145" t="s">
        <v>810</v>
      </c>
      <c r="D400" s="478">
        <v>-849590816.10000002</v>
      </c>
      <c r="E400" s="478">
        <v>590</v>
      </c>
      <c r="F400" s="478">
        <v>1180</v>
      </c>
      <c r="G400" s="478">
        <v>-849591406.10000002</v>
      </c>
    </row>
    <row r="401" spans="2:7" outlineLevel="4">
      <c r="B401" s="180">
        <v>26250302</v>
      </c>
      <c r="C401" s="145" t="s">
        <v>811</v>
      </c>
      <c r="D401" s="478">
        <v>-5983693029</v>
      </c>
      <c r="E401" s="478">
        <v>0</v>
      </c>
      <c r="F401" s="478">
        <v>1157950</v>
      </c>
      <c r="G401" s="478">
        <v>-5984850979</v>
      </c>
    </row>
    <row r="402" spans="2:7" outlineLevel="4">
      <c r="B402" s="180">
        <v>26250303</v>
      </c>
      <c r="C402" s="145" t="s">
        <v>812</v>
      </c>
      <c r="D402" s="478">
        <v>0</v>
      </c>
      <c r="E402" s="478">
        <v>0</v>
      </c>
      <c r="F402" s="478">
        <v>0</v>
      </c>
      <c r="G402" s="478">
        <v>0</v>
      </c>
    </row>
    <row r="403" spans="2:7" outlineLevel="3">
      <c r="B403" s="180">
        <v>262503</v>
      </c>
      <c r="C403" s="145" t="s">
        <v>1622</v>
      </c>
      <c r="D403" s="478">
        <f>SUBTOTAL(9,D400:D402)</f>
        <v>-6833283845.1000004</v>
      </c>
      <c r="E403" s="478">
        <f>SUBTOTAL(9,E400:E402)</f>
        <v>590</v>
      </c>
      <c r="F403" s="478">
        <f>SUBTOTAL(9,F400:F402)</f>
        <v>1159130</v>
      </c>
      <c r="G403" s="478">
        <f>SUBTOTAL(9,G400:G402)</f>
        <v>-6834442385.1000004</v>
      </c>
    </row>
    <row r="404" spans="2:7" outlineLevel="4">
      <c r="B404" s="180">
        <v>26250401</v>
      </c>
      <c r="C404" s="145" t="s">
        <v>814</v>
      </c>
      <c r="D404" s="478">
        <v>-135324765</v>
      </c>
      <c r="E404" s="478">
        <v>0</v>
      </c>
      <c r="F404" s="478">
        <v>0</v>
      </c>
      <c r="G404" s="478">
        <v>-135324765</v>
      </c>
    </row>
    <row r="405" spans="2:7" outlineLevel="3">
      <c r="B405" s="180">
        <v>262504</v>
      </c>
      <c r="C405" s="145" t="s">
        <v>813</v>
      </c>
      <c r="D405" s="478">
        <f>SUBTOTAL(9,D404:D404)</f>
        <v>-135324765</v>
      </c>
      <c r="E405" s="478">
        <f>SUBTOTAL(9,E404:E404)</f>
        <v>0</v>
      </c>
      <c r="F405" s="478">
        <f>SUBTOTAL(9,F404:F404)</f>
        <v>0</v>
      </c>
      <c r="G405" s="478">
        <f>SUBTOTAL(9,G404:G404)</f>
        <v>-135324765</v>
      </c>
    </row>
    <row r="406" spans="2:7" outlineLevel="4">
      <c r="B406" s="180">
        <v>26250501</v>
      </c>
      <c r="C406" s="145" t="s">
        <v>816</v>
      </c>
      <c r="D406" s="478">
        <v>-780000</v>
      </c>
      <c r="E406" s="478">
        <v>0</v>
      </c>
      <c r="F406" s="478">
        <v>0</v>
      </c>
      <c r="G406" s="478">
        <v>-780000</v>
      </c>
    </row>
    <row r="407" spans="2:7" outlineLevel="4">
      <c r="B407" s="180">
        <v>26250502</v>
      </c>
      <c r="C407" s="145" t="s">
        <v>817</v>
      </c>
      <c r="D407" s="478">
        <v>-76168849</v>
      </c>
      <c r="E407" s="478">
        <v>0</v>
      </c>
      <c r="F407" s="478">
        <v>0</v>
      </c>
      <c r="G407" s="478">
        <v>-76168849</v>
      </c>
    </row>
    <row r="408" spans="2:7" outlineLevel="3">
      <c r="B408" s="180">
        <v>262505</v>
      </c>
      <c r="C408" s="145" t="s">
        <v>815</v>
      </c>
      <c r="D408" s="478">
        <f>SUBTOTAL(9,D406:D407)</f>
        <v>-76948849</v>
      </c>
      <c r="E408" s="478">
        <f>SUBTOTAL(9,E406:E407)</f>
        <v>0</v>
      </c>
      <c r="F408" s="478">
        <f>SUBTOTAL(9,F406:F407)</f>
        <v>0</v>
      </c>
      <c r="G408" s="478">
        <f>SUBTOTAL(9,G406:G407)</f>
        <v>-76948849</v>
      </c>
    </row>
    <row r="409" spans="2:7" outlineLevel="2">
      <c r="B409" s="180">
        <v>2625</v>
      </c>
      <c r="C409" s="145" t="s">
        <v>86</v>
      </c>
      <c r="D409" s="478">
        <f>SUBTOTAL(9,D395:D408)</f>
        <v>-8972619216.1000004</v>
      </c>
      <c r="E409" s="478">
        <f>SUBTOTAL(9,E395:E408)</f>
        <v>641123287</v>
      </c>
      <c r="F409" s="478">
        <f>SUBTOTAL(9,F395:F408)</f>
        <v>2670430</v>
      </c>
      <c r="G409" s="478">
        <f>SUBTOTAL(9,G395:G408)</f>
        <v>-8334166359.1000004</v>
      </c>
    </row>
    <row r="410" spans="2:7" outlineLevel="1">
      <c r="B410" s="180">
        <v>26</v>
      </c>
      <c r="C410" s="145" t="s">
        <v>86</v>
      </c>
      <c r="D410" s="478">
        <f>SUBTOTAL(9,D381:D409)</f>
        <v>-2609661235.099999</v>
      </c>
      <c r="E410" s="478">
        <f>SUBTOTAL(9,E381:E409)</f>
        <v>1325892084.02</v>
      </c>
      <c r="F410" s="478">
        <f>SUBTOTAL(9,F381:F409)</f>
        <v>2670430</v>
      </c>
      <c r="G410" s="478">
        <f>SUBTOTAL(9,G381:G409)</f>
        <v>-1286439581.0799999</v>
      </c>
    </row>
    <row r="411" spans="2:7" outlineLevel="4">
      <c r="B411" s="180">
        <v>27050101</v>
      </c>
      <c r="C411" s="145" t="s">
        <v>821</v>
      </c>
      <c r="D411" s="478">
        <v>-5095712.04</v>
      </c>
      <c r="E411" s="478">
        <v>5095712.04</v>
      </c>
      <c r="F411" s="478">
        <v>0</v>
      </c>
      <c r="G411" s="478">
        <v>0</v>
      </c>
    </row>
    <row r="412" spans="2:7" outlineLevel="3">
      <c r="B412" s="180">
        <v>270501</v>
      </c>
      <c r="C412" s="145" t="s">
        <v>820</v>
      </c>
      <c r="D412" s="478">
        <f>SUBTOTAL(9,D411:D411)</f>
        <v>-5095712.04</v>
      </c>
      <c r="E412" s="478">
        <f>SUBTOTAL(9,E411:E411)</f>
        <v>5095712.04</v>
      </c>
      <c r="F412" s="478">
        <f>SUBTOTAL(9,F411:F411)</f>
        <v>0</v>
      </c>
      <c r="G412" s="478">
        <f>SUBTOTAL(9,G411:G411)</f>
        <v>0</v>
      </c>
    </row>
    <row r="413" spans="2:7" outlineLevel="2">
      <c r="B413" s="180">
        <v>2705</v>
      </c>
      <c r="C413" s="145" t="s">
        <v>819</v>
      </c>
      <c r="D413" s="478">
        <f>SUBTOTAL(9,D411:D412)</f>
        <v>-5095712.04</v>
      </c>
      <c r="E413" s="478">
        <f>SUBTOTAL(9,E411:E412)</f>
        <v>5095712.04</v>
      </c>
      <c r="F413" s="478">
        <f>SUBTOTAL(9,F411:F412)</f>
        <v>0</v>
      </c>
      <c r="G413" s="478">
        <f>SUBTOTAL(9,G411:G412)</f>
        <v>0</v>
      </c>
    </row>
    <row r="414" spans="2:7" outlineLevel="4">
      <c r="B414" s="180">
        <v>27909001</v>
      </c>
      <c r="C414" s="145" t="s">
        <v>830</v>
      </c>
      <c r="D414" s="478">
        <v>0</v>
      </c>
      <c r="E414" s="478">
        <v>0</v>
      </c>
      <c r="F414" s="478">
        <v>0</v>
      </c>
      <c r="G414" s="478">
        <v>0</v>
      </c>
    </row>
    <row r="415" spans="2:7" outlineLevel="4">
      <c r="B415" s="180">
        <v>27909002</v>
      </c>
      <c r="C415" s="145" t="s">
        <v>831</v>
      </c>
      <c r="D415" s="478">
        <v>0</v>
      </c>
      <c r="E415" s="478">
        <v>0</v>
      </c>
      <c r="F415" s="478">
        <v>0</v>
      </c>
      <c r="G415" s="478">
        <v>0</v>
      </c>
    </row>
    <row r="416" spans="2:7" outlineLevel="3">
      <c r="B416" s="180">
        <v>279090</v>
      </c>
      <c r="C416" s="145" t="s">
        <v>829</v>
      </c>
      <c r="D416" s="478">
        <f>SUBTOTAL(9,D414:D415)</f>
        <v>0</v>
      </c>
      <c r="E416" s="478">
        <f>SUBTOTAL(9,E414:E415)</f>
        <v>0</v>
      </c>
      <c r="F416" s="478">
        <f>SUBTOTAL(9,F414:F415)</f>
        <v>0</v>
      </c>
      <c r="G416" s="478">
        <f>SUBTOTAL(9,G414:G415)</f>
        <v>0</v>
      </c>
    </row>
    <row r="417" spans="2:7" outlineLevel="2">
      <c r="B417" s="180">
        <v>2790</v>
      </c>
      <c r="C417" s="145" t="s">
        <v>828</v>
      </c>
      <c r="D417" s="478">
        <f>SUBTOTAL(9,D414:D416)</f>
        <v>0</v>
      </c>
      <c r="E417" s="478">
        <f>SUBTOTAL(9,E414:E416)</f>
        <v>0</v>
      </c>
      <c r="F417" s="478">
        <f>SUBTOTAL(9,F414:F416)</f>
        <v>0</v>
      </c>
      <c r="G417" s="478">
        <f>SUBTOTAL(9,G414:G416)</f>
        <v>0</v>
      </c>
    </row>
    <row r="418" spans="2:7" outlineLevel="1">
      <c r="B418" s="180">
        <v>27</v>
      </c>
      <c r="C418" s="145" t="s">
        <v>818</v>
      </c>
      <c r="D418" s="478">
        <f>SUBTOTAL(9,D411:D417)</f>
        <v>-5095712.04</v>
      </c>
      <c r="E418" s="478">
        <f>SUBTOTAL(9,E411:E417)</f>
        <v>5095712.04</v>
      </c>
      <c r="F418" s="478">
        <f>SUBTOTAL(9,F411:F417)</f>
        <v>0</v>
      </c>
      <c r="G418" s="478">
        <f>SUBTOTAL(9,G411:G417)</f>
        <v>0</v>
      </c>
    </row>
    <row r="419" spans="2:7" outlineLevel="4">
      <c r="B419" s="180">
        <v>29050101</v>
      </c>
      <c r="C419" s="145" t="s">
        <v>833</v>
      </c>
      <c r="D419" s="478">
        <v>0</v>
      </c>
      <c r="E419" s="478">
        <v>0</v>
      </c>
      <c r="F419" s="478">
        <v>0</v>
      </c>
      <c r="G419" s="478">
        <v>0</v>
      </c>
    </row>
    <row r="420" spans="2:7" outlineLevel="4">
      <c r="B420" s="180">
        <v>29050103</v>
      </c>
      <c r="C420" s="145" t="s">
        <v>835</v>
      </c>
      <c r="D420" s="478">
        <v>-14857897</v>
      </c>
      <c r="E420" s="478">
        <v>981614248</v>
      </c>
      <c r="F420" s="478">
        <v>1045442079</v>
      </c>
      <c r="G420" s="478">
        <v>-78685728</v>
      </c>
    </row>
    <row r="421" spans="2:7" outlineLevel="3">
      <c r="B421" s="180">
        <v>290501</v>
      </c>
      <c r="C421" s="145" t="s">
        <v>832</v>
      </c>
      <c r="D421" s="478">
        <f>SUBTOTAL(9,D419:D420)</f>
        <v>-14857897</v>
      </c>
      <c r="E421" s="478">
        <f>SUBTOTAL(9,E419:E420)</f>
        <v>981614248</v>
      </c>
      <c r="F421" s="478">
        <f>SUBTOTAL(9,F419:F420)</f>
        <v>1045442079</v>
      </c>
      <c r="G421" s="478">
        <f>SUBTOTAL(9,G419:G420)</f>
        <v>-78685728</v>
      </c>
    </row>
    <row r="422" spans="2:7" outlineLevel="2">
      <c r="B422" s="180">
        <v>2905</v>
      </c>
      <c r="C422" s="145" t="s">
        <v>832</v>
      </c>
      <c r="D422" s="478">
        <f>SUBTOTAL(9,D419:D421)</f>
        <v>-14857897</v>
      </c>
      <c r="E422" s="478">
        <f>SUBTOTAL(9,E419:E421)</f>
        <v>981614248</v>
      </c>
      <c r="F422" s="478">
        <f>SUBTOTAL(9,F419:F421)</f>
        <v>1045442079</v>
      </c>
      <c r="G422" s="478">
        <f>SUBTOTAL(9,G419:G421)</f>
        <v>-78685728</v>
      </c>
    </row>
    <row r="423" spans="2:7" outlineLevel="4">
      <c r="B423" s="180">
        <v>29800101</v>
      </c>
      <c r="C423" s="145" t="s">
        <v>847</v>
      </c>
      <c r="D423" s="478">
        <v>0</v>
      </c>
      <c r="E423" s="478">
        <v>0</v>
      </c>
      <c r="F423" s="478">
        <v>0</v>
      </c>
      <c r="G423" s="478">
        <v>0</v>
      </c>
    </row>
    <row r="424" spans="2:7" outlineLevel="3">
      <c r="B424" s="180">
        <v>298001</v>
      </c>
      <c r="C424" s="145" t="s">
        <v>846</v>
      </c>
      <c r="D424" s="478">
        <f>SUBTOTAL(9,D423:D423)</f>
        <v>0</v>
      </c>
      <c r="E424" s="478">
        <f>SUBTOTAL(9,E423:E423)</f>
        <v>0</v>
      </c>
      <c r="F424" s="478">
        <f>SUBTOTAL(9,F423:F423)</f>
        <v>0</v>
      </c>
      <c r="G424" s="478">
        <f>SUBTOTAL(9,G423:G423)</f>
        <v>0</v>
      </c>
    </row>
    <row r="425" spans="2:7" outlineLevel="2">
      <c r="B425" s="180">
        <v>2980</v>
      </c>
      <c r="C425" s="145" t="s">
        <v>845</v>
      </c>
      <c r="D425" s="478">
        <f>SUBTOTAL(9,D423:D424)</f>
        <v>0</v>
      </c>
      <c r="E425" s="478">
        <f>SUBTOTAL(9,E423:E424)</f>
        <v>0</v>
      </c>
      <c r="F425" s="478">
        <f>SUBTOTAL(9,F423:F424)</f>
        <v>0</v>
      </c>
      <c r="G425" s="478">
        <f>SUBTOTAL(9,G423:G424)</f>
        <v>0</v>
      </c>
    </row>
    <row r="426" spans="2:7" outlineLevel="1">
      <c r="B426" s="180">
        <v>29</v>
      </c>
      <c r="C426" s="145" t="s">
        <v>76</v>
      </c>
      <c r="D426" s="478">
        <f>SUBTOTAL(9,D419:D425)</f>
        <v>-14857897</v>
      </c>
      <c r="E426" s="478">
        <f>SUBTOTAL(9,E419:E425)</f>
        <v>981614248</v>
      </c>
      <c r="F426" s="478">
        <f>SUBTOTAL(9,F419:F425)</f>
        <v>1045442079</v>
      </c>
      <c r="G426" s="478">
        <f>SUBTOTAL(9,G419:G425)</f>
        <v>-78685728</v>
      </c>
    </row>
    <row r="427" spans="2:7">
      <c r="B427" s="180">
        <v>2</v>
      </c>
      <c r="C427" s="145" t="s">
        <v>518</v>
      </c>
      <c r="D427" s="478">
        <f>SUBTOTAL(9,D180:D426)</f>
        <v>-6411384262.9500036</v>
      </c>
      <c r="E427" s="478">
        <f>SUBTOTAL(9,E180:E426)</f>
        <v>19667136532.779999</v>
      </c>
      <c r="F427" s="478">
        <f>SUBTOTAL(9,F180:F426)</f>
        <v>16892006805.030001</v>
      </c>
      <c r="G427" s="478">
        <f>SUBTOTAL(9,G180:G426)</f>
        <v>-3636254535.2000031</v>
      </c>
    </row>
    <row r="428" spans="2:7" outlineLevel="4">
      <c r="B428" s="180">
        <v>32030101</v>
      </c>
      <c r="C428" s="145" t="s">
        <v>852</v>
      </c>
      <c r="D428" s="478">
        <v>-100000000</v>
      </c>
      <c r="E428" s="478">
        <v>0</v>
      </c>
      <c r="F428" s="478">
        <v>0</v>
      </c>
      <c r="G428" s="478">
        <v>-100000000</v>
      </c>
    </row>
    <row r="429" spans="2:7" outlineLevel="3">
      <c r="B429" s="180">
        <v>320301</v>
      </c>
      <c r="C429" s="145" t="s">
        <v>851</v>
      </c>
      <c r="D429" s="478">
        <f>SUBTOTAL(9,D428:D428)</f>
        <v>-100000000</v>
      </c>
      <c r="E429" s="478">
        <f>SUBTOTAL(9,E428:E428)</f>
        <v>0</v>
      </c>
      <c r="F429" s="478">
        <f>SUBTOTAL(9,F428:F428)</f>
        <v>0</v>
      </c>
      <c r="G429" s="478">
        <f>SUBTOTAL(9,G428:G428)</f>
        <v>-100000000</v>
      </c>
    </row>
    <row r="430" spans="2:7" outlineLevel="2">
      <c r="B430" s="180">
        <v>3203</v>
      </c>
      <c r="C430" s="145" t="s">
        <v>850</v>
      </c>
      <c r="D430" s="478">
        <f>SUBTOTAL(9,D428:D429)</f>
        <v>-100000000</v>
      </c>
      <c r="E430" s="478">
        <f>SUBTOTAL(9,E428:E429)</f>
        <v>0</v>
      </c>
      <c r="F430" s="478">
        <f>SUBTOTAL(9,F428:F429)</f>
        <v>0</v>
      </c>
      <c r="G430" s="478">
        <f>SUBTOTAL(9,G428:G429)</f>
        <v>-100000000</v>
      </c>
    </row>
    <row r="431" spans="2:7" outlineLevel="4">
      <c r="B431" s="180">
        <v>32080101</v>
      </c>
      <c r="C431" s="145" t="s">
        <v>90</v>
      </c>
      <c r="D431" s="478">
        <v>-10171878806.200001</v>
      </c>
      <c r="E431" s="478">
        <v>33682168.909999996</v>
      </c>
      <c r="F431" s="478">
        <v>0</v>
      </c>
      <c r="G431" s="478">
        <v>-10138196637.290001</v>
      </c>
    </row>
    <row r="432" spans="2:7" outlineLevel="3">
      <c r="B432" s="180">
        <v>320801</v>
      </c>
      <c r="C432" s="145" t="s">
        <v>853</v>
      </c>
      <c r="D432" s="478">
        <f>SUBTOTAL(9,D431:D431)</f>
        <v>-10171878806.200001</v>
      </c>
      <c r="E432" s="478">
        <f>SUBTOTAL(9,E431:E431)</f>
        <v>33682168.909999996</v>
      </c>
      <c r="F432" s="478">
        <f>SUBTOTAL(9,F431:F431)</f>
        <v>0</v>
      </c>
      <c r="G432" s="478">
        <f>SUBTOTAL(9,G431:G431)</f>
        <v>-10138196637.290001</v>
      </c>
    </row>
    <row r="433" spans="2:7" outlineLevel="2">
      <c r="B433" s="180">
        <v>3208</v>
      </c>
      <c r="C433" s="145" t="s">
        <v>853</v>
      </c>
      <c r="D433" s="478">
        <f>SUBTOTAL(9,D431:D432)</f>
        <v>-10171878806.200001</v>
      </c>
      <c r="E433" s="478">
        <f>SUBTOTAL(9,E431:E432)</f>
        <v>33682168.909999996</v>
      </c>
      <c r="F433" s="478">
        <f>SUBTOTAL(9,F431:F432)</f>
        <v>0</v>
      </c>
      <c r="G433" s="478">
        <f>SUBTOTAL(9,G431:G432)</f>
        <v>-10138196637.290001</v>
      </c>
    </row>
    <row r="434" spans="2:7" outlineLevel="4">
      <c r="B434" s="180">
        <v>32150101</v>
      </c>
      <c r="C434" s="145" t="s">
        <v>857</v>
      </c>
      <c r="D434" s="478">
        <v>-2219799133.6100001</v>
      </c>
      <c r="E434" s="478">
        <v>1658513915.0399997</v>
      </c>
      <c r="F434" s="478">
        <v>0</v>
      </c>
      <c r="G434" s="478">
        <v>-561285218.57000017</v>
      </c>
    </row>
    <row r="435" spans="2:7" outlineLevel="4">
      <c r="B435" s="180">
        <v>32150102</v>
      </c>
      <c r="C435" s="145" t="s">
        <v>858</v>
      </c>
      <c r="D435" s="478">
        <v>0</v>
      </c>
      <c r="E435" s="478">
        <v>70839793.859999999</v>
      </c>
      <c r="F435" s="478">
        <v>4900000000</v>
      </c>
      <c r="G435" s="478">
        <v>-4829160206.1399994</v>
      </c>
    </row>
    <row r="436" spans="2:7" outlineLevel="4">
      <c r="B436" s="180">
        <v>32150103</v>
      </c>
      <c r="C436" s="145" t="s">
        <v>859</v>
      </c>
      <c r="D436" s="478">
        <v>-1877345419.03</v>
      </c>
      <c r="E436" s="478">
        <v>337034571.31999993</v>
      </c>
      <c r="F436" s="478">
        <v>0</v>
      </c>
      <c r="G436" s="478">
        <v>-1540310847.71</v>
      </c>
    </row>
    <row r="437" spans="2:7" outlineLevel="3">
      <c r="B437" s="180">
        <v>321501</v>
      </c>
      <c r="C437" s="145" t="s">
        <v>856</v>
      </c>
      <c r="D437" s="478">
        <f>SUBTOTAL(9,D434:D436)</f>
        <v>-4097144552.6400003</v>
      </c>
      <c r="E437" s="478">
        <f>SUBTOTAL(9,E434:E436)</f>
        <v>2066388280.2199996</v>
      </c>
      <c r="F437" s="478">
        <f>SUBTOTAL(9,F434:F436)</f>
        <v>4900000000</v>
      </c>
      <c r="G437" s="478">
        <f>SUBTOTAL(9,G434:G436)</f>
        <v>-6930756272.4199991</v>
      </c>
    </row>
    <row r="438" spans="2:7" outlineLevel="2">
      <c r="B438" s="180">
        <v>3215</v>
      </c>
      <c r="C438" s="145" t="s">
        <v>855</v>
      </c>
      <c r="D438" s="478">
        <f>SUBTOTAL(9,D434:D437)</f>
        <v>-4097144552.6400003</v>
      </c>
      <c r="E438" s="478">
        <f>SUBTOTAL(9,E434:E437)</f>
        <v>2066388280.2199996</v>
      </c>
      <c r="F438" s="478">
        <f>SUBTOTAL(9,F434:F437)</f>
        <v>4900000000</v>
      </c>
      <c r="G438" s="478">
        <f>SUBTOTAL(9,G434:G437)</f>
        <v>-6930756272.4199991</v>
      </c>
    </row>
    <row r="439" spans="2:7" outlineLevel="4">
      <c r="B439" s="180">
        <v>32250101</v>
      </c>
      <c r="C439" s="145" t="s">
        <v>861</v>
      </c>
      <c r="D439" s="478">
        <v>-2170814870</v>
      </c>
      <c r="E439" s="478">
        <v>2170814870</v>
      </c>
      <c r="F439" s="478">
        <v>0</v>
      </c>
      <c r="G439" s="478">
        <v>0</v>
      </c>
    </row>
    <row r="440" spans="2:7" outlineLevel="3">
      <c r="B440" s="180">
        <v>322501</v>
      </c>
      <c r="C440" s="145" t="s">
        <v>860</v>
      </c>
      <c r="D440" s="478">
        <f>SUBTOTAL(9,D439:D439)</f>
        <v>-2170814870</v>
      </c>
      <c r="E440" s="478">
        <f>SUBTOTAL(9,E439:E439)</f>
        <v>2170814870</v>
      </c>
      <c r="F440" s="478">
        <f>SUBTOTAL(9,F439:F439)</f>
        <v>0</v>
      </c>
      <c r="G440" s="478">
        <f>SUBTOTAL(9,G439:G439)</f>
        <v>0</v>
      </c>
    </row>
    <row r="441" spans="2:7" outlineLevel="2">
      <c r="B441" s="180">
        <v>3225</v>
      </c>
      <c r="C441" s="145" t="s">
        <v>860</v>
      </c>
      <c r="D441" s="478">
        <f>SUBTOTAL(9,D439:D440)</f>
        <v>-2170814870</v>
      </c>
      <c r="E441" s="478">
        <f>SUBTOTAL(9,E439:E440)</f>
        <v>2170814870</v>
      </c>
      <c r="F441" s="478">
        <f>SUBTOTAL(9,F439:F440)</f>
        <v>0</v>
      </c>
      <c r="G441" s="478">
        <f>SUBTOTAL(9,G439:G440)</f>
        <v>0</v>
      </c>
    </row>
    <row r="442" spans="2:7" outlineLevel="4">
      <c r="B442" s="180">
        <v>32300101</v>
      </c>
      <c r="C442" s="145" t="s">
        <v>864</v>
      </c>
      <c r="D442" s="478">
        <v>-2695502961.0900002</v>
      </c>
      <c r="E442" s="478">
        <v>2695502961.0900002</v>
      </c>
      <c r="F442" s="478">
        <v>0</v>
      </c>
      <c r="G442" s="478">
        <v>0</v>
      </c>
    </row>
    <row r="443" spans="2:7" outlineLevel="3">
      <c r="B443" s="180">
        <v>323001</v>
      </c>
      <c r="C443" s="145" t="s">
        <v>863</v>
      </c>
      <c r="D443" s="478">
        <f>SUBTOTAL(9,D442:D442)</f>
        <v>-2695502961.0900002</v>
      </c>
      <c r="E443" s="478">
        <f>SUBTOTAL(9,E442:E442)</f>
        <v>2695502961.0900002</v>
      </c>
      <c r="F443" s="478">
        <f>SUBTOTAL(9,F442:F442)</f>
        <v>0</v>
      </c>
      <c r="G443" s="478">
        <f>SUBTOTAL(9,G442:G442)</f>
        <v>0</v>
      </c>
    </row>
    <row r="444" spans="2:7" outlineLevel="2">
      <c r="B444" s="180">
        <v>3230</v>
      </c>
      <c r="C444" s="145" t="s">
        <v>863</v>
      </c>
      <c r="D444" s="478">
        <f>SUBTOTAL(9,D442:D443)</f>
        <v>-2695502961.0900002</v>
      </c>
      <c r="E444" s="478">
        <f>SUBTOTAL(9,E442:E443)</f>
        <v>2695502961.0900002</v>
      </c>
      <c r="F444" s="478">
        <f>SUBTOTAL(9,F442:F443)</f>
        <v>0</v>
      </c>
      <c r="G444" s="478">
        <f>SUBTOTAL(9,G442:G443)</f>
        <v>0</v>
      </c>
    </row>
    <row r="445" spans="2:7" outlineLevel="4">
      <c r="B445" s="180">
        <v>32400162</v>
      </c>
      <c r="C445" s="145" t="s">
        <v>871</v>
      </c>
      <c r="D445" s="478">
        <v>0</v>
      </c>
      <c r="E445" s="478">
        <v>0</v>
      </c>
      <c r="F445" s="478">
        <v>0</v>
      </c>
      <c r="G445" s="478">
        <v>0</v>
      </c>
    </row>
    <row r="446" spans="2:7" outlineLevel="4">
      <c r="B446" s="180">
        <v>32400166</v>
      </c>
      <c r="C446" s="145" t="s">
        <v>872</v>
      </c>
      <c r="D446" s="478">
        <v>0</v>
      </c>
      <c r="E446" s="478">
        <v>0</v>
      </c>
      <c r="F446" s="478">
        <v>0</v>
      </c>
      <c r="G446" s="478">
        <v>0</v>
      </c>
    </row>
    <row r="447" spans="2:7" outlineLevel="4">
      <c r="B447" s="180">
        <v>32400169</v>
      </c>
      <c r="C447" s="145" t="s">
        <v>874</v>
      </c>
      <c r="D447" s="478">
        <v>0</v>
      </c>
      <c r="E447" s="478">
        <v>0</v>
      </c>
      <c r="F447" s="478">
        <v>0</v>
      </c>
      <c r="G447" s="478">
        <v>0</v>
      </c>
    </row>
    <row r="448" spans="2:7" outlineLevel="3">
      <c r="B448" s="180">
        <v>324001</v>
      </c>
      <c r="C448" s="145" t="s">
        <v>870</v>
      </c>
      <c r="D448" s="478">
        <f>SUBTOTAL(9,D445:D447)</f>
        <v>0</v>
      </c>
      <c r="E448" s="478">
        <f>SUBTOTAL(9,E445:E447)</f>
        <v>0</v>
      </c>
      <c r="F448" s="478">
        <f>SUBTOTAL(9,F445:F447)</f>
        <v>0</v>
      </c>
      <c r="G448" s="478">
        <f>SUBTOTAL(9,G445:G447)</f>
        <v>0</v>
      </c>
    </row>
    <row r="449" spans="2:7" outlineLevel="2">
      <c r="B449" s="180">
        <v>3240</v>
      </c>
      <c r="C449" s="145" t="s">
        <v>870</v>
      </c>
      <c r="D449" s="478">
        <f>SUBTOTAL(9,D445:D448)</f>
        <v>0</v>
      </c>
      <c r="E449" s="478">
        <f>SUBTOTAL(9,E445:E448)</f>
        <v>0</v>
      </c>
      <c r="F449" s="478">
        <f>SUBTOTAL(9,F445:F448)</f>
        <v>0</v>
      </c>
      <c r="G449" s="478">
        <f>SUBTOTAL(9,G445:G448)</f>
        <v>0</v>
      </c>
    </row>
    <row r="450" spans="2:7" outlineLevel="1">
      <c r="B450" s="180">
        <v>32</v>
      </c>
      <c r="C450" s="145" t="s">
        <v>849</v>
      </c>
      <c r="D450" s="478">
        <f>SUBTOTAL(9,D428:D449)</f>
        <v>-19235341189.93</v>
      </c>
      <c r="E450" s="478">
        <f>SUBTOTAL(9,E428:E449)</f>
        <v>6966388280.2199993</v>
      </c>
      <c r="F450" s="478">
        <f>SUBTOTAL(9,F428:F449)</f>
        <v>4900000000</v>
      </c>
      <c r="G450" s="478">
        <f>SUBTOTAL(9,G428:G449)</f>
        <v>-17168952909.709999</v>
      </c>
    </row>
    <row r="451" spans="2:7" outlineLevel="4">
      <c r="B451" s="180">
        <v>33050501</v>
      </c>
      <c r="C451" s="145" t="s">
        <v>877</v>
      </c>
      <c r="D451" s="478">
        <v>-20539751371.689999</v>
      </c>
      <c r="E451" s="478">
        <v>0</v>
      </c>
      <c r="F451" s="478">
        <v>0</v>
      </c>
      <c r="G451" s="478">
        <v>-20539751371.689999</v>
      </c>
    </row>
    <row r="452" spans="2:7" outlineLevel="3">
      <c r="B452" s="180">
        <v>330505</v>
      </c>
      <c r="C452" s="145" t="s">
        <v>876</v>
      </c>
      <c r="D452" s="478">
        <f>SUBTOTAL(9,D451:D451)</f>
        <v>-20539751371.689999</v>
      </c>
      <c r="E452" s="478">
        <f>SUBTOTAL(9,E451:E451)</f>
        <v>0</v>
      </c>
      <c r="F452" s="478">
        <f>SUBTOTAL(9,F451:F451)</f>
        <v>0</v>
      </c>
      <c r="G452" s="478">
        <f>SUBTOTAL(9,G451:G451)</f>
        <v>-20539751371.689999</v>
      </c>
    </row>
    <row r="453" spans="2:7" outlineLevel="4">
      <c r="B453" s="180">
        <v>33051001</v>
      </c>
      <c r="C453" s="145" t="s">
        <v>879</v>
      </c>
      <c r="D453" s="478">
        <v>15962093890.809999</v>
      </c>
      <c r="E453" s="478">
        <v>0</v>
      </c>
      <c r="F453" s="478">
        <v>0</v>
      </c>
      <c r="G453" s="478">
        <v>15962093890.809999</v>
      </c>
    </row>
    <row r="454" spans="2:7" outlineLevel="3">
      <c r="B454" s="180">
        <v>330510</v>
      </c>
      <c r="C454" s="145" t="s">
        <v>878</v>
      </c>
      <c r="D454" s="478">
        <f>SUBTOTAL(9,D453:D453)</f>
        <v>15962093890.809999</v>
      </c>
      <c r="E454" s="478">
        <f>SUBTOTAL(9,E453:E453)</f>
        <v>0</v>
      </c>
      <c r="F454" s="478">
        <f>SUBTOTAL(9,F453:F453)</f>
        <v>0</v>
      </c>
      <c r="G454" s="478">
        <f>SUBTOTAL(9,G453:G453)</f>
        <v>15962093890.809999</v>
      </c>
    </row>
    <row r="455" spans="2:7" outlineLevel="2">
      <c r="B455" s="180">
        <v>3305</v>
      </c>
      <c r="C455" s="145" t="s">
        <v>875</v>
      </c>
      <c r="D455" s="478">
        <f>SUBTOTAL(9,D451:D454)</f>
        <v>-4577657480.8799992</v>
      </c>
      <c r="E455" s="478">
        <f>SUBTOTAL(9,E451:E454)</f>
        <v>0</v>
      </c>
      <c r="F455" s="478">
        <f>SUBTOTAL(9,F451:F454)</f>
        <v>0</v>
      </c>
      <c r="G455" s="478">
        <f>SUBTOTAL(9,G451:G454)</f>
        <v>-4577657480.8799992</v>
      </c>
    </row>
    <row r="456" spans="2:7" outlineLevel="1">
      <c r="B456" s="180">
        <v>33</v>
      </c>
      <c r="C456" s="145" t="s">
        <v>875</v>
      </c>
      <c r="D456" s="478">
        <f>SUBTOTAL(9,D451:D455)</f>
        <v>-4577657480.8799992</v>
      </c>
      <c r="E456" s="478">
        <f>SUBTOTAL(9,E451:E455)</f>
        <v>0</v>
      </c>
      <c r="F456" s="478">
        <f>SUBTOTAL(9,F451:F455)</f>
        <v>0</v>
      </c>
      <c r="G456" s="478">
        <f>SUBTOTAL(9,G451:G455)</f>
        <v>-4577657480.8799992</v>
      </c>
    </row>
    <row r="457" spans="2:7">
      <c r="B457" s="180">
        <v>3</v>
      </c>
      <c r="C457" s="145" t="s">
        <v>848</v>
      </c>
      <c r="D457" s="478">
        <f>SUBTOTAL(9,D428:D456)</f>
        <v>-23812998670.809998</v>
      </c>
      <c r="E457" s="478">
        <f>SUBTOTAL(9,E428:E456)</f>
        <v>6966388280.2199993</v>
      </c>
      <c r="F457" s="478">
        <f>SUBTOTAL(9,F428:F456)</f>
        <v>4900000000</v>
      </c>
      <c r="G457" s="478">
        <f>SUBTOTAL(9,G428:G456)</f>
        <v>-21746610390.589996</v>
      </c>
    </row>
    <row r="458" spans="2:7" outlineLevel="4">
      <c r="B458" s="180">
        <v>43901601</v>
      </c>
      <c r="C458" s="145" t="s">
        <v>884</v>
      </c>
      <c r="D458" s="478">
        <v>0</v>
      </c>
      <c r="E458" s="478">
        <v>1614000</v>
      </c>
      <c r="F458" s="478">
        <v>33064000</v>
      </c>
      <c r="G458" s="478">
        <v>-31450000</v>
      </c>
    </row>
    <row r="459" spans="2:7" outlineLevel="4">
      <c r="B459" s="180">
        <v>43901603</v>
      </c>
      <c r="C459" s="145" t="s">
        <v>885</v>
      </c>
      <c r="D459" s="478">
        <v>0</v>
      </c>
      <c r="E459" s="478">
        <v>1019662</v>
      </c>
      <c r="F459" s="478">
        <v>107829470</v>
      </c>
      <c r="G459" s="478">
        <v>-106809808</v>
      </c>
    </row>
    <row r="460" spans="2:7" outlineLevel="4">
      <c r="B460" s="180">
        <v>43901604</v>
      </c>
      <c r="C460" s="145" t="s">
        <v>886</v>
      </c>
      <c r="D460" s="478">
        <v>0</v>
      </c>
      <c r="E460" s="478">
        <v>509831</v>
      </c>
      <c r="F460" s="478">
        <v>122079301</v>
      </c>
      <c r="G460" s="478">
        <v>-121569470</v>
      </c>
    </row>
    <row r="461" spans="2:7" outlineLevel="4">
      <c r="B461" s="180">
        <v>43901605</v>
      </c>
      <c r="C461" s="145" t="s">
        <v>887</v>
      </c>
      <c r="D461" s="478">
        <v>0</v>
      </c>
      <c r="E461" s="478">
        <v>276182.40000000002</v>
      </c>
      <c r="F461" s="478">
        <v>38714609.399999999</v>
      </c>
      <c r="G461" s="478">
        <v>-38438427</v>
      </c>
    </row>
    <row r="462" spans="2:7" outlineLevel="4">
      <c r="B462" s="180">
        <v>43901606</v>
      </c>
      <c r="C462" s="145" t="s">
        <v>888</v>
      </c>
      <c r="D462" s="478">
        <v>0</v>
      </c>
      <c r="E462" s="478">
        <v>2525581.88</v>
      </c>
      <c r="F462" s="478">
        <v>74979250.879999995</v>
      </c>
      <c r="G462" s="478">
        <v>-72453669</v>
      </c>
    </row>
    <row r="463" spans="2:7" outlineLevel="4">
      <c r="B463" s="180">
        <v>43901607</v>
      </c>
      <c r="C463" s="145" t="s">
        <v>889</v>
      </c>
      <c r="D463" s="478">
        <v>0</v>
      </c>
      <c r="E463" s="478">
        <v>0</v>
      </c>
      <c r="F463" s="478">
        <v>2194988631</v>
      </c>
      <c r="G463" s="478">
        <v>-2194988631</v>
      </c>
    </row>
    <row r="464" spans="2:7" outlineLevel="4">
      <c r="B464" s="180">
        <v>43901608</v>
      </c>
      <c r="C464" s="145" t="s">
        <v>890</v>
      </c>
      <c r="D464" s="478">
        <v>0</v>
      </c>
      <c r="E464" s="478">
        <v>1107924.94</v>
      </c>
      <c r="F464" s="478">
        <v>50936221.939999998</v>
      </c>
      <c r="G464" s="478">
        <v>-49828297</v>
      </c>
    </row>
    <row r="465" spans="2:7" outlineLevel="4">
      <c r="B465" s="180">
        <v>43901609</v>
      </c>
      <c r="C465" s="145" t="s">
        <v>891</v>
      </c>
      <c r="D465" s="478">
        <v>0</v>
      </c>
      <c r="E465" s="478">
        <v>122359.44</v>
      </c>
      <c r="F465" s="478">
        <v>89569239.439999998</v>
      </c>
      <c r="G465" s="478">
        <v>-89446880</v>
      </c>
    </row>
    <row r="466" spans="2:7" outlineLevel="4">
      <c r="B466" s="180">
        <v>43901611</v>
      </c>
      <c r="C466" s="145" t="s">
        <v>892</v>
      </c>
      <c r="D466" s="478">
        <v>0</v>
      </c>
      <c r="E466" s="478">
        <v>0</v>
      </c>
      <c r="F466" s="478">
        <v>41000</v>
      </c>
      <c r="G466" s="478">
        <v>-41000</v>
      </c>
    </row>
    <row r="467" spans="2:7" outlineLevel="4">
      <c r="B467" s="180">
        <v>43901613</v>
      </c>
      <c r="C467" s="145" t="s">
        <v>894</v>
      </c>
      <c r="D467" s="478">
        <v>0</v>
      </c>
      <c r="E467" s="478">
        <v>0</v>
      </c>
      <c r="F467" s="478">
        <v>26183960.920000002</v>
      </c>
      <c r="G467" s="478">
        <v>-26183960.920000002</v>
      </c>
    </row>
    <row r="468" spans="2:7" outlineLevel="4">
      <c r="B468" s="180">
        <v>43901614</v>
      </c>
      <c r="C468" s="145" t="s">
        <v>895</v>
      </c>
      <c r="D468" s="478">
        <v>0</v>
      </c>
      <c r="E468" s="478">
        <v>0</v>
      </c>
      <c r="F468" s="478">
        <v>355291110</v>
      </c>
      <c r="G468" s="478">
        <v>-355291110</v>
      </c>
    </row>
    <row r="469" spans="2:7" outlineLevel="4">
      <c r="B469" s="180">
        <v>43901615</v>
      </c>
      <c r="C469" s="145" t="s">
        <v>896</v>
      </c>
      <c r="D469" s="478">
        <v>0</v>
      </c>
      <c r="E469" s="478">
        <v>0</v>
      </c>
      <c r="F469" s="478">
        <v>5842320</v>
      </c>
      <c r="G469" s="478">
        <v>-5842320</v>
      </c>
    </row>
    <row r="470" spans="2:7" outlineLevel="4">
      <c r="B470" s="180">
        <v>43901616</v>
      </c>
      <c r="C470" s="145" t="s">
        <v>897</v>
      </c>
      <c r="D470" s="478">
        <v>0</v>
      </c>
      <c r="E470" s="478">
        <v>0</v>
      </c>
      <c r="F470" s="478">
        <v>36435836</v>
      </c>
      <c r="G470" s="478">
        <v>-36435836</v>
      </c>
    </row>
    <row r="471" spans="2:7" outlineLevel="4">
      <c r="B471" s="180">
        <v>43901617</v>
      </c>
      <c r="C471" s="145" t="s">
        <v>898</v>
      </c>
      <c r="D471" s="478">
        <v>0</v>
      </c>
      <c r="E471" s="478">
        <v>0</v>
      </c>
      <c r="F471" s="478">
        <v>35346600</v>
      </c>
      <c r="G471" s="478">
        <v>-35346600</v>
      </c>
    </row>
    <row r="472" spans="2:7" outlineLevel="4">
      <c r="B472" s="180">
        <v>43901618</v>
      </c>
      <c r="C472" s="145" t="s">
        <v>899</v>
      </c>
      <c r="D472" s="478">
        <v>0</v>
      </c>
      <c r="E472" s="478">
        <v>0</v>
      </c>
      <c r="F472" s="478">
        <v>28916645.019999996</v>
      </c>
      <c r="G472" s="478">
        <v>-28916645.019999996</v>
      </c>
    </row>
    <row r="473" spans="2:7" outlineLevel="4">
      <c r="B473" s="180">
        <v>43901619</v>
      </c>
      <c r="C473" s="145" t="s">
        <v>900</v>
      </c>
      <c r="D473" s="478">
        <v>0</v>
      </c>
      <c r="E473" s="478">
        <v>0</v>
      </c>
      <c r="F473" s="478">
        <v>6772971</v>
      </c>
      <c r="G473" s="478">
        <v>-6772971</v>
      </c>
    </row>
    <row r="474" spans="2:7" outlineLevel="4">
      <c r="B474" s="180">
        <v>43901620</v>
      </c>
      <c r="C474" s="145" t="s">
        <v>901</v>
      </c>
      <c r="D474" s="478">
        <v>0</v>
      </c>
      <c r="E474" s="478">
        <v>0</v>
      </c>
      <c r="F474" s="478">
        <v>28570232.079999998</v>
      </c>
      <c r="G474" s="478">
        <v>-28570232.079999998</v>
      </c>
    </row>
    <row r="475" spans="2:7" outlineLevel="4">
      <c r="B475" s="180">
        <v>43901621</v>
      </c>
      <c r="C475" s="145" t="s">
        <v>902</v>
      </c>
      <c r="D475" s="478">
        <v>0</v>
      </c>
      <c r="E475" s="478">
        <v>0</v>
      </c>
      <c r="F475" s="478">
        <v>44139621</v>
      </c>
      <c r="G475" s="478">
        <v>-44139621</v>
      </c>
    </row>
    <row r="476" spans="2:7" outlineLevel="4">
      <c r="B476" s="180">
        <v>43901624</v>
      </c>
      <c r="C476" s="145" t="s">
        <v>905</v>
      </c>
      <c r="D476" s="478">
        <v>0</v>
      </c>
      <c r="E476" s="478">
        <v>1957258</v>
      </c>
      <c r="F476" s="478">
        <v>35228352</v>
      </c>
      <c r="G476" s="478">
        <v>-33271094</v>
      </c>
    </row>
    <row r="477" spans="2:7" outlineLevel="4">
      <c r="B477" s="180">
        <v>43901625</v>
      </c>
      <c r="C477" s="145" t="s">
        <v>906</v>
      </c>
      <c r="D477" s="478">
        <v>0</v>
      </c>
      <c r="E477" s="478">
        <v>0</v>
      </c>
      <c r="F477" s="478">
        <v>3222128</v>
      </c>
      <c r="G477" s="478">
        <v>-3222128</v>
      </c>
    </row>
    <row r="478" spans="2:7" outlineLevel="4">
      <c r="B478" s="180">
        <v>43901626</v>
      </c>
      <c r="C478" s="145" t="s">
        <v>907</v>
      </c>
      <c r="D478" s="478">
        <v>0</v>
      </c>
      <c r="E478" s="478">
        <v>0</v>
      </c>
      <c r="F478" s="478">
        <v>12382634</v>
      </c>
      <c r="G478" s="478">
        <v>-12382634</v>
      </c>
    </row>
    <row r="479" spans="2:7" outlineLevel="4">
      <c r="B479" s="180">
        <v>43901627</v>
      </c>
      <c r="C479" s="145" t="s">
        <v>908</v>
      </c>
      <c r="D479" s="478">
        <v>0</v>
      </c>
      <c r="E479" s="478">
        <v>0</v>
      </c>
      <c r="F479" s="478">
        <v>31293940</v>
      </c>
      <c r="G479" s="478">
        <v>-31293940</v>
      </c>
    </row>
    <row r="480" spans="2:7" outlineLevel="4">
      <c r="B480" s="180">
        <v>43901628</v>
      </c>
      <c r="C480" s="145" t="s">
        <v>909</v>
      </c>
      <c r="D480" s="478">
        <v>0</v>
      </c>
      <c r="E480" s="478">
        <v>0</v>
      </c>
      <c r="F480" s="478">
        <v>12524005</v>
      </c>
      <c r="G480" s="478">
        <v>-12524005</v>
      </c>
    </row>
    <row r="481" spans="2:7" outlineLevel="4">
      <c r="B481" s="180">
        <v>43901629</v>
      </c>
      <c r="C481" s="145" t="s">
        <v>910</v>
      </c>
      <c r="D481" s="478">
        <v>0</v>
      </c>
      <c r="E481" s="478">
        <v>0</v>
      </c>
      <c r="F481" s="478">
        <v>28162302</v>
      </c>
      <c r="G481" s="478">
        <v>-28162302</v>
      </c>
    </row>
    <row r="482" spans="2:7" outlineLevel="4">
      <c r="B482" s="180">
        <v>43901630</v>
      </c>
      <c r="C482" s="145" t="s">
        <v>911</v>
      </c>
      <c r="D482" s="478">
        <v>0</v>
      </c>
      <c r="E482" s="478">
        <v>593344.96</v>
      </c>
      <c r="F482" s="478">
        <v>66570241.960000001</v>
      </c>
      <c r="G482" s="478">
        <v>-65976897</v>
      </c>
    </row>
    <row r="483" spans="2:7" outlineLevel="4">
      <c r="B483" s="180">
        <v>43901632</v>
      </c>
      <c r="C483" s="145" t="s">
        <v>913</v>
      </c>
      <c r="D483" s="478">
        <v>0</v>
      </c>
      <c r="E483" s="478">
        <v>0</v>
      </c>
      <c r="F483" s="478">
        <v>14963333</v>
      </c>
      <c r="G483" s="478">
        <v>-14963333</v>
      </c>
    </row>
    <row r="484" spans="2:7" outlineLevel="4">
      <c r="B484" s="180">
        <v>43901633</v>
      </c>
      <c r="C484" s="145" t="s">
        <v>914</v>
      </c>
      <c r="D484" s="478">
        <v>0</v>
      </c>
      <c r="E484" s="478">
        <v>0</v>
      </c>
      <c r="F484" s="478">
        <v>2137619</v>
      </c>
      <c r="G484" s="478">
        <v>-2137619</v>
      </c>
    </row>
    <row r="485" spans="2:7" outlineLevel="4">
      <c r="B485" s="180">
        <v>43901634</v>
      </c>
      <c r="C485" s="145" t="s">
        <v>915</v>
      </c>
      <c r="D485" s="478">
        <v>0</v>
      </c>
      <c r="E485" s="478">
        <v>0</v>
      </c>
      <c r="F485" s="478">
        <v>11174152.01</v>
      </c>
      <c r="G485" s="478">
        <v>-11174152.01</v>
      </c>
    </row>
    <row r="486" spans="2:7" outlineLevel="4">
      <c r="B486" s="180">
        <v>43901635</v>
      </c>
      <c r="C486" s="145" t="s">
        <v>916</v>
      </c>
      <c r="D486" s="478">
        <v>0</v>
      </c>
      <c r="E486" s="478">
        <v>0</v>
      </c>
      <c r="F486" s="478">
        <v>17251737</v>
      </c>
      <c r="G486" s="478">
        <v>-17251737</v>
      </c>
    </row>
    <row r="487" spans="2:7" outlineLevel="4">
      <c r="B487" s="180">
        <v>43901636</v>
      </c>
      <c r="C487" s="145" t="s">
        <v>917</v>
      </c>
      <c r="D487" s="478">
        <v>0</v>
      </c>
      <c r="E487" s="478">
        <v>0</v>
      </c>
      <c r="F487" s="478">
        <v>3356303</v>
      </c>
      <c r="G487" s="478">
        <v>-3356303</v>
      </c>
    </row>
    <row r="488" spans="2:7" outlineLevel="4">
      <c r="B488" s="180">
        <v>43901637</v>
      </c>
      <c r="C488" s="145" t="s">
        <v>918</v>
      </c>
      <c r="D488" s="478">
        <v>0</v>
      </c>
      <c r="E488" s="478">
        <v>0</v>
      </c>
      <c r="F488" s="478">
        <v>6442454</v>
      </c>
      <c r="G488" s="478">
        <v>-6442454</v>
      </c>
    </row>
    <row r="489" spans="2:7" outlineLevel="4">
      <c r="B489" s="180">
        <v>43901638</v>
      </c>
      <c r="C489" s="145" t="s">
        <v>919</v>
      </c>
      <c r="D489" s="478">
        <v>0</v>
      </c>
      <c r="E489" s="478">
        <v>0</v>
      </c>
      <c r="F489" s="478">
        <v>3356303</v>
      </c>
      <c r="G489" s="478">
        <v>-3356303</v>
      </c>
    </row>
    <row r="490" spans="2:7" outlineLevel="4">
      <c r="B490" s="180">
        <v>43901639</v>
      </c>
      <c r="C490" s="145" t="s">
        <v>920</v>
      </c>
      <c r="D490" s="478">
        <v>0</v>
      </c>
      <c r="E490" s="478">
        <v>0</v>
      </c>
      <c r="F490" s="478">
        <v>1250481</v>
      </c>
      <c r="G490" s="478">
        <v>-1250481</v>
      </c>
    </row>
    <row r="491" spans="2:7" outlineLevel="4">
      <c r="B491" s="180">
        <v>43901640</v>
      </c>
      <c r="C491" s="145" t="s">
        <v>921</v>
      </c>
      <c r="D491" s="478">
        <v>0</v>
      </c>
      <c r="E491" s="478">
        <v>0</v>
      </c>
      <c r="F491" s="478">
        <v>3356303</v>
      </c>
      <c r="G491" s="478">
        <v>-3356303</v>
      </c>
    </row>
    <row r="492" spans="2:7" outlineLevel="4">
      <c r="B492" s="180">
        <v>43901641</v>
      </c>
      <c r="C492" s="145" t="s">
        <v>922</v>
      </c>
      <c r="D492" s="478">
        <v>0</v>
      </c>
      <c r="E492" s="478">
        <v>0</v>
      </c>
      <c r="F492" s="478">
        <v>2934956</v>
      </c>
      <c r="G492" s="478">
        <v>-2934956</v>
      </c>
    </row>
    <row r="493" spans="2:7" outlineLevel="4">
      <c r="B493" s="180">
        <v>43901642</v>
      </c>
      <c r="C493" s="145" t="s">
        <v>923</v>
      </c>
      <c r="D493" s="478">
        <v>0</v>
      </c>
      <c r="E493" s="478">
        <v>0</v>
      </c>
      <c r="F493" s="478">
        <v>151195</v>
      </c>
      <c r="G493" s="478">
        <v>-151195</v>
      </c>
    </row>
    <row r="494" spans="2:7" outlineLevel="4">
      <c r="B494" s="180">
        <v>43901643</v>
      </c>
      <c r="C494" s="145" t="s">
        <v>924</v>
      </c>
      <c r="D494" s="478">
        <v>0</v>
      </c>
      <c r="E494" s="478">
        <v>0</v>
      </c>
      <c r="F494" s="478">
        <v>13409466</v>
      </c>
      <c r="G494" s="478">
        <v>-13409466</v>
      </c>
    </row>
    <row r="495" spans="2:7" outlineLevel="4">
      <c r="B495" s="180">
        <v>43901644</v>
      </c>
      <c r="C495" s="145" t="s">
        <v>925</v>
      </c>
      <c r="D495" s="478">
        <v>0</v>
      </c>
      <c r="E495" s="478">
        <v>0</v>
      </c>
      <c r="F495" s="478">
        <v>63925038</v>
      </c>
      <c r="G495" s="478">
        <v>-63925038</v>
      </c>
    </row>
    <row r="496" spans="2:7" outlineLevel="4">
      <c r="B496" s="180">
        <v>43901646</v>
      </c>
      <c r="C496" s="145" t="s">
        <v>927</v>
      </c>
      <c r="D496" s="478">
        <v>0</v>
      </c>
      <c r="E496" s="478">
        <v>0</v>
      </c>
      <c r="F496" s="478">
        <v>33318211</v>
      </c>
      <c r="G496" s="478">
        <v>-33318211</v>
      </c>
    </row>
    <row r="497" spans="2:7" outlineLevel="4">
      <c r="B497" s="180">
        <v>43901648</v>
      </c>
      <c r="C497" s="145" t="s">
        <v>929</v>
      </c>
      <c r="D497" s="478">
        <v>0</v>
      </c>
      <c r="E497" s="478">
        <v>0</v>
      </c>
      <c r="F497" s="478">
        <v>31368913</v>
      </c>
      <c r="G497" s="478">
        <v>-31368913</v>
      </c>
    </row>
    <row r="498" spans="2:7" outlineLevel="4">
      <c r="B498" s="180">
        <v>43901650</v>
      </c>
      <c r="C498" s="145" t="s">
        <v>931</v>
      </c>
      <c r="D498" s="478">
        <v>0</v>
      </c>
      <c r="E498" s="478">
        <v>0</v>
      </c>
      <c r="F498" s="478">
        <v>12582877</v>
      </c>
      <c r="G498" s="478">
        <v>-12582877</v>
      </c>
    </row>
    <row r="499" spans="2:7" outlineLevel="4">
      <c r="B499" s="180">
        <v>43901652</v>
      </c>
      <c r="C499" s="145" t="s">
        <v>933</v>
      </c>
      <c r="D499" s="478">
        <v>0</v>
      </c>
      <c r="E499" s="478">
        <v>0</v>
      </c>
      <c r="F499" s="478">
        <v>21263184</v>
      </c>
      <c r="G499" s="478">
        <v>-21263184</v>
      </c>
    </row>
    <row r="500" spans="2:7" outlineLevel="4">
      <c r="B500" s="180">
        <v>43901653</v>
      </c>
      <c r="C500" s="145" t="s">
        <v>934</v>
      </c>
      <c r="D500" s="478">
        <v>0</v>
      </c>
      <c r="E500" s="478">
        <v>0</v>
      </c>
      <c r="F500" s="478">
        <v>25041030</v>
      </c>
      <c r="G500" s="478">
        <v>-25041030</v>
      </c>
    </row>
    <row r="501" spans="2:7" outlineLevel="4">
      <c r="B501" s="180">
        <v>43901657</v>
      </c>
      <c r="C501" s="145" t="s">
        <v>938</v>
      </c>
      <c r="D501" s="478">
        <v>0</v>
      </c>
      <c r="E501" s="478">
        <v>0</v>
      </c>
      <c r="F501" s="478">
        <v>32546385</v>
      </c>
      <c r="G501" s="478">
        <v>-32546385</v>
      </c>
    </row>
    <row r="502" spans="2:7" outlineLevel="4">
      <c r="B502" s="180">
        <v>43901659</v>
      </c>
      <c r="C502" s="145" t="s">
        <v>940</v>
      </c>
      <c r="D502" s="478">
        <v>0</v>
      </c>
      <c r="E502" s="478">
        <v>0</v>
      </c>
      <c r="F502" s="478">
        <v>3356303</v>
      </c>
      <c r="G502" s="478">
        <v>-3356303</v>
      </c>
    </row>
    <row r="503" spans="2:7" outlineLevel="4">
      <c r="B503" s="180">
        <v>43901661</v>
      </c>
      <c r="C503" s="145" t="s">
        <v>942</v>
      </c>
      <c r="D503" s="478">
        <v>0</v>
      </c>
      <c r="E503" s="478">
        <v>0</v>
      </c>
      <c r="F503" s="478">
        <v>3356303</v>
      </c>
      <c r="G503" s="478">
        <v>-3356303</v>
      </c>
    </row>
    <row r="504" spans="2:7" outlineLevel="4">
      <c r="B504" s="180">
        <v>43901662</v>
      </c>
      <c r="C504" s="145" t="s">
        <v>943</v>
      </c>
      <c r="D504" s="478">
        <v>0</v>
      </c>
      <c r="E504" s="478">
        <v>0</v>
      </c>
      <c r="F504" s="478">
        <v>3356303</v>
      </c>
      <c r="G504" s="478">
        <v>-3356303</v>
      </c>
    </row>
    <row r="505" spans="2:7" outlineLevel="4">
      <c r="B505" s="180">
        <v>43901663</v>
      </c>
      <c r="C505" s="145" t="s">
        <v>944</v>
      </c>
      <c r="D505" s="478">
        <v>0</v>
      </c>
      <c r="E505" s="478">
        <v>0</v>
      </c>
      <c r="F505" s="478">
        <v>3356303</v>
      </c>
      <c r="G505" s="478">
        <v>-3356303</v>
      </c>
    </row>
    <row r="506" spans="2:7" outlineLevel="4">
      <c r="B506" s="180">
        <v>43901664</v>
      </c>
      <c r="C506" s="145" t="s">
        <v>945</v>
      </c>
      <c r="D506" s="478">
        <v>0</v>
      </c>
      <c r="E506" s="478">
        <v>0</v>
      </c>
      <c r="F506" s="478">
        <v>3246106</v>
      </c>
      <c r="G506" s="478">
        <v>-3246106</v>
      </c>
    </row>
    <row r="507" spans="2:7" outlineLevel="4">
      <c r="B507" s="180">
        <v>43901666</v>
      </c>
      <c r="C507" s="145" t="s">
        <v>947</v>
      </c>
      <c r="D507" s="478">
        <v>0</v>
      </c>
      <c r="E507" s="478">
        <v>0</v>
      </c>
      <c r="F507" s="478">
        <v>1945867</v>
      </c>
      <c r="G507" s="478">
        <v>-1945867</v>
      </c>
    </row>
    <row r="508" spans="2:7" outlineLevel="4">
      <c r="B508" s="180">
        <v>43901667</v>
      </c>
      <c r="C508" s="145" t="s">
        <v>948</v>
      </c>
      <c r="D508" s="478">
        <v>0</v>
      </c>
      <c r="E508" s="478">
        <v>0</v>
      </c>
      <c r="F508" s="478">
        <v>1945867</v>
      </c>
      <c r="G508" s="478">
        <v>-1945867</v>
      </c>
    </row>
    <row r="509" spans="2:7" outlineLevel="4">
      <c r="B509" s="180">
        <v>43901668</v>
      </c>
      <c r="C509" s="145" t="s">
        <v>949</v>
      </c>
      <c r="D509" s="478">
        <v>0</v>
      </c>
      <c r="E509" s="478">
        <v>0</v>
      </c>
      <c r="F509" s="478">
        <v>151195</v>
      </c>
      <c r="G509" s="478">
        <v>-151195</v>
      </c>
    </row>
    <row r="510" spans="2:7" outlineLevel="4">
      <c r="B510" s="180">
        <v>43901671</v>
      </c>
      <c r="C510" s="145" t="s">
        <v>952</v>
      </c>
      <c r="D510" s="478">
        <v>0</v>
      </c>
      <c r="E510" s="478">
        <v>0</v>
      </c>
      <c r="F510" s="478">
        <v>3246106</v>
      </c>
      <c r="G510" s="478">
        <v>-3246106</v>
      </c>
    </row>
    <row r="511" spans="2:7" outlineLevel="4">
      <c r="B511" s="180">
        <v>43901675</v>
      </c>
      <c r="C511" s="145" t="s">
        <v>956</v>
      </c>
      <c r="D511" s="478">
        <v>0</v>
      </c>
      <c r="E511" s="478">
        <v>0</v>
      </c>
      <c r="F511" s="478">
        <v>2278770</v>
      </c>
      <c r="G511" s="478">
        <v>-2278770</v>
      </c>
    </row>
    <row r="512" spans="2:7" outlineLevel="4">
      <c r="B512" s="180">
        <v>43901676</v>
      </c>
      <c r="C512" s="145" t="s">
        <v>957</v>
      </c>
      <c r="D512" s="478">
        <v>0</v>
      </c>
      <c r="E512" s="478">
        <v>0</v>
      </c>
      <c r="F512" s="478">
        <v>56924999</v>
      </c>
      <c r="G512" s="478">
        <v>-56924999</v>
      </c>
    </row>
    <row r="513" spans="2:7" outlineLevel="4">
      <c r="B513" s="180">
        <v>43901677</v>
      </c>
      <c r="C513" s="145" t="s">
        <v>958</v>
      </c>
      <c r="D513" s="478">
        <v>0</v>
      </c>
      <c r="E513" s="478">
        <v>0</v>
      </c>
      <c r="F513" s="478">
        <v>21833923</v>
      </c>
      <c r="G513" s="478">
        <v>-21833923</v>
      </c>
    </row>
    <row r="514" spans="2:7" outlineLevel="4">
      <c r="B514" s="180">
        <v>43901678</v>
      </c>
      <c r="C514" s="145" t="s">
        <v>959</v>
      </c>
      <c r="D514" s="478">
        <v>0</v>
      </c>
      <c r="E514" s="478">
        <v>0</v>
      </c>
      <c r="F514" s="478">
        <v>18088264</v>
      </c>
      <c r="G514" s="478">
        <v>-18088264</v>
      </c>
    </row>
    <row r="515" spans="2:7" outlineLevel="4">
      <c r="B515" s="180">
        <v>43901679</v>
      </c>
      <c r="C515" s="145" t="s">
        <v>960</v>
      </c>
      <c r="D515" s="478">
        <v>0</v>
      </c>
      <c r="E515" s="478">
        <v>0</v>
      </c>
      <c r="F515" s="478">
        <v>21833923</v>
      </c>
      <c r="G515" s="478">
        <v>-21833923</v>
      </c>
    </row>
    <row r="516" spans="2:7" outlineLevel="4">
      <c r="B516" s="180">
        <v>43901680</v>
      </c>
      <c r="C516" s="145" t="s">
        <v>961</v>
      </c>
      <c r="D516" s="478">
        <v>0</v>
      </c>
      <c r="E516" s="478">
        <v>0</v>
      </c>
      <c r="F516" s="478">
        <v>25466211</v>
      </c>
      <c r="G516" s="478">
        <v>-25466211</v>
      </c>
    </row>
    <row r="517" spans="2:7" outlineLevel="4">
      <c r="B517" s="180">
        <v>43901681</v>
      </c>
      <c r="C517" s="145" t="s">
        <v>962</v>
      </c>
      <c r="D517" s="478">
        <v>0</v>
      </c>
      <c r="E517" s="478">
        <v>0</v>
      </c>
      <c r="F517" s="478">
        <v>25466211</v>
      </c>
      <c r="G517" s="478">
        <v>-25466211</v>
      </c>
    </row>
    <row r="518" spans="2:7" outlineLevel="4">
      <c r="B518" s="180">
        <v>43901682</v>
      </c>
      <c r="C518" s="145" t="s">
        <v>963</v>
      </c>
      <c r="D518" s="478">
        <v>0</v>
      </c>
      <c r="E518" s="478">
        <v>0</v>
      </c>
      <c r="F518" s="478">
        <v>25466211</v>
      </c>
      <c r="G518" s="478">
        <v>-25466211</v>
      </c>
    </row>
    <row r="519" spans="2:7" outlineLevel="4">
      <c r="B519" s="180">
        <v>43901683</v>
      </c>
      <c r="C519" s="145" t="s">
        <v>964</v>
      </c>
      <c r="D519" s="478">
        <v>0</v>
      </c>
      <c r="E519" s="478">
        <v>0</v>
      </c>
      <c r="F519" s="478">
        <v>21833923</v>
      </c>
      <c r="G519" s="478">
        <v>-21833923</v>
      </c>
    </row>
    <row r="520" spans="2:7" outlineLevel="4">
      <c r="B520" s="180">
        <v>43901684</v>
      </c>
      <c r="C520" s="145" t="s">
        <v>965</v>
      </c>
      <c r="D520" s="478">
        <v>0</v>
      </c>
      <c r="E520" s="478">
        <v>0</v>
      </c>
      <c r="F520" s="478">
        <v>604560</v>
      </c>
      <c r="G520" s="478">
        <v>-604560</v>
      </c>
    </row>
    <row r="521" spans="2:7" outlineLevel="3">
      <c r="B521" s="180">
        <v>439016</v>
      </c>
      <c r="C521" s="145" t="s">
        <v>883</v>
      </c>
      <c r="D521" s="478">
        <f>SUBTOTAL(9,D458:D520)</f>
        <v>0</v>
      </c>
      <c r="E521" s="478">
        <f>SUBTOTAL(9,E458:E520)</f>
        <v>9726144.620000001</v>
      </c>
      <c r="F521" s="478">
        <f>SUBTOTAL(9,F458:F520)</f>
        <v>4012671910.6500001</v>
      </c>
      <c r="G521" s="478">
        <f>SUBTOTAL(9,G458:G520)</f>
        <v>-4002945766.0300002</v>
      </c>
    </row>
    <row r="522" spans="2:7" outlineLevel="2">
      <c r="B522" s="180">
        <v>4390</v>
      </c>
      <c r="C522" s="145" t="s">
        <v>1623</v>
      </c>
      <c r="D522" s="478">
        <f>SUBTOTAL(9,D458:D521)</f>
        <v>0</v>
      </c>
      <c r="E522" s="478">
        <f>SUBTOTAL(9,E458:E521)</f>
        <v>9726144.620000001</v>
      </c>
      <c r="F522" s="478">
        <f>SUBTOTAL(9,F458:F521)</f>
        <v>4012671910.6500001</v>
      </c>
      <c r="G522" s="478">
        <f>SUBTOTAL(9,G458:G521)</f>
        <v>-4002945766.0300002</v>
      </c>
    </row>
    <row r="523" spans="2:7" outlineLevel="1">
      <c r="B523" s="180">
        <v>43</v>
      </c>
      <c r="C523" s="145" t="s">
        <v>1623</v>
      </c>
      <c r="D523" s="478">
        <f>SUBTOTAL(9,D458:D522)</f>
        <v>0</v>
      </c>
      <c r="E523" s="478">
        <f>SUBTOTAL(9,E458:E522)</f>
        <v>9726144.620000001</v>
      </c>
      <c r="F523" s="478">
        <f>SUBTOTAL(9,F458:F522)</f>
        <v>4012671910.6500001</v>
      </c>
      <c r="G523" s="478">
        <f>SUBTOTAL(9,G458:G522)</f>
        <v>-4002945766.0300002</v>
      </c>
    </row>
    <row r="524" spans="2:7" outlineLevel="4">
      <c r="B524" s="180">
        <v>48050121</v>
      </c>
      <c r="C524" s="145" t="s">
        <v>972</v>
      </c>
      <c r="D524" s="478">
        <v>0</v>
      </c>
      <c r="E524" s="478">
        <v>35845314.670000002</v>
      </c>
      <c r="F524" s="478">
        <v>192941248.84999999</v>
      </c>
      <c r="G524" s="478">
        <v>-157095934.18000001</v>
      </c>
    </row>
    <row r="525" spans="2:7" outlineLevel="4">
      <c r="B525" s="180">
        <v>48050123</v>
      </c>
      <c r="C525" s="145" t="s">
        <v>974</v>
      </c>
      <c r="D525" s="478">
        <v>0</v>
      </c>
      <c r="E525" s="478">
        <v>43.12</v>
      </c>
      <c r="F525" s="478">
        <v>79636029.859999999</v>
      </c>
      <c r="G525" s="478">
        <v>-79635986.739999995</v>
      </c>
    </row>
    <row r="526" spans="2:7" outlineLevel="4">
      <c r="B526" s="180">
        <v>48050124</v>
      </c>
      <c r="C526" s="145" t="s">
        <v>975</v>
      </c>
      <c r="D526" s="478">
        <v>0</v>
      </c>
      <c r="E526" s="478">
        <v>163601</v>
      </c>
      <c r="F526" s="478">
        <v>1345940</v>
      </c>
      <c r="G526" s="478">
        <v>-1182339</v>
      </c>
    </row>
    <row r="527" spans="2:7" outlineLevel="4">
      <c r="B527" s="180">
        <v>48050135</v>
      </c>
      <c r="C527" s="145" t="s">
        <v>976</v>
      </c>
      <c r="D527" s="478">
        <v>0</v>
      </c>
      <c r="E527" s="478">
        <v>0</v>
      </c>
      <c r="F527" s="478">
        <v>19854961</v>
      </c>
      <c r="G527" s="478">
        <v>-19854961</v>
      </c>
    </row>
    <row r="528" spans="2:7" outlineLevel="3">
      <c r="B528" s="180">
        <v>480501</v>
      </c>
      <c r="C528" s="145" t="s">
        <v>970</v>
      </c>
      <c r="D528" s="478">
        <f>SUBTOTAL(9,D524:D527)</f>
        <v>0</v>
      </c>
      <c r="E528" s="478">
        <f>SUBTOTAL(9,E524:E527)</f>
        <v>36008958.789999999</v>
      </c>
      <c r="F528" s="478">
        <f>SUBTOTAL(9,F524:F527)</f>
        <v>293778179.70999998</v>
      </c>
      <c r="G528" s="478">
        <f>SUBTOTAL(9,G524:G527)</f>
        <v>-257769220.92000002</v>
      </c>
    </row>
    <row r="529" spans="2:7" outlineLevel="2">
      <c r="B529" s="180">
        <v>4805</v>
      </c>
      <c r="C529" s="145" t="s">
        <v>970</v>
      </c>
      <c r="D529" s="478">
        <f>SUBTOTAL(9,D524:D528)</f>
        <v>0</v>
      </c>
      <c r="E529" s="478">
        <f>SUBTOTAL(9,E524:E528)</f>
        <v>36008958.789999999</v>
      </c>
      <c r="F529" s="478">
        <f>SUBTOTAL(9,F524:F528)</f>
        <v>293778179.70999998</v>
      </c>
      <c r="G529" s="478">
        <f>SUBTOTAL(9,G524:G528)</f>
        <v>-257769220.92000002</v>
      </c>
    </row>
    <row r="530" spans="2:7" outlineLevel="4">
      <c r="B530" s="180">
        <v>48060101</v>
      </c>
      <c r="C530" s="145" t="s">
        <v>981</v>
      </c>
      <c r="D530" s="478">
        <v>0</v>
      </c>
      <c r="E530" s="478">
        <v>0</v>
      </c>
      <c r="F530" s="478">
        <v>9558</v>
      </c>
      <c r="G530" s="478">
        <v>-9558</v>
      </c>
    </row>
    <row r="531" spans="2:7" outlineLevel="3">
      <c r="B531" s="180">
        <v>480601</v>
      </c>
      <c r="C531" s="145" t="s">
        <v>980</v>
      </c>
      <c r="D531" s="478">
        <f>SUBTOTAL(9,D530:D530)</f>
        <v>0</v>
      </c>
      <c r="E531" s="478">
        <f>SUBTOTAL(9,E530:E530)</f>
        <v>0</v>
      </c>
      <c r="F531" s="478">
        <f>SUBTOTAL(9,F530:F530)</f>
        <v>9558</v>
      </c>
      <c r="G531" s="478">
        <f>SUBTOTAL(9,G530:G530)</f>
        <v>-9558</v>
      </c>
    </row>
    <row r="532" spans="2:7" outlineLevel="2">
      <c r="B532" s="180">
        <v>4806</v>
      </c>
      <c r="C532" s="145" t="s">
        <v>979</v>
      </c>
      <c r="D532" s="478">
        <f>SUBTOTAL(9,D530:D531)</f>
        <v>0</v>
      </c>
      <c r="E532" s="478">
        <f>SUBTOTAL(9,E530:E531)</f>
        <v>0</v>
      </c>
      <c r="F532" s="478">
        <f>SUBTOTAL(9,F530:F531)</f>
        <v>9558</v>
      </c>
      <c r="G532" s="478">
        <f>SUBTOTAL(9,G530:G531)</f>
        <v>-9558</v>
      </c>
    </row>
    <row r="533" spans="2:7" outlineLevel="4">
      <c r="B533" s="180">
        <v>48081701</v>
      </c>
      <c r="C533" s="145" t="s">
        <v>988</v>
      </c>
      <c r="D533" s="478">
        <v>0</v>
      </c>
      <c r="E533" s="478">
        <v>27941577</v>
      </c>
      <c r="F533" s="478">
        <v>208581778</v>
      </c>
      <c r="G533" s="478">
        <v>-180640201</v>
      </c>
    </row>
    <row r="534" spans="2:7" outlineLevel="4">
      <c r="B534" s="180">
        <v>48081702</v>
      </c>
      <c r="C534" s="145" t="s">
        <v>989</v>
      </c>
      <c r="D534" s="478">
        <v>0</v>
      </c>
      <c r="E534" s="478">
        <v>2425450.1799999997</v>
      </c>
      <c r="F534" s="478">
        <v>37199591.18</v>
      </c>
      <c r="G534" s="478">
        <v>-34774141</v>
      </c>
    </row>
    <row r="535" spans="2:7" outlineLevel="4">
      <c r="B535" s="180">
        <v>48081703</v>
      </c>
      <c r="C535" s="145" t="s">
        <v>990</v>
      </c>
      <c r="D535" s="478">
        <v>0</v>
      </c>
      <c r="E535" s="478">
        <v>4065836</v>
      </c>
      <c r="F535" s="478">
        <v>14553911</v>
      </c>
      <c r="G535" s="478">
        <v>-10488075</v>
      </c>
    </row>
    <row r="536" spans="2:7" outlineLevel="4">
      <c r="B536" s="180">
        <v>48081705</v>
      </c>
      <c r="C536" s="145" t="s">
        <v>991</v>
      </c>
      <c r="D536" s="478">
        <v>0</v>
      </c>
      <c r="E536" s="478">
        <v>3000000</v>
      </c>
      <c r="F536" s="478">
        <v>13770054</v>
      </c>
      <c r="G536" s="478">
        <v>-10770054</v>
      </c>
    </row>
    <row r="537" spans="2:7" outlineLevel="4">
      <c r="B537" s="180">
        <v>48081706</v>
      </c>
      <c r="C537" s="145" t="s">
        <v>992</v>
      </c>
      <c r="D537" s="478">
        <v>0</v>
      </c>
      <c r="E537" s="478">
        <v>0</v>
      </c>
      <c r="F537" s="478">
        <v>257945556</v>
      </c>
      <c r="G537" s="478">
        <v>-257945556</v>
      </c>
    </row>
    <row r="538" spans="2:7" outlineLevel="3">
      <c r="B538" s="180">
        <v>480817</v>
      </c>
      <c r="C538" s="145" t="s">
        <v>987</v>
      </c>
      <c r="D538" s="478">
        <f>SUBTOTAL(9,D533:D537)</f>
        <v>0</v>
      </c>
      <c r="E538" s="478">
        <f>SUBTOTAL(9,E533:E537)</f>
        <v>37432863.18</v>
      </c>
      <c r="F538" s="478">
        <f>SUBTOTAL(9,F533:F537)</f>
        <v>532050890.18000001</v>
      </c>
      <c r="G538" s="478">
        <f>SUBTOTAL(9,G533:G537)</f>
        <v>-494618027</v>
      </c>
    </row>
    <row r="539" spans="2:7" outlineLevel="4">
      <c r="B539" s="180">
        <v>48089002</v>
      </c>
      <c r="C539" s="145" t="s">
        <v>997</v>
      </c>
      <c r="D539" s="478">
        <v>0</v>
      </c>
      <c r="E539" s="478">
        <v>0</v>
      </c>
      <c r="F539" s="478">
        <v>282134</v>
      </c>
      <c r="G539" s="478">
        <v>-282134</v>
      </c>
    </row>
    <row r="540" spans="2:7" outlineLevel="3">
      <c r="B540" s="180">
        <v>480890</v>
      </c>
      <c r="C540" s="145" t="s">
        <v>1624</v>
      </c>
      <c r="D540" s="478">
        <f>SUBTOTAL(9,D539:D539)</f>
        <v>0</v>
      </c>
      <c r="E540" s="478">
        <f>SUBTOTAL(9,E539:E539)</f>
        <v>0</v>
      </c>
      <c r="F540" s="478">
        <f>SUBTOTAL(9,F539:F539)</f>
        <v>282134</v>
      </c>
      <c r="G540" s="478">
        <f>SUBTOTAL(9,G539:G539)</f>
        <v>-282134</v>
      </c>
    </row>
    <row r="541" spans="2:7" outlineLevel="2">
      <c r="B541" s="180">
        <v>4808</v>
      </c>
      <c r="C541" s="145" t="s">
        <v>1624</v>
      </c>
      <c r="D541" s="478">
        <f>SUBTOTAL(9,D533:D540)</f>
        <v>0</v>
      </c>
      <c r="E541" s="478">
        <f>SUBTOTAL(9,E533:E540)</f>
        <v>37432863.18</v>
      </c>
      <c r="F541" s="478">
        <f>SUBTOTAL(9,F533:F540)</f>
        <v>532333024.18000001</v>
      </c>
      <c r="G541" s="478">
        <f>SUBTOTAL(9,G533:G540)</f>
        <v>-494900161</v>
      </c>
    </row>
    <row r="542" spans="2:7" outlineLevel="4">
      <c r="B542" s="180">
        <v>48090101</v>
      </c>
      <c r="C542" s="145" t="s">
        <v>999</v>
      </c>
      <c r="D542" s="478">
        <v>0</v>
      </c>
      <c r="E542" s="478">
        <v>137864316</v>
      </c>
      <c r="F542" s="478">
        <v>7972852316</v>
      </c>
      <c r="G542" s="478">
        <v>-7834988000</v>
      </c>
    </row>
    <row r="543" spans="2:7" outlineLevel="3">
      <c r="B543" s="180">
        <v>480901</v>
      </c>
      <c r="C543" s="145" t="s">
        <v>998</v>
      </c>
      <c r="D543" s="478">
        <f>SUBTOTAL(9,D542:D542)</f>
        <v>0</v>
      </c>
      <c r="E543" s="478">
        <f>SUBTOTAL(9,E542:E542)</f>
        <v>137864316</v>
      </c>
      <c r="F543" s="478">
        <f>SUBTOTAL(9,F542:F542)</f>
        <v>7972852316</v>
      </c>
      <c r="G543" s="478">
        <f>SUBTOTAL(9,G542:G542)</f>
        <v>-7834988000</v>
      </c>
    </row>
    <row r="544" spans="2:7" outlineLevel="2">
      <c r="B544" s="180">
        <v>4809</v>
      </c>
      <c r="C544" s="145" t="s">
        <v>998</v>
      </c>
      <c r="D544" s="478">
        <f>SUBTOTAL(9,D542:D543)</f>
        <v>0</v>
      </c>
      <c r="E544" s="478">
        <f>SUBTOTAL(9,E542:E543)</f>
        <v>137864316</v>
      </c>
      <c r="F544" s="478">
        <f>SUBTOTAL(9,F542:F543)</f>
        <v>7972852316</v>
      </c>
      <c r="G544" s="478">
        <f>SUBTOTAL(9,G542:G543)</f>
        <v>-7834988000</v>
      </c>
    </row>
    <row r="545" spans="2:7" outlineLevel="4">
      <c r="B545" s="180">
        <v>48100101</v>
      </c>
      <c r="C545" s="145" t="s">
        <v>1001</v>
      </c>
      <c r="D545" s="478">
        <v>0</v>
      </c>
      <c r="E545" s="478">
        <v>0</v>
      </c>
      <c r="F545" s="478">
        <v>4137497</v>
      </c>
      <c r="G545" s="478">
        <v>-4137497</v>
      </c>
    </row>
    <row r="546" spans="2:7" outlineLevel="4">
      <c r="B546" s="180">
        <v>48100104</v>
      </c>
      <c r="C546" s="145" t="s">
        <v>1004</v>
      </c>
      <c r="D546" s="478">
        <v>0</v>
      </c>
      <c r="E546" s="478">
        <v>0</v>
      </c>
      <c r="F546" s="478">
        <v>21034125</v>
      </c>
      <c r="G546" s="478">
        <v>-21034125</v>
      </c>
    </row>
    <row r="547" spans="2:7" outlineLevel="4">
      <c r="B547" s="180">
        <v>48100105</v>
      </c>
      <c r="C547" s="145" t="s">
        <v>523</v>
      </c>
      <c r="D547" s="478">
        <v>0</v>
      </c>
      <c r="E547" s="478">
        <v>0</v>
      </c>
      <c r="F547" s="478">
        <v>8618279</v>
      </c>
      <c r="G547" s="478">
        <v>-8618279</v>
      </c>
    </row>
    <row r="548" spans="2:7" outlineLevel="4">
      <c r="B548" s="180">
        <v>48100106</v>
      </c>
      <c r="C548" s="145" t="s">
        <v>1005</v>
      </c>
      <c r="D548" s="478">
        <v>0</v>
      </c>
      <c r="E548" s="478">
        <v>258.7</v>
      </c>
      <c r="F548" s="478">
        <v>274179.66000000003</v>
      </c>
      <c r="G548" s="478">
        <v>-273920.95999999996</v>
      </c>
    </row>
    <row r="549" spans="2:7" outlineLevel="4">
      <c r="B549" s="180">
        <v>48100107</v>
      </c>
      <c r="C549" s="145" t="s">
        <v>1006</v>
      </c>
      <c r="D549" s="478">
        <v>0</v>
      </c>
      <c r="E549" s="478">
        <v>342850.6</v>
      </c>
      <c r="F549" s="478">
        <v>30591780.469999999</v>
      </c>
      <c r="G549" s="478">
        <v>-30248929.870000001</v>
      </c>
    </row>
    <row r="550" spans="2:7" outlineLevel="3">
      <c r="B550" s="180">
        <v>481001</v>
      </c>
      <c r="C550" s="145" t="s">
        <v>1000</v>
      </c>
      <c r="D550" s="478">
        <f>SUBTOTAL(9,D545:D549)</f>
        <v>0</v>
      </c>
      <c r="E550" s="478">
        <f>SUBTOTAL(9,E545:E549)</f>
        <v>343109.3</v>
      </c>
      <c r="F550" s="478">
        <f>SUBTOTAL(9,F545:F549)</f>
        <v>64655861.129999995</v>
      </c>
      <c r="G550" s="478">
        <f>SUBTOTAL(9,G545:G549)</f>
        <v>-64312751.829999998</v>
      </c>
    </row>
    <row r="551" spans="2:7" outlineLevel="2">
      <c r="B551" s="180">
        <v>4810</v>
      </c>
      <c r="C551" s="145" t="s">
        <v>1000</v>
      </c>
      <c r="D551" s="478">
        <f>SUBTOTAL(9,D545:D550)</f>
        <v>0</v>
      </c>
      <c r="E551" s="478">
        <f>SUBTOTAL(9,E545:E550)</f>
        <v>343109.3</v>
      </c>
      <c r="F551" s="478">
        <f>SUBTOTAL(9,F545:F550)</f>
        <v>64655861.129999995</v>
      </c>
      <c r="G551" s="478">
        <f>SUBTOTAL(9,G545:G550)</f>
        <v>-64312751.829999998</v>
      </c>
    </row>
    <row r="552" spans="2:7" outlineLevel="4">
      <c r="B552" s="180">
        <v>48150101</v>
      </c>
      <c r="C552" s="145" t="s">
        <v>1010</v>
      </c>
      <c r="D552" s="478">
        <v>0</v>
      </c>
      <c r="E552" s="478">
        <v>0</v>
      </c>
      <c r="F552" s="478">
        <v>2344908</v>
      </c>
      <c r="G552" s="478">
        <v>-2344908</v>
      </c>
    </row>
    <row r="553" spans="2:7" outlineLevel="3">
      <c r="B553" s="180">
        <v>481501</v>
      </c>
      <c r="C553" s="145" t="s">
        <v>1009</v>
      </c>
      <c r="D553" s="478">
        <f>SUBTOTAL(9,D552:D552)</f>
        <v>0</v>
      </c>
      <c r="E553" s="478">
        <f>SUBTOTAL(9,E552:E552)</f>
        <v>0</v>
      </c>
      <c r="F553" s="478">
        <f>SUBTOTAL(9,F552:F552)</f>
        <v>2344908</v>
      </c>
      <c r="G553" s="478">
        <f>SUBTOTAL(9,G552:G552)</f>
        <v>-2344908</v>
      </c>
    </row>
    <row r="554" spans="2:7" outlineLevel="2">
      <c r="B554" s="180">
        <v>4815</v>
      </c>
      <c r="C554" s="145" t="s">
        <v>1008</v>
      </c>
      <c r="D554" s="478">
        <f>SUBTOTAL(9,D552:D553)</f>
        <v>0</v>
      </c>
      <c r="E554" s="478">
        <f>SUBTOTAL(9,E552:E553)</f>
        <v>0</v>
      </c>
      <c r="F554" s="478">
        <f>SUBTOTAL(9,F552:F553)</f>
        <v>2344908</v>
      </c>
      <c r="G554" s="478">
        <f>SUBTOTAL(9,G552:G553)</f>
        <v>-2344908</v>
      </c>
    </row>
    <row r="555" spans="2:7" outlineLevel="1">
      <c r="B555" s="180">
        <v>48</v>
      </c>
      <c r="C555" s="145" t="s">
        <v>969</v>
      </c>
      <c r="D555" s="478">
        <f>SUBTOTAL(9,D524:D554)</f>
        <v>0</v>
      </c>
      <c r="E555" s="478">
        <f>SUBTOTAL(9,E524:E554)</f>
        <v>211649247.26999998</v>
      </c>
      <c r="F555" s="478">
        <f>SUBTOTAL(9,F524:F554)</f>
        <v>8865973847.0199986</v>
      </c>
      <c r="G555" s="478">
        <f>SUBTOTAL(9,G524:G554)</f>
        <v>-8654324599.75</v>
      </c>
    </row>
    <row r="556" spans="2:7">
      <c r="B556" s="180">
        <v>4</v>
      </c>
      <c r="C556" s="145" t="s">
        <v>189</v>
      </c>
      <c r="D556" s="478">
        <f>SUBTOTAL(9,D458:D555)</f>
        <v>0</v>
      </c>
      <c r="E556" s="478">
        <f>SUBTOTAL(9,E458:E555)</f>
        <v>221375391.88999999</v>
      </c>
      <c r="F556" s="478">
        <f>SUBTOTAL(9,F458:F555)</f>
        <v>12878645757.67</v>
      </c>
      <c r="G556" s="478">
        <f>SUBTOTAL(9,G458:G555)</f>
        <v>-12657270365.780001</v>
      </c>
    </row>
    <row r="557" spans="2:7" outlineLevel="4">
      <c r="B557" s="180">
        <v>51010101</v>
      </c>
      <c r="C557" s="145" t="s">
        <v>1015</v>
      </c>
      <c r="D557" s="478">
        <v>0</v>
      </c>
      <c r="E557" s="478">
        <v>1008864422</v>
      </c>
      <c r="F557" s="478">
        <v>30953219</v>
      </c>
      <c r="G557" s="478">
        <v>977911203</v>
      </c>
    </row>
    <row r="558" spans="2:7" outlineLevel="4">
      <c r="B558" s="180">
        <v>51010103</v>
      </c>
      <c r="C558" s="145" t="s">
        <v>1016</v>
      </c>
      <c r="D558" s="478">
        <v>0</v>
      </c>
      <c r="E558" s="478">
        <v>339219</v>
      </c>
      <c r="F558" s="478">
        <v>215930</v>
      </c>
      <c r="G558" s="478">
        <v>123289</v>
      </c>
    </row>
    <row r="559" spans="2:7" outlineLevel="4">
      <c r="B559" s="180">
        <v>51010117</v>
      </c>
      <c r="C559" s="145" t="s">
        <v>1022</v>
      </c>
      <c r="D559" s="478">
        <v>0</v>
      </c>
      <c r="E559" s="478">
        <v>57917012.539999999</v>
      </c>
      <c r="F559" s="478">
        <v>10005324.239999998</v>
      </c>
      <c r="G559" s="478">
        <v>47911688.300000004</v>
      </c>
    </row>
    <row r="560" spans="2:7" outlineLevel="4">
      <c r="B560" s="180">
        <v>51010123</v>
      </c>
      <c r="C560" s="145" t="s">
        <v>1024</v>
      </c>
      <c r="D560" s="478">
        <v>0</v>
      </c>
      <c r="E560" s="478">
        <v>690279</v>
      </c>
      <c r="F560" s="478">
        <v>102132</v>
      </c>
      <c r="G560" s="478">
        <v>588147</v>
      </c>
    </row>
    <row r="561" spans="2:7" outlineLevel="4">
      <c r="B561" s="180">
        <v>51010124</v>
      </c>
      <c r="C561" s="145" t="s">
        <v>1025</v>
      </c>
      <c r="D561" s="478">
        <v>0</v>
      </c>
      <c r="E561" s="478">
        <v>83045965</v>
      </c>
      <c r="F561" s="478">
        <v>1348934</v>
      </c>
      <c r="G561" s="478">
        <v>81697031</v>
      </c>
    </row>
    <row r="562" spans="2:7" outlineLevel="4">
      <c r="B562" s="180">
        <v>51010125</v>
      </c>
      <c r="C562" s="145" t="s">
        <v>1026</v>
      </c>
      <c r="D562" s="478">
        <v>0</v>
      </c>
      <c r="E562" s="478">
        <v>9936993</v>
      </c>
      <c r="F562" s="478">
        <v>836615</v>
      </c>
      <c r="G562" s="478">
        <v>9100378</v>
      </c>
    </row>
    <row r="563" spans="2:7" outlineLevel="4">
      <c r="B563" s="180">
        <v>51010130</v>
      </c>
      <c r="C563" s="145" t="s">
        <v>1028</v>
      </c>
      <c r="D563" s="478">
        <v>0</v>
      </c>
      <c r="E563" s="478">
        <v>1760124.68</v>
      </c>
      <c r="F563" s="478">
        <v>1760124.68</v>
      </c>
      <c r="G563" s="478">
        <v>0</v>
      </c>
    </row>
    <row r="564" spans="2:7" outlineLevel="4">
      <c r="B564" s="180">
        <v>51010131</v>
      </c>
      <c r="C564" s="145" t="s">
        <v>1029</v>
      </c>
      <c r="D564" s="478">
        <v>0</v>
      </c>
      <c r="E564" s="478">
        <v>5721616</v>
      </c>
      <c r="F564" s="478">
        <v>5721616</v>
      </c>
      <c r="G564" s="478">
        <v>0</v>
      </c>
    </row>
    <row r="565" spans="2:7" outlineLevel="4">
      <c r="B565" s="180">
        <v>51010145</v>
      </c>
      <c r="C565" s="145" t="s">
        <v>1032</v>
      </c>
      <c r="D565" s="478">
        <v>0</v>
      </c>
      <c r="E565" s="478">
        <v>40038905</v>
      </c>
      <c r="F565" s="478">
        <v>12465902</v>
      </c>
      <c r="G565" s="478">
        <v>27573003</v>
      </c>
    </row>
    <row r="566" spans="2:7" outlineLevel="4">
      <c r="B566" s="180">
        <v>51010152</v>
      </c>
      <c r="C566" s="145" t="s">
        <v>1037</v>
      </c>
      <c r="D566" s="478">
        <v>0</v>
      </c>
      <c r="E566" s="478">
        <v>98700244</v>
      </c>
      <c r="F566" s="478">
        <v>14311631</v>
      </c>
      <c r="G566" s="478">
        <v>84388613</v>
      </c>
    </row>
    <row r="567" spans="2:7" outlineLevel="3">
      <c r="B567" s="180">
        <v>510101</v>
      </c>
      <c r="C567" s="145" t="s">
        <v>1014</v>
      </c>
      <c r="D567" s="478">
        <f>SUBTOTAL(9,D557:D566)</f>
        <v>0</v>
      </c>
      <c r="E567" s="478">
        <f>SUBTOTAL(9,E557:E566)</f>
        <v>1307014780.22</v>
      </c>
      <c r="F567" s="478">
        <f>SUBTOTAL(9,F557:F566)</f>
        <v>77721427.919999987</v>
      </c>
      <c r="G567" s="478">
        <f>SUBTOTAL(9,G557:G566)</f>
        <v>1229293352.3</v>
      </c>
    </row>
    <row r="568" spans="2:7" outlineLevel="4">
      <c r="B568" s="180">
        <v>51014701</v>
      </c>
      <c r="C568" s="145" t="s">
        <v>1039</v>
      </c>
      <c r="D568" s="478">
        <v>0</v>
      </c>
      <c r="E568" s="478">
        <v>482000</v>
      </c>
      <c r="F568" s="478">
        <v>93839</v>
      </c>
      <c r="G568" s="478">
        <v>388161</v>
      </c>
    </row>
    <row r="569" spans="2:7" outlineLevel="4">
      <c r="B569" s="180">
        <v>51014703</v>
      </c>
      <c r="C569" s="145" t="s">
        <v>1041</v>
      </c>
      <c r="D569" s="478">
        <v>0</v>
      </c>
      <c r="E569" s="478">
        <v>757000</v>
      </c>
      <c r="F569" s="478">
        <v>757000</v>
      </c>
      <c r="G569" s="478">
        <v>0</v>
      </c>
    </row>
    <row r="570" spans="2:7" outlineLevel="3">
      <c r="B570" s="180">
        <v>510147</v>
      </c>
      <c r="C570" s="145" t="s">
        <v>1038</v>
      </c>
      <c r="D570" s="478">
        <f>SUBTOTAL(9,D568:D569)</f>
        <v>0</v>
      </c>
      <c r="E570" s="478">
        <f>SUBTOTAL(9,E568:E569)</f>
        <v>1239000</v>
      </c>
      <c r="F570" s="478">
        <f>SUBTOTAL(9,F568:F569)</f>
        <v>850839</v>
      </c>
      <c r="G570" s="478">
        <f>SUBTOTAL(9,G568:G569)</f>
        <v>388161</v>
      </c>
    </row>
    <row r="571" spans="2:7" outlineLevel="2">
      <c r="B571" s="180">
        <v>5101</v>
      </c>
      <c r="C571" s="145" t="s">
        <v>1014</v>
      </c>
      <c r="D571" s="478">
        <f>SUBTOTAL(9,D557:D570)</f>
        <v>0</v>
      </c>
      <c r="E571" s="478">
        <f>SUBTOTAL(9,E557:E570)</f>
        <v>1308253780.22</v>
      </c>
      <c r="F571" s="478">
        <f>SUBTOTAL(9,F557:F570)</f>
        <v>78572266.919999987</v>
      </c>
      <c r="G571" s="478">
        <f>SUBTOTAL(9,G557:G570)</f>
        <v>1229681513.3</v>
      </c>
    </row>
    <row r="572" spans="2:7" outlineLevel="4">
      <c r="B572" s="180">
        <v>51020101</v>
      </c>
      <c r="C572" s="145" t="s">
        <v>1043</v>
      </c>
      <c r="D572" s="478">
        <v>0</v>
      </c>
      <c r="E572" s="478">
        <v>25394936</v>
      </c>
      <c r="F572" s="478">
        <v>17133452</v>
      </c>
      <c r="G572" s="478">
        <v>8261484</v>
      </c>
    </row>
    <row r="573" spans="2:7" outlineLevel="4">
      <c r="B573" s="180">
        <v>51020102</v>
      </c>
      <c r="C573" s="145" t="s">
        <v>1044</v>
      </c>
      <c r="D573" s="478">
        <v>0</v>
      </c>
      <c r="E573" s="478">
        <v>41061219</v>
      </c>
      <c r="F573" s="478">
        <v>0</v>
      </c>
      <c r="G573" s="478">
        <v>41061219</v>
      </c>
    </row>
    <row r="574" spans="2:7" outlineLevel="3">
      <c r="B574" s="180">
        <v>510201</v>
      </c>
      <c r="C574" s="145" t="s">
        <v>1042</v>
      </c>
      <c r="D574" s="478">
        <f>SUBTOTAL(9,D572:D573)</f>
        <v>0</v>
      </c>
      <c r="E574" s="478">
        <f>SUBTOTAL(9,E572:E573)</f>
        <v>66456155</v>
      </c>
      <c r="F574" s="478">
        <f>SUBTOTAL(9,F572:F573)</f>
        <v>17133452</v>
      </c>
      <c r="G574" s="478">
        <f>SUBTOTAL(9,G572:G573)</f>
        <v>49322703</v>
      </c>
    </row>
    <row r="575" spans="2:7" outlineLevel="2">
      <c r="B575" s="180">
        <v>5102</v>
      </c>
      <c r="C575" s="145" t="s">
        <v>1042</v>
      </c>
      <c r="D575" s="478">
        <f>SUBTOTAL(9,D572:D574)</f>
        <v>0</v>
      </c>
      <c r="E575" s="478">
        <f>SUBTOTAL(9,E572:E574)</f>
        <v>66456155</v>
      </c>
      <c r="F575" s="478">
        <f>SUBTOTAL(9,F572:F574)</f>
        <v>17133452</v>
      </c>
      <c r="G575" s="478">
        <f>SUBTOTAL(9,G572:G574)</f>
        <v>49322703</v>
      </c>
    </row>
    <row r="576" spans="2:7" outlineLevel="4">
      <c r="B576" s="180">
        <v>51030102</v>
      </c>
      <c r="C576" s="145" t="s">
        <v>1048</v>
      </c>
      <c r="D576" s="478">
        <v>0</v>
      </c>
      <c r="E576" s="478">
        <v>41679046</v>
      </c>
      <c r="F576" s="478">
        <v>755832</v>
      </c>
      <c r="G576" s="478">
        <v>40923214</v>
      </c>
    </row>
    <row r="577" spans="2:7" outlineLevel="4">
      <c r="B577" s="180">
        <v>51030103</v>
      </c>
      <c r="C577" s="145" t="s">
        <v>1049</v>
      </c>
      <c r="D577" s="478">
        <v>0</v>
      </c>
      <c r="E577" s="478">
        <v>93337090</v>
      </c>
      <c r="F577" s="478">
        <v>1399465</v>
      </c>
      <c r="G577" s="478">
        <v>91937625</v>
      </c>
    </row>
    <row r="578" spans="2:7" outlineLevel="4">
      <c r="B578" s="180">
        <v>51030104</v>
      </c>
      <c r="C578" s="145" t="s">
        <v>1050</v>
      </c>
      <c r="D578" s="478">
        <v>0</v>
      </c>
      <c r="E578" s="478">
        <v>7804266</v>
      </c>
      <c r="F578" s="478">
        <v>99163</v>
      </c>
      <c r="G578" s="478">
        <v>7705103</v>
      </c>
    </row>
    <row r="579" spans="2:7" outlineLevel="4">
      <c r="B579" s="180">
        <v>51030105</v>
      </c>
      <c r="C579" s="145" t="s">
        <v>1051</v>
      </c>
      <c r="D579" s="478">
        <v>0</v>
      </c>
      <c r="E579" s="478">
        <v>127012239</v>
      </c>
      <c r="F579" s="478">
        <v>1888214</v>
      </c>
      <c r="G579" s="478">
        <v>125124025</v>
      </c>
    </row>
    <row r="580" spans="2:7" outlineLevel="3">
      <c r="B580" s="180">
        <v>510301</v>
      </c>
      <c r="C580" s="145" t="s">
        <v>1046</v>
      </c>
      <c r="D580" s="478">
        <f>SUBTOTAL(9,D576:D579)</f>
        <v>0</v>
      </c>
      <c r="E580" s="478">
        <f>SUBTOTAL(9,E576:E579)</f>
        <v>269832641</v>
      </c>
      <c r="F580" s="478">
        <f>SUBTOTAL(9,F576:F579)</f>
        <v>4142674</v>
      </c>
      <c r="G580" s="478">
        <f>SUBTOTAL(9,G576:G579)</f>
        <v>265689967</v>
      </c>
    </row>
    <row r="581" spans="2:7" outlineLevel="2">
      <c r="B581" s="180">
        <v>5103</v>
      </c>
      <c r="C581" s="145" t="s">
        <v>1046</v>
      </c>
      <c r="D581" s="478">
        <f>SUBTOTAL(9,D576:D580)</f>
        <v>0</v>
      </c>
      <c r="E581" s="478">
        <f>SUBTOTAL(9,E576:E580)</f>
        <v>269832641</v>
      </c>
      <c r="F581" s="478">
        <f>SUBTOTAL(9,F576:F580)</f>
        <v>4142674</v>
      </c>
      <c r="G581" s="478">
        <f>SUBTOTAL(9,G576:G580)</f>
        <v>265689967</v>
      </c>
    </row>
    <row r="582" spans="2:7" outlineLevel="4">
      <c r="B582" s="180">
        <v>51040101</v>
      </c>
      <c r="C582" s="145" t="s">
        <v>1053</v>
      </c>
      <c r="D582" s="478">
        <v>0</v>
      </c>
      <c r="E582" s="478">
        <v>31298994</v>
      </c>
      <c r="F582" s="478">
        <v>359785</v>
      </c>
      <c r="G582" s="478">
        <v>30939209</v>
      </c>
    </row>
    <row r="583" spans="2:7" outlineLevel="4">
      <c r="B583" s="180">
        <v>51040102</v>
      </c>
      <c r="C583" s="145" t="s">
        <v>1054</v>
      </c>
      <c r="D583" s="478">
        <v>0</v>
      </c>
      <c r="E583" s="478">
        <v>23250575</v>
      </c>
      <c r="F583" s="478">
        <v>2164630</v>
      </c>
      <c r="G583" s="478">
        <v>21085945</v>
      </c>
    </row>
    <row r="584" spans="2:7" outlineLevel="3">
      <c r="B584" s="180">
        <v>510401</v>
      </c>
      <c r="C584" s="145" t="s">
        <v>1052</v>
      </c>
      <c r="D584" s="478">
        <f>SUBTOTAL(9,D582:D583)</f>
        <v>0</v>
      </c>
      <c r="E584" s="478">
        <f>SUBTOTAL(9,E582:E583)</f>
        <v>54549569</v>
      </c>
      <c r="F584" s="478">
        <f>SUBTOTAL(9,F582:F583)</f>
        <v>2524415</v>
      </c>
      <c r="G584" s="478">
        <f>SUBTOTAL(9,G582:G583)</f>
        <v>52025154</v>
      </c>
    </row>
    <row r="585" spans="2:7" outlineLevel="2">
      <c r="B585" s="180">
        <v>5104</v>
      </c>
      <c r="C585" s="145" t="s">
        <v>1052</v>
      </c>
      <c r="D585" s="478">
        <f>SUBTOTAL(9,D582:D584)</f>
        <v>0</v>
      </c>
      <c r="E585" s="478">
        <f>SUBTOTAL(9,E582:E584)</f>
        <v>54549569</v>
      </c>
      <c r="F585" s="478">
        <f>SUBTOTAL(9,F582:F584)</f>
        <v>2524415</v>
      </c>
      <c r="G585" s="478">
        <f>SUBTOTAL(9,G582:G584)</f>
        <v>52025154</v>
      </c>
    </row>
    <row r="586" spans="2:7" outlineLevel="4">
      <c r="B586" s="180">
        <v>51110106</v>
      </c>
      <c r="C586" s="145" t="s">
        <v>1058</v>
      </c>
      <c r="D586" s="478">
        <v>0</v>
      </c>
      <c r="E586" s="478">
        <v>7432039.5300000003</v>
      </c>
      <c r="F586" s="478">
        <v>0</v>
      </c>
      <c r="G586" s="478">
        <v>7432039.5300000003</v>
      </c>
    </row>
    <row r="587" spans="2:7" outlineLevel="4">
      <c r="B587" s="180">
        <v>51110114</v>
      </c>
      <c r="C587" s="145" t="s">
        <v>1061</v>
      </c>
      <c r="D587" s="478">
        <v>0</v>
      </c>
      <c r="E587" s="478">
        <v>7998715.21</v>
      </c>
      <c r="F587" s="478">
        <v>0</v>
      </c>
      <c r="G587" s="478">
        <v>7998715.21</v>
      </c>
    </row>
    <row r="588" spans="2:7" outlineLevel="4">
      <c r="B588" s="180">
        <v>51110116</v>
      </c>
      <c r="C588" s="145" t="s">
        <v>1063</v>
      </c>
      <c r="D588" s="478">
        <v>0</v>
      </c>
      <c r="E588" s="478">
        <v>2078124.68</v>
      </c>
      <c r="F588" s="478">
        <v>0</v>
      </c>
      <c r="G588" s="478">
        <v>2078124.68</v>
      </c>
    </row>
    <row r="589" spans="2:7" outlineLevel="4">
      <c r="B589" s="180">
        <v>51110117</v>
      </c>
      <c r="C589" s="145" t="s">
        <v>1064</v>
      </c>
      <c r="D589" s="478">
        <v>0</v>
      </c>
      <c r="E589" s="478">
        <v>3705342</v>
      </c>
      <c r="F589" s="478">
        <v>0</v>
      </c>
      <c r="G589" s="478">
        <v>3705342</v>
      </c>
    </row>
    <row r="590" spans="2:7" outlineLevel="4">
      <c r="B590" s="180">
        <v>51110118</v>
      </c>
      <c r="C590" s="145" t="s">
        <v>1065</v>
      </c>
      <c r="D590" s="478">
        <v>0</v>
      </c>
      <c r="E590" s="478">
        <v>9049305.0500000007</v>
      </c>
      <c r="F590" s="478">
        <v>0</v>
      </c>
      <c r="G590" s="478">
        <v>9049305.0500000007</v>
      </c>
    </row>
    <row r="591" spans="2:7" outlineLevel="4">
      <c r="B591" s="180">
        <v>51110120</v>
      </c>
      <c r="C591" s="145" t="s">
        <v>1067</v>
      </c>
      <c r="D591" s="478">
        <v>0</v>
      </c>
      <c r="E591" s="478">
        <v>1893407.56</v>
      </c>
      <c r="F591" s="478">
        <v>0</v>
      </c>
      <c r="G591" s="478">
        <v>1893407.56</v>
      </c>
    </row>
    <row r="592" spans="2:7" outlineLevel="4">
      <c r="B592" s="180">
        <v>51110121</v>
      </c>
      <c r="C592" s="145" t="s">
        <v>1068</v>
      </c>
      <c r="D592" s="478">
        <v>0</v>
      </c>
      <c r="E592" s="478">
        <v>20232280</v>
      </c>
      <c r="F592" s="478">
        <v>50000</v>
      </c>
      <c r="G592" s="478">
        <v>20182280</v>
      </c>
    </row>
    <row r="593" spans="2:7" outlineLevel="4">
      <c r="B593" s="180">
        <v>51110122</v>
      </c>
      <c r="C593" s="145" t="s">
        <v>1069</v>
      </c>
      <c r="D593" s="478">
        <v>0</v>
      </c>
      <c r="E593" s="478">
        <v>152300</v>
      </c>
      <c r="F593" s="478">
        <v>0</v>
      </c>
      <c r="G593" s="478">
        <v>152300</v>
      </c>
    </row>
    <row r="594" spans="2:7" outlineLevel="4">
      <c r="B594" s="180">
        <v>51110123</v>
      </c>
      <c r="C594" s="145" t="s">
        <v>1070</v>
      </c>
      <c r="D594" s="478">
        <v>0</v>
      </c>
      <c r="E594" s="478">
        <v>28416689.809999999</v>
      </c>
      <c r="F594" s="478">
        <v>86894</v>
      </c>
      <c r="G594" s="478">
        <v>28329795.809999999</v>
      </c>
    </row>
    <row r="595" spans="2:7" outlineLevel="4">
      <c r="B595" s="180">
        <v>51110149</v>
      </c>
      <c r="C595" s="145" t="s">
        <v>1075</v>
      </c>
      <c r="D595" s="478">
        <v>0</v>
      </c>
      <c r="E595" s="478">
        <v>8150486.2699999996</v>
      </c>
      <c r="F595" s="478">
        <v>25159</v>
      </c>
      <c r="G595" s="478">
        <v>8125327.2699999996</v>
      </c>
    </row>
    <row r="596" spans="2:7" outlineLevel="4">
      <c r="B596" s="180">
        <v>51110154</v>
      </c>
      <c r="C596" s="145" t="s">
        <v>1077</v>
      </c>
      <c r="D596" s="478">
        <v>0</v>
      </c>
      <c r="E596" s="478">
        <v>4591842.01</v>
      </c>
      <c r="F596" s="478">
        <v>0</v>
      </c>
      <c r="G596" s="478">
        <v>4591842.01</v>
      </c>
    </row>
    <row r="597" spans="2:7" outlineLevel="4">
      <c r="B597" s="180">
        <v>51110155</v>
      </c>
      <c r="C597" s="145" t="s">
        <v>1078</v>
      </c>
      <c r="D597" s="478">
        <v>0</v>
      </c>
      <c r="E597" s="478">
        <v>84784.12000000001</v>
      </c>
      <c r="F597" s="478">
        <v>0</v>
      </c>
      <c r="G597" s="478">
        <v>84784.12000000001</v>
      </c>
    </row>
    <row r="598" spans="2:7" outlineLevel="4">
      <c r="B598" s="180">
        <v>51110163</v>
      </c>
      <c r="C598" s="145" t="s">
        <v>1082</v>
      </c>
      <c r="D598" s="478">
        <v>0</v>
      </c>
      <c r="E598" s="478">
        <v>21783334</v>
      </c>
      <c r="F598" s="478">
        <v>50000</v>
      </c>
      <c r="G598" s="478">
        <v>21733334</v>
      </c>
    </row>
    <row r="599" spans="2:7" outlineLevel="4">
      <c r="B599" s="180">
        <v>51110164</v>
      </c>
      <c r="C599" s="145" t="s">
        <v>1083</v>
      </c>
      <c r="D599" s="478">
        <v>0</v>
      </c>
      <c r="E599" s="478">
        <v>2250200</v>
      </c>
      <c r="F599" s="478">
        <v>0</v>
      </c>
      <c r="G599" s="478">
        <v>2250200</v>
      </c>
    </row>
    <row r="600" spans="2:7" outlineLevel="4">
      <c r="B600" s="180">
        <v>51110165</v>
      </c>
      <c r="C600" s="145" t="s">
        <v>1084</v>
      </c>
      <c r="D600" s="478">
        <v>0</v>
      </c>
      <c r="E600" s="478">
        <v>169815290.84</v>
      </c>
      <c r="F600" s="478">
        <v>303936</v>
      </c>
      <c r="G600" s="478">
        <v>169511354.84</v>
      </c>
    </row>
    <row r="601" spans="2:7" outlineLevel="4">
      <c r="B601" s="180">
        <v>51110166</v>
      </c>
      <c r="C601" s="145" t="s">
        <v>1040</v>
      </c>
      <c r="D601" s="478">
        <v>0</v>
      </c>
      <c r="E601" s="478">
        <v>881386</v>
      </c>
      <c r="F601" s="478">
        <v>0</v>
      </c>
      <c r="G601" s="478">
        <v>881386</v>
      </c>
    </row>
    <row r="602" spans="2:7" outlineLevel="4">
      <c r="B602" s="180">
        <v>51110167</v>
      </c>
      <c r="C602" s="145" t="s">
        <v>1039</v>
      </c>
      <c r="D602" s="478">
        <v>0</v>
      </c>
      <c r="E602" s="478">
        <v>53886.11</v>
      </c>
      <c r="F602" s="478">
        <v>0</v>
      </c>
      <c r="G602" s="478">
        <v>53886.11</v>
      </c>
    </row>
    <row r="603" spans="2:7" outlineLevel="4">
      <c r="B603" s="180">
        <v>51110195</v>
      </c>
      <c r="C603" s="145" t="s">
        <v>1088</v>
      </c>
      <c r="D603" s="478">
        <v>0</v>
      </c>
      <c r="E603" s="478">
        <v>127092.25</v>
      </c>
      <c r="F603" s="478">
        <v>0</v>
      </c>
      <c r="G603" s="478">
        <v>127092.25</v>
      </c>
    </row>
    <row r="604" spans="2:7" outlineLevel="4">
      <c r="B604" s="180">
        <v>51110199</v>
      </c>
      <c r="C604" s="145" t="s">
        <v>1092</v>
      </c>
      <c r="D604" s="478">
        <v>0</v>
      </c>
      <c r="E604" s="478">
        <v>35779661.060000002</v>
      </c>
      <c r="F604" s="478">
        <v>3482.12</v>
      </c>
      <c r="G604" s="478">
        <v>35776178.939999998</v>
      </c>
    </row>
    <row r="605" spans="2:7" outlineLevel="3">
      <c r="B605" s="180">
        <v>511101</v>
      </c>
      <c r="C605" s="145" t="s">
        <v>1056</v>
      </c>
      <c r="D605" s="478">
        <f>SUBTOTAL(9,D586:D604)</f>
        <v>0</v>
      </c>
      <c r="E605" s="478">
        <f>SUBTOTAL(9,E586:E604)</f>
        <v>324476166.50000006</v>
      </c>
      <c r="F605" s="478">
        <f>SUBTOTAL(9,F586:F604)</f>
        <v>519471.12</v>
      </c>
      <c r="G605" s="478">
        <f>SUBTOTAL(9,G586:G604)</f>
        <v>323956695.38000005</v>
      </c>
    </row>
    <row r="606" spans="2:7" outlineLevel="4">
      <c r="B606" s="180">
        <v>51111101</v>
      </c>
      <c r="C606" s="145" t="s">
        <v>1094</v>
      </c>
      <c r="D606" s="478">
        <v>0</v>
      </c>
      <c r="E606" s="478">
        <v>79980910.079999998</v>
      </c>
      <c r="F606" s="478">
        <v>0</v>
      </c>
      <c r="G606" s="478">
        <v>79980910.079999998</v>
      </c>
    </row>
    <row r="607" spans="2:7" outlineLevel="4">
      <c r="B607" s="180">
        <v>51111102</v>
      </c>
      <c r="C607" s="145" t="s">
        <v>1019</v>
      </c>
      <c r="D607" s="478">
        <v>0</v>
      </c>
      <c r="E607" s="478">
        <v>44831389.070000008</v>
      </c>
      <c r="F607" s="478">
        <v>0</v>
      </c>
      <c r="G607" s="478">
        <v>44831389.070000008</v>
      </c>
    </row>
    <row r="608" spans="2:7" outlineLevel="3">
      <c r="B608" s="180">
        <v>511111</v>
      </c>
      <c r="C608" s="145" t="s">
        <v>1093</v>
      </c>
      <c r="D608" s="478">
        <f>SUBTOTAL(9,D606:D607)</f>
        <v>0</v>
      </c>
      <c r="E608" s="478">
        <f>SUBTOTAL(9,E606:E607)</f>
        <v>124812299.15000001</v>
      </c>
      <c r="F608" s="478">
        <f>SUBTOTAL(9,F606:F607)</f>
        <v>0</v>
      </c>
      <c r="G608" s="478">
        <f>SUBTOTAL(9,G606:G607)</f>
        <v>124812299.15000001</v>
      </c>
    </row>
    <row r="609" spans="2:7" outlineLevel="2">
      <c r="B609" s="180">
        <v>5111</v>
      </c>
      <c r="C609" s="145" t="s">
        <v>1056</v>
      </c>
      <c r="D609" s="478">
        <f>SUBTOTAL(9,D586:D608)</f>
        <v>0</v>
      </c>
      <c r="E609" s="478">
        <f>SUBTOTAL(9,E586:E608)</f>
        <v>449288465.65000004</v>
      </c>
      <c r="F609" s="478">
        <f>SUBTOTAL(9,F586:F608)</f>
        <v>519471.12</v>
      </c>
      <c r="G609" s="478">
        <f>SUBTOTAL(9,G586:G608)</f>
        <v>448768994.53000003</v>
      </c>
    </row>
    <row r="610" spans="2:7" outlineLevel="4">
      <c r="B610" s="180">
        <v>51200128</v>
      </c>
      <c r="C610" s="145" t="s">
        <v>1107</v>
      </c>
      <c r="D610" s="478">
        <v>0</v>
      </c>
      <c r="E610" s="478">
        <v>642687.21</v>
      </c>
      <c r="F610" s="478">
        <v>0</v>
      </c>
      <c r="G610" s="478">
        <v>642687.21</v>
      </c>
    </row>
    <row r="611" spans="2:7" outlineLevel="3">
      <c r="B611" s="180">
        <v>512001</v>
      </c>
      <c r="C611" s="145" t="s">
        <v>1095</v>
      </c>
      <c r="D611" s="478">
        <f>SUBTOTAL(9,D610:D610)</f>
        <v>0</v>
      </c>
      <c r="E611" s="478">
        <f>SUBTOTAL(9,E610:E610)</f>
        <v>642687.21</v>
      </c>
      <c r="F611" s="478">
        <f>SUBTOTAL(9,F610:F610)</f>
        <v>0</v>
      </c>
      <c r="G611" s="478">
        <f>SUBTOTAL(9,G610:G610)</f>
        <v>642687.21</v>
      </c>
    </row>
    <row r="612" spans="2:7" outlineLevel="2">
      <c r="B612" s="180">
        <v>5120</v>
      </c>
      <c r="C612" s="145" t="s">
        <v>1095</v>
      </c>
      <c r="D612" s="478">
        <f>SUBTOTAL(9,D610:D611)</f>
        <v>0</v>
      </c>
      <c r="E612" s="478">
        <f>SUBTOTAL(9,E610:E611)</f>
        <v>642687.21</v>
      </c>
      <c r="F612" s="478">
        <f>SUBTOTAL(9,F610:F611)</f>
        <v>0</v>
      </c>
      <c r="G612" s="478">
        <f>SUBTOTAL(9,G610:G611)</f>
        <v>642687.21</v>
      </c>
    </row>
    <row r="613" spans="2:7" outlineLevel="1">
      <c r="B613" s="180">
        <v>51</v>
      </c>
      <c r="C613" s="145" t="s">
        <v>1013</v>
      </c>
      <c r="D613" s="478">
        <f>SUBTOTAL(9,D557:D612)</f>
        <v>0</v>
      </c>
      <c r="E613" s="478">
        <f>SUBTOTAL(9,E557:E612)</f>
        <v>2149023298.0799994</v>
      </c>
      <c r="F613" s="478">
        <f>SUBTOTAL(9,F557:F612)</f>
        <v>102892279.03999999</v>
      </c>
      <c r="G613" s="478">
        <f>SUBTOTAL(9,G557:G612)</f>
        <v>2046131019.0399995</v>
      </c>
    </row>
    <row r="614" spans="2:7" outlineLevel="4">
      <c r="B614" s="180">
        <v>52020101</v>
      </c>
      <c r="C614" s="145" t="s">
        <v>1114</v>
      </c>
      <c r="D614" s="478">
        <v>0</v>
      </c>
      <c r="E614" s="478">
        <v>1890595909</v>
      </c>
      <c r="F614" s="478">
        <v>99106319</v>
      </c>
      <c r="G614" s="478">
        <v>1791489590</v>
      </c>
    </row>
    <row r="615" spans="2:7" outlineLevel="4">
      <c r="B615" s="180">
        <v>52020103</v>
      </c>
      <c r="C615" s="145" t="s">
        <v>1115</v>
      </c>
      <c r="D615" s="478">
        <v>0</v>
      </c>
      <c r="E615" s="478">
        <v>74263895</v>
      </c>
      <c r="F615" s="478">
        <v>497809</v>
      </c>
      <c r="G615" s="478">
        <v>73766086</v>
      </c>
    </row>
    <row r="616" spans="2:7" outlineLevel="4">
      <c r="B616" s="180">
        <v>52020116</v>
      </c>
      <c r="C616" s="145" t="s">
        <v>1122</v>
      </c>
      <c r="D616" s="478">
        <v>0</v>
      </c>
      <c r="E616" s="478">
        <v>114723801.03999999</v>
      </c>
      <c r="F616" s="478">
        <v>28965738.920000002</v>
      </c>
      <c r="G616" s="478">
        <v>85758062.120000005</v>
      </c>
    </row>
    <row r="617" spans="2:7" outlineLevel="4">
      <c r="B617" s="180">
        <v>52020120</v>
      </c>
      <c r="C617" s="145" t="s">
        <v>1124</v>
      </c>
      <c r="D617" s="478">
        <v>0</v>
      </c>
      <c r="E617" s="478">
        <v>29976643</v>
      </c>
      <c r="F617" s="478">
        <v>163164</v>
      </c>
      <c r="G617" s="478">
        <v>29813479</v>
      </c>
    </row>
    <row r="618" spans="2:7" outlineLevel="4">
      <c r="B618" s="180">
        <v>52020121</v>
      </c>
      <c r="C618" s="145" t="s">
        <v>1125</v>
      </c>
      <c r="D618" s="478">
        <v>0</v>
      </c>
      <c r="E618" s="478">
        <v>180103056</v>
      </c>
      <c r="F618" s="478">
        <v>11374396</v>
      </c>
      <c r="G618" s="478">
        <v>168728660</v>
      </c>
    </row>
    <row r="619" spans="2:7" outlineLevel="4">
      <c r="B619" s="180">
        <v>52020122</v>
      </c>
      <c r="C619" s="145" t="s">
        <v>1126</v>
      </c>
      <c r="D619" s="478">
        <v>0</v>
      </c>
      <c r="E619" s="478">
        <v>21520639</v>
      </c>
      <c r="F619" s="478">
        <v>2162703</v>
      </c>
      <c r="G619" s="478">
        <v>19357936</v>
      </c>
    </row>
    <row r="620" spans="2:7" outlineLevel="4">
      <c r="B620" s="180">
        <v>52020126</v>
      </c>
      <c r="C620" s="145" t="s">
        <v>1130</v>
      </c>
      <c r="D620" s="478">
        <v>0</v>
      </c>
      <c r="E620" s="478">
        <v>13728451</v>
      </c>
      <c r="F620" s="478">
        <v>0</v>
      </c>
      <c r="G620" s="478">
        <v>13728451</v>
      </c>
    </row>
    <row r="621" spans="2:7" outlineLevel="4">
      <c r="B621" s="180">
        <v>52020133</v>
      </c>
      <c r="C621" s="145" t="s">
        <v>1137</v>
      </c>
      <c r="D621" s="478">
        <v>0</v>
      </c>
      <c r="E621" s="478">
        <v>190114853</v>
      </c>
      <c r="F621" s="478">
        <v>24687776</v>
      </c>
      <c r="G621" s="478">
        <v>165427077</v>
      </c>
    </row>
    <row r="622" spans="2:7" outlineLevel="3">
      <c r="B622" s="180">
        <v>520201</v>
      </c>
      <c r="C622" s="145" t="s">
        <v>1014</v>
      </c>
      <c r="D622" s="478">
        <f>SUBTOTAL(9,D614:D621)</f>
        <v>0</v>
      </c>
      <c r="E622" s="478">
        <f>SUBTOTAL(9,E614:E621)</f>
        <v>2515027247.04</v>
      </c>
      <c r="F622" s="478">
        <f>SUBTOTAL(9,F614:F621)</f>
        <v>166957905.92000002</v>
      </c>
      <c r="G622" s="478">
        <f>SUBTOTAL(9,G614:G621)</f>
        <v>2348069341.1199999</v>
      </c>
    </row>
    <row r="623" spans="2:7" outlineLevel="4">
      <c r="B623" s="180">
        <v>52022801</v>
      </c>
      <c r="C623" s="145" t="s">
        <v>1139</v>
      </c>
      <c r="D623" s="478">
        <v>0</v>
      </c>
      <c r="E623" s="478">
        <v>31734000</v>
      </c>
      <c r="F623" s="478">
        <v>7978000</v>
      </c>
      <c r="G623" s="478">
        <v>23756000</v>
      </c>
    </row>
    <row r="624" spans="2:7" outlineLevel="4">
      <c r="B624" s="180">
        <v>52022802</v>
      </c>
      <c r="C624" s="145" t="s">
        <v>1140</v>
      </c>
      <c r="D624" s="478">
        <v>0</v>
      </c>
      <c r="E624" s="478">
        <v>8288000</v>
      </c>
      <c r="F624" s="478">
        <v>340000</v>
      </c>
      <c r="G624" s="478">
        <v>7948000</v>
      </c>
    </row>
    <row r="625" spans="2:7" outlineLevel="4">
      <c r="B625" s="180">
        <v>52022803</v>
      </c>
      <c r="C625" s="145" t="s">
        <v>1141</v>
      </c>
      <c r="D625" s="478">
        <v>0</v>
      </c>
      <c r="E625" s="478">
        <v>39326500</v>
      </c>
      <c r="F625" s="478">
        <v>36670000</v>
      </c>
      <c r="G625" s="478">
        <v>2656500</v>
      </c>
    </row>
    <row r="626" spans="2:7" outlineLevel="3">
      <c r="B626" s="180">
        <v>520228</v>
      </c>
      <c r="C626" s="145" t="s">
        <v>1038</v>
      </c>
      <c r="D626" s="478">
        <f>SUBTOTAL(9,D623:D625)</f>
        <v>0</v>
      </c>
      <c r="E626" s="478">
        <f>SUBTOTAL(9,E623:E625)</f>
        <v>79348500</v>
      </c>
      <c r="F626" s="478">
        <f>SUBTOTAL(9,F623:F625)</f>
        <v>44988000</v>
      </c>
      <c r="G626" s="478">
        <f>SUBTOTAL(9,G623:G625)</f>
        <v>34360500</v>
      </c>
    </row>
    <row r="627" spans="2:7" outlineLevel="2">
      <c r="B627" s="180">
        <v>5202</v>
      </c>
      <c r="C627" s="145" t="s">
        <v>1014</v>
      </c>
      <c r="D627" s="478">
        <f>SUBTOTAL(9,D614:D626)</f>
        <v>0</v>
      </c>
      <c r="E627" s="478">
        <f>SUBTOTAL(9,E614:E626)</f>
        <v>2594375747.04</v>
      </c>
      <c r="F627" s="478">
        <f>SUBTOTAL(9,F614:F626)</f>
        <v>211945905.92000002</v>
      </c>
      <c r="G627" s="478">
        <f>SUBTOTAL(9,G614:G626)</f>
        <v>2382429841.1199999</v>
      </c>
    </row>
    <row r="628" spans="2:7" outlineLevel="4">
      <c r="B628" s="180">
        <v>52030101</v>
      </c>
      <c r="C628" s="145" t="s">
        <v>1142</v>
      </c>
      <c r="D628" s="478">
        <v>0</v>
      </c>
      <c r="E628" s="478">
        <v>42329093</v>
      </c>
      <c r="F628" s="478">
        <v>15127031</v>
      </c>
      <c r="G628" s="478">
        <v>27202062</v>
      </c>
    </row>
    <row r="629" spans="2:7" outlineLevel="4">
      <c r="B629" s="180">
        <v>52030103</v>
      </c>
      <c r="C629" s="145" t="s">
        <v>1143</v>
      </c>
      <c r="D629" s="478">
        <v>0</v>
      </c>
      <c r="E629" s="478">
        <v>18286626</v>
      </c>
      <c r="F629" s="478">
        <v>0</v>
      </c>
      <c r="G629" s="478">
        <v>18286626</v>
      </c>
    </row>
    <row r="630" spans="2:7" outlineLevel="3">
      <c r="B630" s="180">
        <v>520301</v>
      </c>
      <c r="C630" s="145" t="s">
        <v>1042</v>
      </c>
      <c r="D630" s="478">
        <f>SUBTOTAL(9,D628:D629)</f>
        <v>0</v>
      </c>
      <c r="E630" s="478">
        <f>SUBTOTAL(9,E628:E629)</f>
        <v>60615719</v>
      </c>
      <c r="F630" s="478">
        <f>SUBTOTAL(9,F628:F629)</f>
        <v>15127031</v>
      </c>
      <c r="G630" s="478">
        <f>SUBTOTAL(9,G628:G629)</f>
        <v>45488688</v>
      </c>
    </row>
    <row r="631" spans="2:7" outlineLevel="2">
      <c r="B631" s="180">
        <v>5203</v>
      </c>
      <c r="C631" s="145" t="s">
        <v>1042</v>
      </c>
      <c r="D631" s="478">
        <f>SUBTOTAL(9,D628:D630)</f>
        <v>0</v>
      </c>
      <c r="E631" s="478">
        <f>SUBTOTAL(9,E628:E630)</f>
        <v>60615719</v>
      </c>
      <c r="F631" s="478">
        <f>SUBTOTAL(9,F628:F630)</f>
        <v>15127031</v>
      </c>
      <c r="G631" s="478">
        <f>SUBTOTAL(9,G628:G630)</f>
        <v>45488688</v>
      </c>
    </row>
    <row r="632" spans="2:7" outlineLevel="4">
      <c r="B632" s="180">
        <v>52040102</v>
      </c>
      <c r="C632" s="145" t="s">
        <v>1146</v>
      </c>
      <c r="D632" s="478">
        <v>0</v>
      </c>
      <c r="E632" s="478">
        <v>84772970</v>
      </c>
      <c r="F632" s="478">
        <v>4808129</v>
      </c>
      <c r="G632" s="478">
        <v>79964841</v>
      </c>
    </row>
    <row r="633" spans="2:7" outlineLevel="4">
      <c r="B633" s="180">
        <v>52040103</v>
      </c>
      <c r="C633" s="145" t="s">
        <v>1147</v>
      </c>
      <c r="D633" s="478">
        <v>0</v>
      </c>
      <c r="E633" s="478">
        <v>185003472</v>
      </c>
      <c r="F633" s="478">
        <v>9223375</v>
      </c>
      <c r="G633" s="478">
        <v>175780097</v>
      </c>
    </row>
    <row r="634" spans="2:7" outlineLevel="4">
      <c r="B634" s="180">
        <v>52040105</v>
      </c>
      <c r="C634" s="145" t="s">
        <v>1148</v>
      </c>
      <c r="D634" s="478">
        <v>0</v>
      </c>
      <c r="E634" s="478">
        <v>32515711</v>
      </c>
      <c r="F634" s="478">
        <v>1094321</v>
      </c>
      <c r="G634" s="478">
        <v>31421390</v>
      </c>
    </row>
    <row r="635" spans="2:7" outlineLevel="4">
      <c r="B635" s="180">
        <v>52040106</v>
      </c>
      <c r="C635" s="145" t="s">
        <v>1149</v>
      </c>
      <c r="D635" s="478">
        <v>0</v>
      </c>
      <c r="E635" s="478">
        <v>255486131</v>
      </c>
      <c r="F635" s="478">
        <v>12735774</v>
      </c>
      <c r="G635" s="478">
        <v>242750357</v>
      </c>
    </row>
    <row r="636" spans="2:7" outlineLevel="3">
      <c r="B636" s="180">
        <v>520401</v>
      </c>
      <c r="C636" s="145" t="s">
        <v>1046</v>
      </c>
      <c r="D636" s="478">
        <f>SUBTOTAL(9,D632:D635)</f>
        <v>0</v>
      </c>
      <c r="E636" s="478">
        <f>SUBTOTAL(9,E632:E635)</f>
        <v>557778284</v>
      </c>
      <c r="F636" s="478">
        <f>SUBTOTAL(9,F632:F635)</f>
        <v>27861599</v>
      </c>
      <c r="G636" s="478">
        <f>SUBTOTAL(9,G632:G635)</f>
        <v>529916685</v>
      </c>
    </row>
    <row r="637" spans="2:7" outlineLevel="2">
      <c r="B637" s="180">
        <v>5204</v>
      </c>
      <c r="C637" s="145" t="s">
        <v>1046</v>
      </c>
      <c r="D637" s="478">
        <f>SUBTOTAL(9,D632:D636)</f>
        <v>0</v>
      </c>
      <c r="E637" s="478">
        <f>SUBTOTAL(9,E632:E636)</f>
        <v>557778284</v>
      </c>
      <c r="F637" s="478">
        <f>SUBTOTAL(9,F632:F636)</f>
        <v>27861599</v>
      </c>
      <c r="G637" s="478">
        <f>SUBTOTAL(9,G632:G636)</f>
        <v>529916685</v>
      </c>
    </row>
    <row r="638" spans="2:7" outlineLevel="4">
      <c r="B638" s="180">
        <v>52070101</v>
      </c>
      <c r="C638" s="145" t="s">
        <v>1151</v>
      </c>
      <c r="D638" s="478">
        <v>0</v>
      </c>
      <c r="E638" s="478">
        <v>62657529</v>
      </c>
      <c r="F638" s="478">
        <v>2953365</v>
      </c>
      <c r="G638" s="478">
        <v>59704164</v>
      </c>
    </row>
    <row r="639" spans="2:7" outlineLevel="4">
      <c r="B639" s="180">
        <v>52070102</v>
      </c>
      <c r="C639" s="145" t="s">
        <v>1152</v>
      </c>
      <c r="D639" s="478">
        <v>0</v>
      </c>
      <c r="E639" s="478">
        <v>41313035</v>
      </c>
      <c r="F639" s="478">
        <v>1965052</v>
      </c>
      <c r="G639" s="478">
        <v>39347983</v>
      </c>
    </row>
    <row r="640" spans="2:7" outlineLevel="3">
      <c r="B640" s="180">
        <v>520701</v>
      </c>
      <c r="C640" s="145" t="s">
        <v>1052</v>
      </c>
      <c r="D640" s="478">
        <f>SUBTOTAL(9,D638:D639)</f>
        <v>0</v>
      </c>
      <c r="E640" s="478">
        <f>SUBTOTAL(9,E638:E639)</f>
        <v>103970564</v>
      </c>
      <c r="F640" s="478">
        <f>SUBTOTAL(9,F638:F639)</f>
        <v>4918417</v>
      </c>
      <c r="G640" s="478">
        <f>SUBTOTAL(9,G638:G639)</f>
        <v>99052147</v>
      </c>
    </row>
    <row r="641" spans="2:7" outlineLevel="2">
      <c r="B641" s="180">
        <v>5207</v>
      </c>
      <c r="C641" s="145" t="s">
        <v>1052</v>
      </c>
      <c r="D641" s="478">
        <f>SUBTOTAL(9,D638:D640)</f>
        <v>0</v>
      </c>
      <c r="E641" s="478">
        <f>SUBTOTAL(9,E638:E640)</f>
        <v>103970564</v>
      </c>
      <c r="F641" s="478">
        <f>SUBTOTAL(9,F638:F640)</f>
        <v>4918417</v>
      </c>
      <c r="G641" s="478">
        <f>SUBTOTAL(9,G638:G640)</f>
        <v>99052147</v>
      </c>
    </row>
    <row r="642" spans="2:7" outlineLevel="4">
      <c r="B642" s="180">
        <v>52110111</v>
      </c>
      <c r="C642" s="145" t="s">
        <v>1155</v>
      </c>
      <c r="D642" s="478">
        <v>0</v>
      </c>
      <c r="E642" s="478">
        <v>190647197.27000001</v>
      </c>
      <c r="F642" s="478">
        <v>0</v>
      </c>
      <c r="G642" s="478">
        <v>190647197.27000001</v>
      </c>
    </row>
    <row r="643" spans="2:7" outlineLevel="4">
      <c r="B643" s="180">
        <v>52110112</v>
      </c>
      <c r="C643" s="145" t="s">
        <v>1156</v>
      </c>
      <c r="D643" s="478">
        <v>0</v>
      </c>
      <c r="E643" s="478">
        <v>158739374.72999999</v>
      </c>
      <c r="F643" s="478">
        <v>0</v>
      </c>
      <c r="G643" s="478">
        <v>158739374.72999999</v>
      </c>
    </row>
    <row r="644" spans="2:7" outlineLevel="4">
      <c r="B644" s="180">
        <v>52110113</v>
      </c>
      <c r="C644" s="145" t="s">
        <v>1157</v>
      </c>
      <c r="D644" s="478">
        <v>0</v>
      </c>
      <c r="E644" s="478">
        <v>55886562.480000004</v>
      </c>
      <c r="F644" s="478">
        <v>0</v>
      </c>
      <c r="G644" s="478">
        <v>55886562.480000004</v>
      </c>
    </row>
    <row r="645" spans="2:7" outlineLevel="4">
      <c r="B645" s="180">
        <v>52110115</v>
      </c>
      <c r="C645" s="145" t="s">
        <v>1159</v>
      </c>
      <c r="D645" s="478">
        <v>0</v>
      </c>
      <c r="E645" s="478">
        <v>63801288</v>
      </c>
      <c r="F645" s="478">
        <v>0</v>
      </c>
      <c r="G645" s="478">
        <v>63801288</v>
      </c>
    </row>
    <row r="646" spans="2:7" outlineLevel="4">
      <c r="B646" s="180">
        <v>52110118</v>
      </c>
      <c r="C646" s="145" t="s">
        <v>1162</v>
      </c>
      <c r="D646" s="478">
        <v>0</v>
      </c>
      <c r="E646" s="478">
        <v>7071559.6699999999</v>
      </c>
      <c r="F646" s="478">
        <v>0</v>
      </c>
      <c r="G646" s="478">
        <v>7071559.6699999999</v>
      </c>
    </row>
    <row r="647" spans="2:7" outlineLevel="4">
      <c r="B647" s="180">
        <v>52110119</v>
      </c>
      <c r="C647" s="145" t="s">
        <v>1163</v>
      </c>
      <c r="D647" s="478">
        <v>0</v>
      </c>
      <c r="E647" s="478">
        <v>44060025</v>
      </c>
      <c r="F647" s="478">
        <v>0</v>
      </c>
      <c r="G647" s="478">
        <v>44060025</v>
      </c>
    </row>
    <row r="648" spans="2:7" outlineLevel="4">
      <c r="B648" s="180">
        <v>52110120</v>
      </c>
      <c r="C648" s="145" t="s">
        <v>1164</v>
      </c>
      <c r="D648" s="478">
        <v>0</v>
      </c>
      <c r="E648" s="478">
        <v>178773.95</v>
      </c>
      <c r="F648" s="478">
        <v>0</v>
      </c>
      <c r="G648" s="478">
        <v>178773.95</v>
      </c>
    </row>
    <row r="649" spans="2:7" outlineLevel="4">
      <c r="B649" s="180">
        <v>52110121</v>
      </c>
      <c r="C649" s="145" t="s">
        <v>570</v>
      </c>
      <c r="D649" s="478">
        <v>0</v>
      </c>
      <c r="E649" s="478">
        <v>357866714.94</v>
      </c>
      <c r="F649" s="478">
        <v>1537426</v>
      </c>
      <c r="G649" s="478">
        <v>356329288.94</v>
      </c>
    </row>
    <row r="650" spans="2:7" outlineLevel="4">
      <c r="B650" s="180">
        <v>52110123</v>
      </c>
      <c r="C650" s="145" t="s">
        <v>1166</v>
      </c>
      <c r="D650" s="478">
        <v>0</v>
      </c>
      <c r="E650" s="478">
        <v>24496</v>
      </c>
      <c r="F650" s="478">
        <v>0</v>
      </c>
      <c r="G650" s="478">
        <v>24496</v>
      </c>
    </row>
    <row r="651" spans="2:7" outlineLevel="4">
      <c r="B651" s="180">
        <v>52110134</v>
      </c>
      <c r="C651" s="145" t="s">
        <v>1171</v>
      </c>
      <c r="D651" s="478">
        <v>0</v>
      </c>
      <c r="E651" s="478">
        <v>3951266.38</v>
      </c>
      <c r="F651" s="478">
        <v>0</v>
      </c>
      <c r="G651" s="478">
        <v>3951266.38</v>
      </c>
    </row>
    <row r="652" spans="2:7" outlineLevel="4">
      <c r="B652" s="180">
        <v>52110147</v>
      </c>
      <c r="C652" s="145" t="s">
        <v>585</v>
      </c>
      <c r="D652" s="478">
        <v>0</v>
      </c>
      <c r="E652" s="478">
        <v>156670522.74000001</v>
      </c>
      <c r="F652" s="478">
        <v>438888.89</v>
      </c>
      <c r="G652" s="478">
        <v>156231633.85000002</v>
      </c>
    </row>
    <row r="653" spans="2:7" outlineLevel="4">
      <c r="B653" s="180">
        <v>52110152</v>
      </c>
      <c r="C653" s="145" t="s">
        <v>1174</v>
      </c>
      <c r="D653" s="478">
        <v>0</v>
      </c>
      <c r="E653" s="478">
        <v>155000000</v>
      </c>
      <c r="F653" s="478">
        <v>0</v>
      </c>
      <c r="G653" s="478">
        <v>155000000</v>
      </c>
    </row>
    <row r="654" spans="2:7" outlineLevel="4">
      <c r="B654" s="180">
        <v>52110153</v>
      </c>
      <c r="C654" s="145" t="s">
        <v>1175</v>
      </c>
      <c r="D654" s="478">
        <v>0</v>
      </c>
      <c r="E654" s="478">
        <v>10663325.52</v>
      </c>
      <c r="F654" s="478">
        <v>39333</v>
      </c>
      <c r="G654" s="478">
        <v>10623992.52</v>
      </c>
    </row>
    <row r="655" spans="2:7" outlineLevel="4">
      <c r="B655" s="180">
        <v>52110162</v>
      </c>
      <c r="C655" s="145" t="s">
        <v>1179</v>
      </c>
      <c r="D655" s="478">
        <v>0</v>
      </c>
      <c r="E655" s="478">
        <v>31912836</v>
      </c>
      <c r="F655" s="478">
        <v>1612834</v>
      </c>
      <c r="G655" s="478">
        <v>30300002</v>
      </c>
    </row>
    <row r="656" spans="2:7" outlineLevel="4">
      <c r="B656" s="180">
        <v>52110163</v>
      </c>
      <c r="C656" s="145" t="s">
        <v>1180</v>
      </c>
      <c r="D656" s="478">
        <v>0</v>
      </c>
      <c r="E656" s="478">
        <v>70159.649999999994</v>
      </c>
      <c r="F656" s="478">
        <v>0</v>
      </c>
      <c r="G656" s="478">
        <v>70159.649999999994</v>
      </c>
    </row>
    <row r="657" spans="2:7" outlineLevel="4">
      <c r="B657" s="180">
        <v>52110164</v>
      </c>
      <c r="C657" s="145" t="s">
        <v>1181</v>
      </c>
      <c r="D657" s="478">
        <v>0</v>
      </c>
      <c r="E657" s="478">
        <v>11528547.51</v>
      </c>
      <c r="F657" s="478">
        <v>0</v>
      </c>
      <c r="G657" s="478">
        <v>11528547.51</v>
      </c>
    </row>
    <row r="658" spans="2:7" outlineLevel="4">
      <c r="B658" s="180">
        <v>52110166</v>
      </c>
      <c r="C658" s="145" t="s">
        <v>1140</v>
      </c>
      <c r="D658" s="478">
        <v>0</v>
      </c>
      <c r="E658" s="478">
        <v>2326289</v>
      </c>
      <c r="F658" s="478">
        <v>0</v>
      </c>
      <c r="G658" s="478">
        <v>2326289</v>
      </c>
    </row>
    <row r="659" spans="2:7" outlineLevel="4">
      <c r="B659" s="180">
        <v>52110170</v>
      </c>
      <c r="C659" s="145" t="s">
        <v>1183</v>
      </c>
      <c r="D659" s="478">
        <v>0</v>
      </c>
      <c r="E659" s="478">
        <v>50400</v>
      </c>
      <c r="F659" s="478">
        <v>50400</v>
      </c>
      <c r="G659" s="478">
        <v>0</v>
      </c>
    </row>
    <row r="660" spans="2:7" outlineLevel="4">
      <c r="B660" s="180">
        <v>52110195</v>
      </c>
      <c r="C660" s="145" t="s">
        <v>1186</v>
      </c>
      <c r="D660" s="478">
        <v>0</v>
      </c>
      <c r="E660" s="478">
        <v>2423764.42</v>
      </c>
      <c r="F660" s="478">
        <v>0</v>
      </c>
      <c r="G660" s="478">
        <v>2423764.42</v>
      </c>
    </row>
    <row r="661" spans="2:7" outlineLevel="4">
      <c r="B661" s="180">
        <v>52110199</v>
      </c>
      <c r="C661" s="145" t="s">
        <v>1190</v>
      </c>
      <c r="D661" s="478">
        <v>0</v>
      </c>
      <c r="E661" s="478">
        <v>152795860.31</v>
      </c>
      <c r="F661" s="478">
        <v>0</v>
      </c>
      <c r="G661" s="478">
        <v>152795860.31</v>
      </c>
    </row>
    <row r="662" spans="2:7" outlineLevel="3">
      <c r="B662" s="180">
        <v>521101</v>
      </c>
      <c r="C662" s="145" t="s">
        <v>1056</v>
      </c>
      <c r="D662" s="478">
        <f>SUBTOTAL(9,D642:D661)</f>
        <v>0</v>
      </c>
      <c r="E662" s="478">
        <f>SUBTOTAL(9,E642:E661)</f>
        <v>1405668963.5699999</v>
      </c>
      <c r="F662" s="478">
        <f>SUBTOTAL(9,F642:F661)</f>
        <v>3678881.89</v>
      </c>
      <c r="G662" s="478">
        <f>SUBTOTAL(9,G642:G661)</f>
        <v>1401990081.6800001</v>
      </c>
    </row>
    <row r="663" spans="2:7" outlineLevel="4">
      <c r="B663" s="180">
        <v>52110901</v>
      </c>
      <c r="C663" s="145" t="s">
        <v>1200</v>
      </c>
      <c r="D663" s="478">
        <v>0</v>
      </c>
      <c r="E663" s="478">
        <v>100489555.05</v>
      </c>
      <c r="F663" s="478">
        <v>0</v>
      </c>
      <c r="G663" s="478">
        <v>100489555.05</v>
      </c>
    </row>
    <row r="664" spans="2:7" outlineLevel="4">
      <c r="B664" s="180">
        <v>52110902</v>
      </c>
      <c r="C664" s="145" t="s">
        <v>1201</v>
      </c>
      <c r="D664" s="478">
        <v>0</v>
      </c>
      <c r="E664" s="478">
        <v>101417234.2</v>
      </c>
      <c r="F664" s="478">
        <v>0</v>
      </c>
      <c r="G664" s="478">
        <v>101417234.2</v>
      </c>
    </row>
    <row r="665" spans="2:7" outlineLevel="3">
      <c r="B665" s="180">
        <v>521109</v>
      </c>
      <c r="C665" s="145" t="s">
        <v>1093</v>
      </c>
      <c r="D665" s="478">
        <f>SUBTOTAL(9,D663:D664)</f>
        <v>0</v>
      </c>
      <c r="E665" s="478">
        <f>SUBTOTAL(9,E663:E664)</f>
        <v>201906789.25</v>
      </c>
      <c r="F665" s="478">
        <f>SUBTOTAL(9,F663:F664)</f>
        <v>0</v>
      </c>
      <c r="G665" s="478">
        <f>SUBTOTAL(9,G663:G664)</f>
        <v>201906789.25</v>
      </c>
    </row>
    <row r="666" spans="2:7" outlineLevel="4">
      <c r="B666" s="180">
        <v>52111001</v>
      </c>
      <c r="C666" s="145" t="s">
        <v>1202</v>
      </c>
      <c r="D666" s="478">
        <v>0</v>
      </c>
      <c r="E666" s="478">
        <v>278391416.87</v>
      </c>
      <c r="F666" s="478">
        <v>2371115</v>
      </c>
      <c r="G666" s="478">
        <v>276020301.87</v>
      </c>
    </row>
    <row r="667" spans="2:7" outlineLevel="3">
      <c r="B667" s="180">
        <v>521110</v>
      </c>
      <c r="C667" s="145" t="s">
        <v>503</v>
      </c>
      <c r="D667" s="478">
        <f>SUBTOTAL(9,D666:D666)</f>
        <v>0</v>
      </c>
      <c r="E667" s="478">
        <f>SUBTOTAL(9,E666:E666)</f>
        <v>278391416.87</v>
      </c>
      <c r="F667" s="478">
        <f>SUBTOTAL(9,F666:F666)</f>
        <v>2371115</v>
      </c>
      <c r="G667" s="478">
        <f>SUBTOTAL(9,G666:G666)</f>
        <v>276020301.87</v>
      </c>
    </row>
    <row r="668" spans="2:7" outlineLevel="2">
      <c r="B668" s="180">
        <v>5211</v>
      </c>
      <c r="C668" s="145" t="s">
        <v>1056</v>
      </c>
      <c r="D668" s="478">
        <f>SUBTOTAL(9,D642:D667)</f>
        <v>0</v>
      </c>
      <c r="E668" s="478">
        <f>SUBTOTAL(9,E642:E667)</f>
        <v>1885967169.6900001</v>
      </c>
      <c r="F668" s="478">
        <f>SUBTOTAL(9,F642:F667)</f>
        <v>6049996.8900000006</v>
      </c>
      <c r="G668" s="478">
        <f>SUBTOTAL(9,G642:G667)</f>
        <v>1879917172.8000002</v>
      </c>
    </row>
    <row r="669" spans="2:7" outlineLevel="4">
      <c r="B669" s="180">
        <v>52209006</v>
      </c>
      <c r="C669" s="145" t="s">
        <v>1223</v>
      </c>
      <c r="D669" s="478">
        <v>0</v>
      </c>
      <c r="E669" s="478">
        <v>642834.94999999995</v>
      </c>
      <c r="F669" s="478">
        <v>0</v>
      </c>
      <c r="G669" s="478">
        <v>642834.94999999995</v>
      </c>
    </row>
    <row r="670" spans="2:7" outlineLevel="3">
      <c r="B670" s="180">
        <v>522090</v>
      </c>
      <c r="C670" s="145" t="s">
        <v>1625</v>
      </c>
      <c r="D670" s="478">
        <f>SUBTOTAL(9,D669:D669)</f>
        <v>0</v>
      </c>
      <c r="E670" s="478">
        <f>SUBTOTAL(9,E669:E669)</f>
        <v>642834.94999999995</v>
      </c>
      <c r="F670" s="478">
        <f>SUBTOTAL(9,F669:F669)</f>
        <v>0</v>
      </c>
      <c r="G670" s="478">
        <f>SUBTOTAL(9,G669:G669)</f>
        <v>642834.94999999995</v>
      </c>
    </row>
    <row r="671" spans="2:7" outlineLevel="2">
      <c r="B671" s="180">
        <v>5220</v>
      </c>
      <c r="C671" s="145" t="s">
        <v>1625</v>
      </c>
      <c r="D671" s="478">
        <f>SUBTOTAL(9,D669:D670)</f>
        <v>0</v>
      </c>
      <c r="E671" s="478">
        <f>SUBTOTAL(9,E669:E670)</f>
        <v>642834.94999999995</v>
      </c>
      <c r="F671" s="478">
        <f>SUBTOTAL(9,F669:F670)</f>
        <v>0</v>
      </c>
      <c r="G671" s="478">
        <f>SUBTOTAL(9,G669:G670)</f>
        <v>642834.94999999995</v>
      </c>
    </row>
    <row r="672" spans="2:7" outlineLevel="4">
      <c r="B672" s="180">
        <v>52990101</v>
      </c>
      <c r="C672" s="145" t="s">
        <v>1228</v>
      </c>
      <c r="D672" s="478">
        <v>0</v>
      </c>
      <c r="E672" s="478">
        <v>21278039</v>
      </c>
      <c r="F672" s="478">
        <v>2087666319.22</v>
      </c>
      <c r="G672" s="478">
        <v>-2066388280.22</v>
      </c>
    </row>
    <row r="673" spans="2:7" outlineLevel="3">
      <c r="B673" s="180">
        <v>529901</v>
      </c>
      <c r="C673" s="145" t="s">
        <v>1626</v>
      </c>
      <c r="D673" s="478">
        <f>SUBTOTAL(9,D672:D672)</f>
        <v>0</v>
      </c>
      <c r="E673" s="478">
        <f>SUBTOTAL(9,E672:E672)</f>
        <v>21278039</v>
      </c>
      <c r="F673" s="478">
        <f>SUBTOTAL(9,F672:F672)</f>
        <v>2087666319.22</v>
      </c>
      <c r="G673" s="478">
        <f>SUBTOTAL(9,G672:G672)</f>
        <v>-2066388280.22</v>
      </c>
    </row>
    <row r="674" spans="2:7" outlineLevel="2">
      <c r="B674" s="180">
        <v>5299</v>
      </c>
      <c r="C674" s="145" t="s">
        <v>1626</v>
      </c>
      <c r="D674" s="478">
        <f>SUBTOTAL(9,D672:D673)</f>
        <v>0</v>
      </c>
      <c r="E674" s="478">
        <f>SUBTOTAL(9,E672:E673)</f>
        <v>21278039</v>
      </c>
      <c r="F674" s="478">
        <f>SUBTOTAL(9,F672:F673)</f>
        <v>2087666319.22</v>
      </c>
      <c r="G674" s="478">
        <f>SUBTOTAL(9,G672:G673)</f>
        <v>-2066388280.22</v>
      </c>
    </row>
    <row r="675" spans="2:7" outlineLevel="1">
      <c r="B675" s="180">
        <v>52</v>
      </c>
      <c r="C675" s="145" t="s">
        <v>1113</v>
      </c>
      <c r="D675" s="478">
        <f>SUBTOTAL(9,D614:D674)</f>
        <v>0</v>
      </c>
      <c r="E675" s="478">
        <f>SUBTOTAL(9,E614:E674)</f>
        <v>5224628357.6800003</v>
      </c>
      <c r="F675" s="478">
        <f>SUBTOTAL(9,F614:F674)</f>
        <v>2353569269.0300002</v>
      </c>
      <c r="G675" s="478">
        <f>SUBTOTAL(9,G614:G674)</f>
        <v>2871059088.6499996</v>
      </c>
    </row>
    <row r="676" spans="2:7" outlineLevel="4">
      <c r="B676" s="180">
        <v>53020132</v>
      </c>
      <c r="C676" s="145" t="s">
        <v>1231</v>
      </c>
      <c r="D676" s="478">
        <v>0</v>
      </c>
      <c r="E676" s="478">
        <v>42228445.519999996</v>
      </c>
      <c r="F676" s="478">
        <v>0</v>
      </c>
      <c r="G676" s="478">
        <v>42228445.519999996</v>
      </c>
    </row>
    <row r="677" spans="2:7" outlineLevel="3">
      <c r="B677" s="180">
        <v>530201</v>
      </c>
      <c r="C677" s="145" t="s">
        <v>1230</v>
      </c>
      <c r="D677" s="478">
        <f>SUBTOTAL(9,D676:D676)</f>
        <v>0</v>
      </c>
      <c r="E677" s="478">
        <f>SUBTOTAL(9,E676:E676)</f>
        <v>42228445.519999996</v>
      </c>
      <c r="F677" s="478">
        <f>SUBTOTAL(9,F676:F676)</f>
        <v>0</v>
      </c>
      <c r="G677" s="478">
        <f>SUBTOTAL(9,G676:G676)</f>
        <v>42228445.519999996</v>
      </c>
    </row>
    <row r="678" spans="2:7" outlineLevel="2">
      <c r="B678" s="180">
        <v>5302</v>
      </c>
      <c r="C678" s="145" t="s">
        <v>1230</v>
      </c>
      <c r="D678" s="478">
        <f>SUBTOTAL(9,D676:D677)</f>
        <v>0</v>
      </c>
      <c r="E678" s="478">
        <f>SUBTOTAL(9,E676:E677)</f>
        <v>42228445.519999996</v>
      </c>
      <c r="F678" s="478">
        <f>SUBTOTAL(9,F676:F677)</f>
        <v>0</v>
      </c>
      <c r="G678" s="478">
        <f>SUBTOTAL(9,G676:G677)</f>
        <v>42228445.519999996</v>
      </c>
    </row>
    <row r="679" spans="2:7" outlineLevel="4">
      <c r="B679" s="180">
        <v>53300101</v>
      </c>
      <c r="C679" s="145" t="s">
        <v>1245</v>
      </c>
      <c r="D679" s="478">
        <v>0</v>
      </c>
      <c r="E679" s="478">
        <v>130650860.27999999</v>
      </c>
      <c r="F679" s="478">
        <v>0</v>
      </c>
      <c r="G679" s="478">
        <v>130650860.27999999</v>
      </c>
    </row>
    <row r="680" spans="2:7" outlineLevel="4">
      <c r="B680" s="180">
        <v>53300104</v>
      </c>
      <c r="C680" s="145" t="s">
        <v>1246</v>
      </c>
      <c r="D680" s="478">
        <v>0</v>
      </c>
      <c r="E680" s="478">
        <v>2940808.37</v>
      </c>
      <c r="F680" s="478">
        <v>0</v>
      </c>
      <c r="G680" s="478">
        <v>2940808.37</v>
      </c>
    </row>
    <row r="681" spans="2:7" outlineLevel="4">
      <c r="B681" s="180">
        <v>53300106</v>
      </c>
      <c r="C681" s="145" t="s">
        <v>1247</v>
      </c>
      <c r="D681" s="478">
        <v>0</v>
      </c>
      <c r="E681" s="478">
        <v>293580.06</v>
      </c>
      <c r="F681" s="478">
        <v>0</v>
      </c>
      <c r="G681" s="478">
        <v>293580.06</v>
      </c>
    </row>
    <row r="682" spans="2:7" outlineLevel="4">
      <c r="B682" s="180">
        <v>53300107</v>
      </c>
      <c r="C682" s="145" t="s">
        <v>1248</v>
      </c>
      <c r="D682" s="478">
        <v>0</v>
      </c>
      <c r="E682" s="478">
        <v>99804961.539999992</v>
      </c>
      <c r="F682" s="478">
        <v>0</v>
      </c>
      <c r="G682" s="478">
        <v>99804961.539999992</v>
      </c>
    </row>
    <row r="683" spans="2:7" outlineLevel="3">
      <c r="B683" s="180">
        <v>533001</v>
      </c>
      <c r="C683" s="145" t="s">
        <v>1244</v>
      </c>
      <c r="D683" s="478">
        <f>SUBTOTAL(9,D679:D682)</f>
        <v>0</v>
      </c>
      <c r="E683" s="478">
        <f>SUBTOTAL(9,E679:E682)</f>
        <v>233690210.25</v>
      </c>
      <c r="F683" s="478">
        <f>SUBTOTAL(9,F679:F682)</f>
        <v>0</v>
      </c>
      <c r="G683" s="478">
        <f>SUBTOTAL(9,G679:G682)</f>
        <v>233690210.25</v>
      </c>
    </row>
    <row r="684" spans="2:7" outlineLevel="2">
      <c r="B684" s="180">
        <v>5330</v>
      </c>
      <c r="C684" s="145" t="s">
        <v>1243</v>
      </c>
      <c r="D684" s="478">
        <f>SUBTOTAL(9,D679:D683)</f>
        <v>0</v>
      </c>
      <c r="E684" s="478">
        <f>SUBTOTAL(9,E679:E683)</f>
        <v>233690210.25</v>
      </c>
      <c r="F684" s="478">
        <f>SUBTOTAL(9,F679:F683)</f>
        <v>0</v>
      </c>
      <c r="G684" s="478">
        <f>SUBTOTAL(9,G679:G683)</f>
        <v>233690210.25</v>
      </c>
    </row>
    <row r="685" spans="2:7" outlineLevel="1">
      <c r="B685" s="180">
        <v>53</v>
      </c>
      <c r="C685" s="145" t="s">
        <v>1229</v>
      </c>
      <c r="D685" s="478">
        <f>SUBTOTAL(9,D676:D684)</f>
        <v>0</v>
      </c>
      <c r="E685" s="478">
        <f>SUBTOTAL(9,E676:E684)</f>
        <v>275918655.76999998</v>
      </c>
      <c r="F685" s="478">
        <f>SUBTOTAL(9,F676:F684)</f>
        <v>0</v>
      </c>
      <c r="G685" s="478">
        <f>SUBTOTAL(9,G676:G684)</f>
        <v>275918655.76999998</v>
      </c>
    </row>
    <row r="686" spans="2:7" outlineLevel="4">
      <c r="B686" s="180">
        <v>58020138</v>
      </c>
      <c r="C686" s="145" t="s">
        <v>1261</v>
      </c>
      <c r="D686" s="478">
        <v>0</v>
      </c>
      <c r="E686" s="478">
        <v>703257.14999999991</v>
      </c>
      <c r="F686" s="478">
        <v>0</v>
      </c>
      <c r="G686" s="478">
        <v>703257.14999999991</v>
      </c>
    </row>
    <row r="687" spans="2:7" outlineLevel="4">
      <c r="B687" s="180">
        <v>58020139</v>
      </c>
      <c r="C687" s="145" t="s">
        <v>1262</v>
      </c>
      <c r="D687" s="478">
        <v>0</v>
      </c>
      <c r="E687" s="478">
        <v>60546124.009999998</v>
      </c>
      <c r="F687" s="478">
        <v>1607791.48</v>
      </c>
      <c r="G687" s="478">
        <v>58938332.529999994</v>
      </c>
    </row>
    <row r="688" spans="2:7" outlineLevel="3">
      <c r="B688" s="180">
        <v>580201</v>
      </c>
      <c r="C688" s="145" t="s">
        <v>1627</v>
      </c>
      <c r="D688" s="478">
        <f>SUBTOTAL(9,D686:D687)</f>
        <v>0</v>
      </c>
      <c r="E688" s="478">
        <f>SUBTOTAL(9,E686:E687)</f>
        <v>61249381.159999996</v>
      </c>
      <c r="F688" s="478">
        <f>SUBTOTAL(9,F686:F687)</f>
        <v>1607791.48</v>
      </c>
      <c r="G688" s="478">
        <f>SUBTOTAL(9,G686:G687)</f>
        <v>59641589.679999992</v>
      </c>
    </row>
    <row r="689" spans="2:7" outlineLevel="2">
      <c r="B689" s="180">
        <v>5802</v>
      </c>
      <c r="C689" s="145" t="s">
        <v>1259</v>
      </c>
      <c r="D689" s="478">
        <f>SUBTOTAL(9,D686:D688)</f>
        <v>0</v>
      </c>
      <c r="E689" s="478">
        <f>SUBTOTAL(9,E686:E688)</f>
        <v>61249381.159999996</v>
      </c>
      <c r="F689" s="478">
        <f>SUBTOTAL(9,F686:F688)</f>
        <v>1607791.48</v>
      </c>
      <c r="G689" s="478">
        <f>SUBTOTAL(9,G686:G688)</f>
        <v>59641589.679999992</v>
      </c>
    </row>
    <row r="690" spans="2:7" outlineLevel="4">
      <c r="B690" s="180">
        <v>58080103</v>
      </c>
      <c r="C690" s="145" t="s">
        <v>1272</v>
      </c>
      <c r="D690" s="478">
        <v>0</v>
      </c>
      <c r="E690" s="478">
        <v>759840</v>
      </c>
      <c r="F690" s="478">
        <v>0</v>
      </c>
      <c r="G690" s="478">
        <v>759840</v>
      </c>
    </row>
    <row r="691" spans="2:7" outlineLevel="3">
      <c r="B691" s="180">
        <v>580801</v>
      </c>
      <c r="C691" s="145" t="s">
        <v>1628</v>
      </c>
      <c r="D691" s="478">
        <f>SUBTOTAL(9,D690:D690)</f>
        <v>0</v>
      </c>
      <c r="E691" s="478">
        <f>SUBTOTAL(9,E690:E690)</f>
        <v>759840</v>
      </c>
      <c r="F691" s="478">
        <f>SUBTOTAL(9,F690:F690)</f>
        <v>0</v>
      </c>
      <c r="G691" s="478">
        <f>SUBTOTAL(9,G690:G690)</f>
        <v>759840</v>
      </c>
    </row>
    <row r="692" spans="2:7" outlineLevel="2">
      <c r="B692" s="180">
        <v>5808</v>
      </c>
      <c r="C692" s="145" t="s">
        <v>1628</v>
      </c>
      <c r="D692" s="478">
        <f>SUBTOTAL(9,D690:D691)</f>
        <v>0</v>
      </c>
      <c r="E692" s="478">
        <f>SUBTOTAL(9,E690:E691)</f>
        <v>759840</v>
      </c>
      <c r="F692" s="478">
        <f>SUBTOTAL(9,F690:F691)</f>
        <v>0</v>
      </c>
      <c r="G692" s="478">
        <f>SUBTOTAL(9,G690:G691)</f>
        <v>759840</v>
      </c>
    </row>
    <row r="693" spans="2:7" outlineLevel="4">
      <c r="B693" s="180">
        <v>58150194</v>
      </c>
      <c r="C693" s="145" t="s">
        <v>1005</v>
      </c>
      <c r="D693" s="478">
        <v>0</v>
      </c>
      <c r="E693" s="478">
        <v>233624.05</v>
      </c>
      <c r="F693" s="478">
        <v>0</v>
      </c>
      <c r="G693" s="478">
        <v>233624.05</v>
      </c>
    </row>
    <row r="694" spans="2:7" outlineLevel="3">
      <c r="B694" s="180">
        <v>581501</v>
      </c>
      <c r="C694" s="145" t="s">
        <v>1629</v>
      </c>
      <c r="D694" s="478">
        <f>SUBTOTAL(9,D693:D693)</f>
        <v>0</v>
      </c>
      <c r="E694" s="478">
        <f>SUBTOTAL(9,E693:E693)</f>
        <v>233624.05</v>
      </c>
      <c r="F694" s="478">
        <f>SUBTOTAL(9,F693:F693)</f>
        <v>0</v>
      </c>
      <c r="G694" s="478">
        <f>SUBTOTAL(9,G693:G693)</f>
        <v>233624.05</v>
      </c>
    </row>
    <row r="695" spans="2:7" outlineLevel="2">
      <c r="B695" s="180">
        <v>5815</v>
      </c>
      <c r="C695" s="145" t="s">
        <v>1629</v>
      </c>
      <c r="D695" s="478">
        <f>SUBTOTAL(9,D693:D694)</f>
        <v>0</v>
      </c>
      <c r="E695" s="478">
        <f>SUBTOTAL(9,E693:E694)</f>
        <v>233624.05</v>
      </c>
      <c r="F695" s="478">
        <f>SUBTOTAL(9,F693:F694)</f>
        <v>0</v>
      </c>
      <c r="G695" s="478">
        <f>SUBTOTAL(9,G693:G694)</f>
        <v>233624.05</v>
      </c>
    </row>
    <row r="696" spans="2:7" outlineLevel="1">
      <c r="B696" s="180">
        <v>58</v>
      </c>
      <c r="C696" s="145" t="s">
        <v>1255</v>
      </c>
      <c r="D696" s="478">
        <f>SUBTOTAL(9,D686:D695)</f>
        <v>0</v>
      </c>
      <c r="E696" s="478">
        <f>SUBTOTAL(9,E686:E695)</f>
        <v>62242845.209999993</v>
      </c>
      <c r="F696" s="478">
        <f>SUBTOTAL(9,F686:F695)</f>
        <v>1607791.48</v>
      </c>
      <c r="G696" s="478">
        <f>SUBTOTAL(9,G686:G695)</f>
        <v>60635053.729999989</v>
      </c>
    </row>
    <row r="697" spans="2:7">
      <c r="B697" s="180">
        <v>5</v>
      </c>
      <c r="C697" s="145" t="s">
        <v>1012</v>
      </c>
      <c r="D697" s="478">
        <f>SUBTOTAL(9,D557:D696)</f>
        <v>0</v>
      </c>
      <c r="E697" s="478">
        <f>SUBTOTAL(9,E557:E696)</f>
        <v>7711813156.7399988</v>
      </c>
      <c r="F697" s="478">
        <f>SUBTOTAL(9,F557:F696)</f>
        <v>2458069339.5500002</v>
      </c>
      <c r="G697" s="478">
        <f>SUBTOTAL(9,G557:G696)</f>
        <v>5253743817.1899996</v>
      </c>
    </row>
    <row r="698" spans="2:7" outlineLevel="4">
      <c r="B698" s="180">
        <v>79030201</v>
      </c>
      <c r="C698" s="145" t="s">
        <v>1293</v>
      </c>
      <c r="D698" s="478">
        <v>0</v>
      </c>
      <c r="E698" s="478">
        <v>358771135.67000002</v>
      </c>
      <c r="F698" s="478">
        <v>396170</v>
      </c>
      <c r="G698" s="478">
        <v>358374965.67000002</v>
      </c>
    </row>
    <row r="699" spans="2:7" outlineLevel="4">
      <c r="B699" s="180">
        <v>79030207</v>
      </c>
      <c r="C699" s="145" t="s">
        <v>1298</v>
      </c>
      <c r="D699" s="478">
        <v>0</v>
      </c>
      <c r="E699" s="478">
        <v>51630126.380000003</v>
      </c>
      <c r="F699" s="478">
        <v>0</v>
      </c>
      <c r="G699" s="478">
        <v>51630126.380000003</v>
      </c>
    </row>
    <row r="700" spans="2:7" outlineLevel="4">
      <c r="B700" s="180">
        <v>79030209</v>
      </c>
      <c r="C700" s="145" t="s">
        <v>1300</v>
      </c>
      <c r="D700" s="478">
        <v>0</v>
      </c>
      <c r="E700" s="478">
        <v>367920656.40000004</v>
      </c>
      <c r="F700" s="478">
        <v>54287989</v>
      </c>
      <c r="G700" s="478">
        <v>313632667.40000004</v>
      </c>
    </row>
    <row r="701" spans="2:7" outlineLevel="4">
      <c r="B701" s="180">
        <v>79030210</v>
      </c>
      <c r="C701" s="145" t="s">
        <v>1301</v>
      </c>
      <c r="D701" s="478">
        <v>0</v>
      </c>
      <c r="E701" s="478">
        <v>129489535.68000001</v>
      </c>
      <c r="F701" s="478">
        <v>10216500</v>
      </c>
      <c r="G701" s="478">
        <v>119273035.68000001</v>
      </c>
    </row>
    <row r="702" spans="2:7" outlineLevel="4">
      <c r="B702" s="180">
        <v>79030211</v>
      </c>
      <c r="C702" s="145" t="s">
        <v>1302</v>
      </c>
      <c r="D702" s="478">
        <v>0</v>
      </c>
      <c r="E702" s="478">
        <v>99900214.069999993</v>
      </c>
      <c r="F702" s="478">
        <v>112800</v>
      </c>
      <c r="G702" s="478">
        <v>99787414.069999993</v>
      </c>
    </row>
    <row r="703" spans="2:7" outlineLevel="4">
      <c r="B703" s="180">
        <v>79030212</v>
      </c>
      <c r="C703" s="145" t="s">
        <v>1303</v>
      </c>
      <c r="D703" s="478">
        <v>0</v>
      </c>
      <c r="E703" s="478">
        <v>10920576.279999999</v>
      </c>
      <c r="F703" s="478">
        <v>150000</v>
      </c>
      <c r="G703" s="478">
        <v>10770576.279999999</v>
      </c>
    </row>
    <row r="704" spans="2:7" outlineLevel="4">
      <c r="B704" s="180">
        <v>79030213</v>
      </c>
      <c r="C704" s="145" t="s">
        <v>1304</v>
      </c>
      <c r="D704" s="478">
        <v>0</v>
      </c>
      <c r="E704" s="478">
        <v>8185321.9699999997</v>
      </c>
      <c r="F704" s="478">
        <v>0</v>
      </c>
      <c r="G704" s="478">
        <v>8185321.9699999997</v>
      </c>
    </row>
    <row r="705" spans="2:7" outlineLevel="4">
      <c r="B705" s="180">
        <v>79030215</v>
      </c>
      <c r="C705" s="145" t="s">
        <v>1306</v>
      </c>
      <c r="D705" s="478">
        <v>0</v>
      </c>
      <c r="E705" s="478">
        <v>82064177.24000001</v>
      </c>
      <c r="F705" s="478">
        <v>233136.13</v>
      </c>
      <c r="G705" s="478">
        <v>81831041.109999999</v>
      </c>
    </row>
    <row r="706" spans="2:7" outlineLevel="4">
      <c r="B706" s="180">
        <v>79030216</v>
      </c>
      <c r="C706" s="145" t="s">
        <v>1307</v>
      </c>
      <c r="D706" s="478">
        <v>0</v>
      </c>
      <c r="E706" s="478">
        <v>496000</v>
      </c>
      <c r="F706" s="478">
        <v>496000</v>
      </c>
      <c r="G706" s="478">
        <v>0</v>
      </c>
    </row>
    <row r="707" spans="2:7" outlineLevel="4">
      <c r="B707" s="180">
        <v>79030218</v>
      </c>
      <c r="C707" s="145" t="s">
        <v>1309</v>
      </c>
      <c r="D707" s="478">
        <v>0</v>
      </c>
      <c r="E707" s="478">
        <v>3465546.2199999997</v>
      </c>
      <c r="F707" s="478">
        <v>0</v>
      </c>
      <c r="G707" s="478">
        <v>3465546.2199999997</v>
      </c>
    </row>
    <row r="708" spans="2:7" outlineLevel="4">
      <c r="B708" s="180">
        <v>79030220</v>
      </c>
      <c r="C708" s="145" t="s">
        <v>1311</v>
      </c>
      <c r="D708" s="478">
        <v>0</v>
      </c>
      <c r="E708" s="478">
        <v>14092363.870000001</v>
      </c>
      <c r="F708" s="478">
        <v>0</v>
      </c>
      <c r="G708" s="478">
        <v>14092363.870000001</v>
      </c>
    </row>
    <row r="709" spans="2:7" outlineLevel="4">
      <c r="B709" s="180">
        <v>79030221</v>
      </c>
      <c r="C709" s="145" t="s">
        <v>1299</v>
      </c>
      <c r="D709" s="478">
        <v>0</v>
      </c>
      <c r="E709" s="478">
        <v>91401</v>
      </c>
      <c r="F709" s="478">
        <v>0</v>
      </c>
      <c r="G709" s="478">
        <v>91401</v>
      </c>
    </row>
    <row r="710" spans="2:7" outlineLevel="4">
      <c r="B710" s="180">
        <v>79030222</v>
      </c>
      <c r="C710" s="145" t="s">
        <v>1312</v>
      </c>
      <c r="D710" s="478">
        <v>0</v>
      </c>
      <c r="E710" s="478">
        <v>3844320.17</v>
      </c>
      <c r="F710" s="478">
        <v>0</v>
      </c>
      <c r="G710" s="478">
        <v>3844320.17</v>
      </c>
    </row>
    <row r="711" spans="2:7" outlineLevel="4">
      <c r="B711" s="180">
        <v>79030223</v>
      </c>
      <c r="C711" s="145" t="s">
        <v>1313</v>
      </c>
      <c r="D711" s="478">
        <v>0</v>
      </c>
      <c r="E711" s="478">
        <v>3664320.17</v>
      </c>
      <c r="F711" s="478">
        <v>0</v>
      </c>
      <c r="G711" s="478">
        <v>3664320.17</v>
      </c>
    </row>
    <row r="712" spans="2:7" outlineLevel="4">
      <c r="B712" s="180">
        <v>79030224</v>
      </c>
      <c r="C712" s="145" t="s">
        <v>1314</v>
      </c>
      <c r="D712" s="478">
        <v>0</v>
      </c>
      <c r="E712" s="478">
        <v>12970121.359999999</v>
      </c>
      <c r="F712" s="478">
        <v>0</v>
      </c>
      <c r="G712" s="478">
        <v>12970121.359999999</v>
      </c>
    </row>
    <row r="713" spans="2:7" outlineLevel="4">
      <c r="B713" s="180">
        <v>79030228</v>
      </c>
      <c r="C713" s="145" t="s">
        <v>1317</v>
      </c>
      <c r="D713" s="478">
        <v>0</v>
      </c>
      <c r="E713" s="478">
        <v>4912776</v>
      </c>
      <c r="F713" s="478">
        <v>0</v>
      </c>
      <c r="G713" s="478">
        <v>4912776</v>
      </c>
    </row>
    <row r="714" spans="2:7" outlineLevel="4">
      <c r="B714" s="180">
        <v>79030229</v>
      </c>
      <c r="C714" s="145" t="s">
        <v>1318</v>
      </c>
      <c r="D714" s="478">
        <v>0</v>
      </c>
      <c r="E714" s="478">
        <v>915000</v>
      </c>
      <c r="F714" s="478">
        <v>0</v>
      </c>
      <c r="G714" s="478">
        <v>915000</v>
      </c>
    </row>
    <row r="715" spans="2:7" outlineLevel="4">
      <c r="B715" s="180">
        <v>79030230</v>
      </c>
      <c r="C715" s="145" t="s">
        <v>1319</v>
      </c>
      <c r="D715" s="478">
        <v>0</v>
      </c>
      <c r="E715" s="478">
        <v>105050591.70999999</v>
      </c>
      <c r="F715" s="478">
        <v>151968</v>
      </c>
      <c r="G715" s="478">
        <v>104898623.70999999</v>
      </c>
    </row>
    <row r="716" spans="2:7" outlineLevel="4">
      <c r="B716" s="180">
        <v>79030231</v>
      </c>
      <c r="C716" s="145" t="s">
        <v>1320</v>
      </c>
      <c r="D716" s="478">
        <v>0</v>
      </c>
      <c r="E716" s="478">
        <v>8052610</v>
      </c>
      <c r="F716" s="478">
        <v>0</v>
      </c>
      <c r="G716" s="478">
        <v>8052610</v>
      </c>
    </row>
    <row r="717" spans="2:7" outlineLevel="4">
      <c r="B717" s="180">
        <v>79030232</v>
      </c>
      <c r="C717" s="145" t="s">
        <v>1321</v>
      </c>
      <c r="D717" s="478">
        <v>0</v>
      </c>
      <c r="E717" s="478">
        <v>145780.56</v>
      </c>
      <c r="F717" s="478">
        <v>0</v>
      </c>
      <c r="G717" s="478">
        <v>145780.56</v>
      </c>
    </row>
    <row r="718" spans="2:7" outlineLevel="4">
      <c r="B718" s="180">
        <v>79030270</v>
      </c>
      <c r="C718" s="145" t="s">
        <v>1322</v>
      </c>
      <c r="D718" s="478">
        <v>0</v>
      </c>
      <c r="E718" s="478">
        <v>94179300</v>
      </c>
      <c r="F718" s="478">
        <v>94075300</v>
      </c>
      <c r="G718" s="478">
        <v>104000</v>
      </c>
    </row>
    <row r="719" spans="2:7" outlineLevel="4">
      <c r="B719" s="180">
        <v>79030295</v>
      </c>
      <c r="C719" s="145" t="s">
        <v>1324</v>
      </c>
      <c r="D719" s="478">
        <v>0</v>
      </c>
      <c r="E719" s="478">
        <v>136509.62</v>
      </c>
      <c r="F719" s="478">
        <v>0</v>
      </c>
      <c r="G719" s="478">
        <v>136509.62</v>
      </c>
    </row>
    <row r="720" spans="2:7" outlineLevel="4">
      <c r="B720" s="180">
        <v>79030299</v>
      </c>
      <c r="C720" s="145" t="s">
        <v>1327</v>
      </c>
      <c r="D720" s="478">
        <v>0</v>
      </c>
      <c r="E720" s="478">
        <v>5564564.0800000001</v>
      </c>
      <c r="F720" s="478">
        <v>132.22</v>
      </c>
      <c r="G720" s="478">
        <v>5564431.8600000003</v>
      </c>
    </row>
    <row r="721" spans="2:7" outlineLevel="3">
      <c r="B721" s="180">
        <v>790302</v>
      </c>
      <c r="C721" s="145" t="s">
        <v>1056</v>
      </c>
      <c r="D721" s="478">
        <f>SUBTOTAL(9,D698:D720)</f>
        <v>0</v>
      </c>
      <c r="E721" s="478">
        <f>SUBTOTAL(9,E698:E720)</f>
        <v>1366462948.4499998</v>
      </c>
      <c r="F721" s="478">
        <f>SUBTOTAL(9,F698:F720)</f>
        <v>160119995.34999999</v>
      </c>
      <c r="G721" s="478">
        <f>SUBTOTAL(9,G698:G720)</f>
        <v>1206342953.0999997</v>
      </c>
    </row>
    <row r="722" spans="2:7" outlineLevel="4">
      <c r="B722" s="180">
        <v>79030301</v>
      </c>
      <c r="C722" s="145" t="s">
        <v>1328</v>
      </c>
      <c r="D722" s="478">
        <v>0</v>
      </c>
      <c r="E722" s="478">
        <v>2299365436</v>
      </c>
      <c r="F722" s="478">
        <v>10700813</v>
      </c>
      <c r="G722" s="478">
        <v>2288664623</v>
      </c>
    </row>
    <row r="723" spans="2:7" outlineLevel="4">
      <c r="B723" s="180">
        <v>79030302</v>
      </c>
      <c r="C723" s="145" t="s">
        <v>1329</v>
      </c>
      <c r="D723" s="478">
        <v>0</v>
      </c>
      <c r="E723" s="478">
        <v>30417919</v>
      </c>
      <c r="F723" s="478">
        <v>191638</v>
      </c>
      <c r="G723" s="478">
        <v>30226281</v>
      </c>
    </row>
    <row r="724" spans="2:7" outlineLevel="4">
      <c r="B724" s="180">
        <v>79030303</v>
      </c>
      <c r="C724" s="145" t="s">
        <v>1330</v>
      </c>
      <c r="D724" s="478">
        <v>0</v>
      </c>
      <c r="E724" s="478">
        <v>114307397.5</v>
      </c>
      <c r="F724" s="478">
        <v>4170642.84</v>
      </c>
      <c r="G724" s="478">
        <v>110136754.66</v>
      </c>
    </row>
    <row r="725" spans="2:7" outlineLevel="4">
      <c r="B725" s="180">
        <v>79030304</v>
      </c>
      <c r="C725" s="145" t="s">
        <v>1331</v>
      </c>
      <c r="D725" s="478">
        <v>0</v>
      </c>
      <c r="E725" s="478">
        <v>37468070</v>
      </c>
      <c r="F725" s="478">
        <v>256159</v>
      </c>
      <c r="G725" s="478">
        <v>37211911</v>
      </c>
    </row>
    <row r="726" spans="2:7" outlineLevel="4">
      <c r="B726" s="180">
        <v>79030305</v>
      </c>
      <c r="C726" s="145" t="s">
        <v>1332</v>
      </c>
      <c r="D726" s="478">
        <v>0</v>
      </c>
      <c r="E726" s="478">
        <v>217968406</v>
      </c>
      <c r="F726" s="478">
        <v>1627938</v>
      </c>
      <c r="G726" s="478">
        <v>216340468</v>
      </c>
    </row>
    <row r="727" spans="2:7" outlineLevel="4">
      <c r="B727" s="180">
        <v>79030306</v>
      </c>
      <c r="C727" s="145" t="s">
        <v>1333</v>
      </c>
      <c r="D727" s="478">
        <v>0</v>
      </c>
      <c r="E727" s="478">
        <v>26047207</v>
      </c>
      <c r="F727" s="478">
        <v>1367900</v>
      </c>
      <c r="G727" s="478">
        <v>24679307</v>
      </c>
    </row>
    <row r="728" spans="2:7" outlineLevel="4">
      <c r="B728" s="180">
        <v>79030308</v>
      </c>
      <c r="C728" s="145" t="s">
        <v>1335</v>
      </c>
      <c r="D728" s="478">
        <v>0</v>
      </c>
      <c r="E728" s="478">
        <v>3991303.72</v>
      </c>
      <c r="F728" s="478">
        <v>3991303.72</v>
      </c>
      <c r="G728" s="478">
        <v>0</v>
      </c>
    </row>
    <row r="729" spans="2:7" outlineLevel="4">
      <c r="B729" s="180">
        <v>79030309</v>
      </c>
      <c r="C729" s="145" t="s">
        <v>1336</v>
      </c>
      <c r="D729" s="478">
        <v>0</v>
      </c>
      <c r="E729" s="478">
        <v>234665841</v>
      </c>
      <c r="F729" s="478">
        <v>16719495</v>
      </c>
      <c r="G729" s="478">
        <v>217946346</v>
      </c>
    </row>
    <row r="730" spans="2:7" outlineLevel="4">
      <c r="B730" s="180">
        <v>79030310</v>
      </c>
      <c r="C730" s="145" t="s">
        <v>1337</v>
      </c>
      <c r="D730" s="478">
        <v>0</v>
      </c>
      <c r="E730" s="478">
        <v>40600000</v>
      </c>
      <c r="F730" s="478">
        <v>0</v>
      </c>
      <c r="G730" s="478">
        <v>40600000</v>
      </c>
    </row>
    <row r="731" spans="2:7" outlineLevel="4">
      <c r="B731" s="180">
        <v>79030311</v>
      </c>
      <c r="C731" s="145" t="s">
        <v>1338</v>
      </c>
      <c r="D731" s="478">
        <v>0</v>
      </c>
      <c r="E731" s="478">
        <v>38626086</v>
      </c>
      <c r="F731" s="478">
        <v>5776135</v>
      </c>
      <c r="G731" s="478">
        <v>32849951</v>
      </c>
    </row>
    <row r="732" spans="2:7" outlineLevel="4">
      <c r="B732" s="180">
        <v>79030313</v>
      </c>
      <c r="C732" s="145" t="s">
        <v>1340</v>
      </c>
      <c r="D732" s="478">
        <v>0</v>
      </c>
      <c r="E732" s="478">
        <v>33121.85</v>
      </c>
      <c r="F732" s="478">
        <v>33121.85</v>
      </c>
      <c r="G732" s="478">
        <v>0</v>
      </c>
    </row>
    <row r="733" spans="2:7" outlineLevel="4">
      <c r="B733" s="180">
        <v>79030314</v>
      </c>
      <c r="C733" s="145" t="s">
        <v>1341</v>
      </c>
      <c r="D733" s="478">
        <v>0</v>
      </c>
      <c r="E733" s="478">
        <v>304807090</v>
      </c>
      <c r="F733" s="478">
        <v>304569090</v>
      </c>
      <c r="G733" s="478">
        <v>238000</v>
      </c>
    </row>
    <row r="734" spans="2:7" outlineLevel="4">
      <c r="B734" s="180">
        <v>79030315</v>
      </c>
      <c r="C734" s="145" t="s">
        <v>1321</v>
      </c>
      <c r="D734" s="478">
        <v>0</v>
      </c>
      <c r="E734" s="478">
        <v>165932430</v>
      </c>
      <c r="F734" s="478">
        <v>50732630</v>
      </c>
      <c r="G734" s="478">
        <v>115199800</v>
      </c>
    </row>
    <row r="735" spans="2:7" outlineLevel="4">
      <c r="B735" s="180">
        <v>79030316</v>
      </c>
      <c r="C735" s="145" t="s">
        <v>1320</v>
      </c>
      <c r="D735" s="478">
        <v>0</v>
      </c>
      <c r="E735" s="478">
        <v>92856000</v>
      </c>
      <c r="F735" s="478">
        <v>9696000</v>
      </c>
      <c r="G735" s="478">
        <v>83160000</v>
      </c>
    </row>
    <row r="736" spans="2:7" outlineLevel="4">
      <c r="B736" s="180">
        <v>79030327</v>
      </c>
      <c r="C736" s="145" t="s">
        <v>1345</v>
      </c>
      <c r="D736" s="478">
        <v>0</v>
      </c>
      <c r="E736" s="478">
        <v>2234870</v>
      </c>
      <c r="F736" s="478">
        <v>0</v>
      </c>
      <c r="G736" s="478">
        <v>2234870</v>
      </c>
    </row>
    <row r="737" spans="2:7" outlineLevel="3">
      <c r="B737" s="180">
        <v>790303</v>
      </c>
      <c r="C737" s="145" t="s">
        <v>1014</v>
      </c>
      <c r="D737" s="478">
        <f>SUBTOTAL(9,D722:D736)</f>
        <v>0</v>
      </c>
      <c r="E737" s="478">
        <f>SUBTOTAL(9,E722:E736)</f>
        <v>3609321178.0699997</v>
      </c>
      <c r="F737" s="478">
        <f>SUBTOTAL(9,F722:F736)</f>
        <v>409832866.41000003</v>
      </c>
      <c r="G737" s="478">
        <f>SUBTOTAL(9,G722:G736)</f>
        <v>3199488311.6599998</v>
      </c>
    </row>
    <row r="738" spans="2:7" outlineLevel="4">
      <c r="B738" s="180">
        <v>79030501</v>
      </c>
      <c r="C738" s="145" t="s">
        <v>1347</v>
      </c>
      <c r="D738" s="478">
        <v>0</v>
      </c>
      <c r="E738" s="478">
        <v>102626455</v>
      </c>
      <c r="F738" s="478">
        <v>803200</v>
      </c>
      <c r="G738" s="478">
        <v>101823255</v>
      </c>
    </row>
    <row r="739" spans="2:7" outlineLevel="4">
      <c r="B739" s="180">
        <v>79030502</v>
      </c>
      <c r="C739" s="145" t="s">
        <v>1348</v>
      </c>
      <c r="D739" s="478">
        <v>0</v>
      </c>
      <c r="E739" s="478">
        <v>226502618</v>
      </c>
      <c r="F739" s="478">
        <v>1600588</v>
      </c>
      <c r="G739" s="478">
        <v>224902030</v>
      </c>
    </row>
    <row r="740" spans="2:7" outlineLevel="4">
      <c r="B740" s="180">
        <v>79030503</v>
      </c>
      <c r="C740" s="145" t="s">
        <v>1349</v>
      </c>
      <c r="D740" s="478">
        <v>0</v>
      </c>
      <c r="E740" s="478">
        <v>20034554</v>
      </c>
      <c r="F740" s="478">
        <v>167839</v>
      </c>
      <c r="G740" s="478">
        <v>19866715</v>
      </c>
    </row>
    <row r="741" spans="2:7" outlineLevel="4">
      <c r="B741" s="180">
        <v>79030504</v>
      </c>
      <c r="C741" s="145" t="s">
        <v>1350</v>
      </c>
      <c r="D741" s="478">
        <v>0</v>
      </c>
      <c r="E741" s="478">
        <v>312332521</v>
      </c>
      <c r="F741" s="478">
        <v>2259542</v>
      </c>
      <c r="G741" s="478">
        <v>310072979</v>
      </c>
    </row>
    <row r="742" spans="2:7" outlineLevel="3">
      <c r="B742" s="180">
        <v>790305</v>
      </c>
      <c r="C742" s="145" t="s">
        <v>1046</v>
      </c>
      <c r="D742" s="478">
        <f>SUBTOTAL(9,D738:D741)</f>
        <v>0</v>
      </c>
      <c r="E742" s="478">
        <f>SUBTOTAL(9,E738:E741)</f>
        <v>661496148</v>
      </c>
      <c r="F742" s="478">
        <f>SUBTOTAL(9,F738:F741)</f>
        <v>4831169</v>
      </c>
      <c r="G742" s="478">
        <f>SUBTOTAL(9,G738:G741)</f>
        <v>656664979</v>
      </c>
    </row>
    <row r="743" spans="2:7" outlineLevel="4">
      <c r="B743" s="180">
        <v>79030601</v>
      </c>
      <c r="C743" s="145" t="s">
        <v>1351</v>
      </c>
      <c r="D743" s="478">
        <v>0</v>
      </c>
      <c r="E743" s="478">
        <v>76860291</v>
      </c>
      <c r="F743" s="478">
        <v>566688</v>
      </c>
      <c r="G743" s="478">
        <v>76293603</v>
      </c>
    </row>
    <row r="744" spans="2:7" outlineLevel="4">
      <c r="B744" s="180">
        <v>79030602</v>
      </c>
      <c r="C744" s="145" t="s">
        <v>1352</v>
      </c>
      <c r="D744" s="478">
        <v>0</v>
      </c>
      <c r="E744" s="478">
        <v>51240221</v>
      </c>
      <c r="F744" s="478">
        <v>374594</v>
      </c>
      <c r="G744" s="478">
        <v>50865627</v>
      </c>
    </row>
    <row r="745" spans="2:7" outlineLevel="3">
      <c r="B745" s="180">
        <v>790306</v>
      </c>
      <c r="C745" s="145" t="s">
        <v>1052</v>
      </c>
      <c r="D745" s="478">
        <f>SUBTOTAL(9,D743:D744)</f>
        <v>0</v>
      </c>
      <c r="E745" s="478">
        <f>SUBTOTAL(9,E743:E744)</f>
        <v>128100512</v>
      </c>
      <c r="F745" s="478">
        <f>SUBTOTAL(9,F743:F744)</f>
        <v>941282</v>
      </c>
      <c r="G745" s="478">
        <f>SUBTOTAL(9,G743:G744)</f>
        <v>127159230</v>
      </c>
    </row>
    <row r="746" spans="2:7" outlineLevel="4">
      <c r="B746" s="180">
        <v>79030702</v>
      </c>
      <c r="C746" s="145" t="s">
        <v>1356</v>
      </c>
      <c r="D746" s="478">
        <v>0</v>
      </c>
      <c r="E746" s="478">
        <v>7778515.5600000005</v>
      </c>
      <c r="F746" s="478">
        <v>0</v>
      </c>
      <c r="G746" s="478">
        <v>7778515.5600000005</v>
      </c>
    </row>
    <row r="747" spans="2:7" outlineLevel="3">
      <c r="B747" s="180">
        <v>790307</v>
      </c>
      <c r="C747" s="145" t="s">
        <v>1354</v>
      </c>
      <c r="D747" s="478">
        <f>SUBTOTAL(9,D746:D746)</f>
        <v>0</v>
      </c>
      <c r="E747" s="478">
        <f>SUBTOTAL(9,E746:E746)</f>
        <v>7778515.5600000005</v>
      </c>
      <c r="F747" s="478">
        <f>SUBTOTAL(9,F746:F746)</f>
        <v>0</v>
      </c>
      <c r="G747" s="478">
        <f>SUBTOTAL(9,G746:G746)</f>
        <v>7778515.5600000005</v>
      </c>
    </row>
    <row r="748" spans="2:7" outlineLevel="4">
      <c r="B748" s="180">
        <v>79030805</v>
      </c>
      <c r="C748" s="145" t="s">
        <v>1364</v>
      </c>
      <c r="D748" s="478">
        <v>0</v>
      </c>
      <c r="E748" s="478">
        <v>2593603.2800000003</v>
      </c>
      <c r="F748" s="478">
        <v>0</v>
      </c>
      <c r="G748" s="478">
        <v>2593603.2800000003</v>
      </c>
    </row>
    <row r="749" spans="2:7" outlineLevel="3">
      <c r="B749" s="180">
        <v>790308</v>
      </c>
      <c r="C749" s="145" t="s">
        <v>253</v>
      </c>
      <c r="D749" s="478">
        <f>SUBTOTAL(9,D748:D748)</f>
        <v>0</v>
      </c>
      <c r="E749" s="478">
        <f>SUBTOTAL(9,E748:E748)</f>
        <v>2593603.2800000003</v>
      </c>
      <c r="F749" s="478">
        <f>SUBTOTAL(9,F748:F748)</f>
        <v>0</v>
      </c>
      <c r="G749" s="478">
        <f>SUBTOTAL(9,G748:G748)</f>
        <v>2593603.2800000003</v>
      </c>
    </row>
    <row r="750" spans="2:7" outlineLevel="2">
      <c r="B750" s="180">
        <v>7903</v>
      </c>
      <c r="C750" s="145" t="s">
        <v>1290</v>
      </c>
      <c r="D750" s="478">
        <f>SUBTOTAL(9,D698:D749)</f>
        <v>0</v>
      </c>
      <c r="E750" s="478">
        <f>SUBTOTAL(9,E698:E749)</f>
        <v>5775752905.3600006</v>
      </c>
      <c r="F750" s="478">
        <f>SUBTOTAL(9,F698:F749)</f>
        <v>575725312.75999999</v>
      </c>
      <c r="G750" s="478">
        <f>SUBTOTAL(9,G698:G749)</f>
        <v>5200027592.5999994</v>
      </c>
    </row>
    <row r="751" spans="2:7" outlineLevel="1">
      <c r="B751" s="180">
        <v>79</v>
      </c>
      <c r="C751" s="145" t="s">
        <v>967</v>
      </c>
      <c r="D751" s="478">
        <f>SUBTOTAL(9,D698:D750)</f>
        <v>0</v>
      </c>
      <c r="E751" s="478">
        <f>SUBTOTAL(9,E698:E750)</f>
        <v>5775752905.3600006</v>
      </c>
      <c r="F751" s="478">
        <f>SUBTOTAL(9,F698:F750)</f>
        <v>575725312.75999999</v>
      </c>
      <c r="G751" s="478">
        <f>SUBTOTAL(9,G698:G750)</f>
        <v>5200027592.5999994</v>
      </c>
    </row>
    <row r="752" spans="2:7">
      <c r="B752" s="180">
        <v>7</v>
      </c>
      <c r="C752" s="145" t="s">
        <v>1289</v>
      </c>
      <c r="D752" s="478">
        <f>SUBTOTAL(9,D698:D751)</f>
        <v>0</v>
      </c>
      <c r="E752" s="478">
        <f>SUBTOTAL(9,E698:E751)</f>
        <v>5775752905.3600006</v>
      </c>
      <c r="F752" s="478">
        <f>SUBTOTAL(9,F698:F751)</f>
        <v>575725312.75999999</v>
      </c>
      <c r="G752" s="478">
        <f>SUBTOTAL(9,G698:G751)</f>
        <v>5200027592.5999994</v>
      </c>
    </row>
    <row r="753" spans="2:7" outlineLevel="4">
      <c r="B753" s="180">
        <v>99999995</v>
      </c>
      <c r="C753" s="145" t="s">
        <v>1598</v>
      </c>
      <c r="D753" s="478">
        <v>0</v>
      </c>
      <c r="E753" s="478">
        <v>36000</v>
      </c>
      <c r="F753" s="478">
        <v>36000</v>
      </c>
      <c r="G753" s="478">
        <v>0</v>
      </c>
    </row>
    <row r="754" spans="2:7" outlineLevel="4">
      <c r="B754" s="180">
        <v>99999996</v>
      </c>
      <c r="C754" s="145" t="s">
        <v>1599</v>
      </c>
      <c r="D754" s="478">
        <v>0</v>
      </c>
      <c r="E754" s="478">
        <v>256000</v>
      </c>
      <c r="F754" s="478">
        <v>256000</v>
      </c>
      <c r="G754" s="478">
        <v>0</v>
      </c>
    </row>
    <row r="755" spans="2:7" outlineLevel="4">
      <c r="B755" s="180">
        <v>99999998</v>
      </c>
      <c r="C755" s="145" t="s">
        <v>1601</v>
      </c>
      <c r="D755" s="478">
        <v>0</v>
      </c>
      <c r="E755" s="478">
        <v>0.19999999999999998</v>
      </c>
      <c r="F755" s="478">
        <v>0.2</v>
      </c>
      <c r="G755" s="478">
        <v>0</v>
      </c>
    </row>
    <row r="756" spans="2:7" outlineLevel="4">
      <c r="B756" s="180">
        <v>99999999</v>
      </c>
      <c r="C756" s="145" t="s">
        <v>1602</v>
      </c>
      <c r="D756" s="478">
        <v>0</v>
      </c>
      <c r="E756" s="478">
        <v>70850.100000000006</v>
      </c>
      <c r="F756" s="478">
        <v>70850.100000000006</v>
      </c>
      <c r="G756" s="478">
        <v>0</v>
      </c>
    </row>
    <row r="757" spans="2:7" outlineLevel="3">
      <c r="B757" s="180">
        <v>999999</v>
      </c>
      <c r="C757" s="145" t="s">
        <v>1630</v>
      </c>
      <c r="D757" s="478">
        <f>SUBTOTAL(9,D753:D756)</f>
        <v>0</v>
      </c>
      <c r="E757" s="478">
        <f>SUBTOTAL(9,E753:E756)</f>
        <v>362850.30000000005</v>
      </c>
      <c r="F757" s="478">
        <f>SUBTOTAL(9,F753:F756)</f>
        <v>362850.30000000005</v>
      </c>
      <c r="G757" s="478">
        <f>SUBTOTAL(9,G753:G756)</f>
        <v>0</v>
      </c>
    </row>
    <row r="758" spans="2:7" outlineLevel="2">
      <c r="B758" s="180">
        <v>9999</v>
      </c>
      <c r="C758" s="145" t="s">
        <v>1631</v>
      </c>
      <c r="D758" s="478">
        <f>SUBTOTAL(9,D753:D757)</f>
        <v>0</v>
      </c>
      <c r="E758" s="478">
        <f>SUBTOTAL(9,E753:E757)</f>
        <v>362850.30000000005</v>
      </c>
      <c r="F758" s="478">
        <f>SUBTOTAL(9,F753:F757)</f>
        <v>362850.30000000005</v>
      </c>
      <c r="G758" s="478">
        <f>SUBTOTAL(9,G753:G757)</f>
        <v>0</v>
      </c>
    </row>
    <row r="759" spans="2:7" outlineLevel="1">
      <c r="B759" s="180">
        <v>99</v>
      </c>
      <c r="C759" s="145" t="s">
        <v>1631</v>
      </c>
      <c r="D759" s="478">
        <f>SUBTOTAL(9,D753:D758)</f>
        <v>0</v>
      </c>
      <c r="E759" s="478">
        <f>SUBTOTAL(9,E753:E758)</f>
        <v>362850.30000000005</v>
      </c>
      <c r="F759" s="478">
        <f>SUBTOTAL(9,F753:F758)</f>
        <v>362850.30000000005</v>
      </c>
      <c r="G759" s="478">
        <f>SUBTOTAL(9,G753:G758)</f>
        <v>0</v>
      </c>
    </row>
    <row r="760" spans="2:7">
      <c r="B760" s="180">
        <v>9</v>
      </c>
      <c r="C760" s="145" t="s">
        <v>1631</v>
      </c>
      <c r="D760" s="478">
        <f>SUBTOTAL(9,D753:D759)</f>
        <v>0</v>
      </c>
      <c r="E760" s="478">
        <f>SUBTOTAL(9,E753:E759)</f>
        <v>362850.30000000005</v>
      </c>
      <c r="F760" s="478">
        <f>SUBTOTAL(9,F753:F759)</f>
        <v>362850.30000000005</v>
      </c>
      <c r="G760" s="478">
        <f>SUBTOTAL(9,G753:G759)</f>
        <v>0</v>
      </c>
    </row>
    <row r="761" spans="2:7">
      <c r="D761" s="478"/>
      <c r="E761" s="478"/>
      <c r="F761" s="478"/>
      <c r="G761" s="478"/>
    </row>
    <row r="762" spans="2:7" hidden="1">
      <c r="B762" s="300" t="s">
        <v>1632</v>
      </c>
      <c r="C762" s="300">
        <v>0</v>
      </c>
      <c r="D762" s="479">
        <v>-1.1444091796875E-5</v>
      </c>
      <c r="E762" s="479">
        <v>453796059912.31976</v>
      </c>
      <c r="F762" s="479">
        <v>453796059912.32025</v>
      </c>
      <c r="G762" s="479">
        <v>1.844379585236311E-5</v>
      </c>
    </row>
    <row r="763" spans="2:7">
      <c r="C763" s="300" t="s">
        <v>1633</v>
      </c>
      <c r="D763" s="479">
        <f>D762</f>
        <v>-1.1444091796875E-5</v>
      </c>
      <c r="E763" s="479">
        <f>E762</f>
        <v>453796059912.31976</v>
      </c>
      <c r="F763" s="479">
        <f>F762</f>
        <v>453796059912.32025</v>
      </c>
      <c r="G763" s="479">
        <f>G762</f>
        <v>1.844379585236311E-5</v>
      </c>
    </row>
  </sheetData>
  <sheetProtection sheet="1" objects="1" scenarios="1"/>
  <pageMargins left="0.7" right="0.7" top="0.75" bottom="0.75" header="0.3" footer="0.3"/>
  <pageSetup orientation="portrait" horizontalDpi="300" verticalDpi="300" r:id="rId1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6BE35-C727-4029-AE49-92837EE579A6}">
  <dimension ref="A1:G749"/>
  <sheetViews>
    <sheetView topLeftCell="A11" workbookViewId="0">
      <selection activeCell="D632" sqref="D632"/>
    </sheetView>
  </sheetViews>
  <sheetFormatPr defaultColWidth="11.5703125" defaultRowHeight="15" outlineLevelRow="4"/>
  <cols>
    <col min="1" max="1" width="7.85546875" customWidth="1"/>
    <col min="2" max="2" width="16.28515625" customWidth="1"/>
    <col min="3" max="3" width="40.28515625" customWidth="1"/>
    <col min="4" max="4" width="16.7109375" customWidth="1"/>
    <col min="5" max="7" width="16.7109375" style="258" customWidth="1"/>
  </cols>
  <sheetData>
    <row r="1" spans="1:7" hidden="1">
      <c r="A1">
        <v>811024803</v>
      </c>
      <c r="B1">
        <v>202101</v>
      </c>
      <c r="C1" t="s">
        <v>1603</v>
      </c>
      <c r="D1" t="s">
        <v>1634</v>
      </c>
      <c r="E1" s="258" t="s">
        <v>1635</v>
      </c>
      <c r="F1" s="258" t="s">
        <v>1635</v>
      </c>
      <c r="G1" s="258" t="s">
        <v>1636</v>
      </c>
    </row>
    <row r="2" spans="1:7" ht="18.75">
      <c r="B2" s="140" t="s">
        <v>1603</v>
      </c>
    </row>
    <row r="3" spans="1:7" ht="18.75">
      <c r="B3" s="140" t="s">
        <v>1607</v>
      </c>
    </row>
    <row r="5" spans="1:7" ht="21">
      <c r="B5" s="141" t="s">
        <v>1608</v>
      </c>
    </row>
    <row r="6" spans="1:7">
      <c r="B6" s="142" t="s">
        <v>1637</v>
      </c>
    </row>
    <row r="9" spans="1:7">
      <c r="B9" s="143" t="s">
        <v>282</v>
      </c>
      <c r="C9" s="143" t="s">
        <v>1610</v>
      </c>
      <c r="D9" s="143" t="s">
        <v>1611</v>
      </c>
      <c r="E9" s="488" t="s">
        <v>1612</v>
      </c>
      <c r="F9" s="488" t="s">
        <v>1613</v>
      </c>
      <c r="G9" s="488" t="s">
        <v>1614</v>
      </c>
    </row>
    <row r="10" spans="1:7" outlineLevel="4">
      <c r="B10" s="180">
        <v>11050101</v>
      </c>
      <c r="C10" s="145" t="s">
        <v>291</v>
      </c>
      <c r="D10" s="478">
        <v>738000.47</v>
      </c>
      <c r="E10" s="258">
        <v>5700200</v>
      </c>
      <c r="F10" s="258">
        <v>5796200</v>
      </c>
      <c r="G10" s="258">
        <v>642000.47</v>
      </c>
    </row>
    <row r="11" spans="1:7" outlineLevel="3">
      <c r="B11" s="180">
        <v>110501</v>
      </c>
      <c r="C11" s="145" t="s">
        <v>290</v>
      </c>
      <c r="D11" s="478">
        <f>SUBTOTAL(9,D10:D10)</f>
        <v>738000.47</v>
      </c>
      <c r="E11" s="258">
        <f>SUBTOTAL(9,E10:E10)</f>
        <v>5700200</v>
      </c>
      <c r="F11" s="258">
        <f>SUBTOTAL(9,F10:F10)</f>
        <v>5796200</v>
      </c>
      <c r="G11" s="258">
        <f>SUBTOTAL(9,G10:G10)</f>
        <v>642000.47</v>
      </c>
    </row>
    <row r="12" spans="1:7" outlineLevel="4">
      <c r="B12" s="180">
        <v>11050201</v>
      </c>
      <c r="C12" s="145" t="s">
        <v>296</v>
      </c>
      <c r="D12" s="478">
        <v>0</v>
      </c>
      <c r="E12" s="258">
        <v>400000</v>
      </c>
      <c r="F12" s="258">
        <v>0</v>
      </c>
      <c r="G12" s="258">
        <v>400000</v>
      </c>
    </row>
    <row r="13" spans="1:7" outlineLevel="4">
      <c r="B13" s="180">
        <v>11050204</v>
      </c>
      <c r="C13" s="145" t="s">
        <v>297</v>
      </c>
      <c r="D13" s="478">
        <v>0</v>
      </c>
      <c r="E13" s="258">
        <v>200000</v>
      </c>
      <c r="F13" s="258">
        <v>0</v>
      </c>
      <c r="G13" s="258">
        <v>200000</v>
      </c>
    </row>
    <row r="14" spans="1:7" outlineLevel="4">
      <c r="B14" s="180">
        <v>11050205</v>
      </c>
      <c r="C14" s="145" t="s">
        <v>298</v>
      </c>
      <c r="D14" s="478">
        <v>200000</v>
      </c>
      <c r="E14" s="258">
        <v>0</v>
      </c>
      <c r="F14" s="258">
        <v>0</v>
      </c>
      <c r="G14" s="258">
        <v>200000</v>
      </c>
    </row>
    <row r="15" spans="1:7" outlineLevel="4">
      <c r="B15" s="180">
        <v>11050212</v>
      </c>
      <c r="C15" s="145" t="s">
        <v>299</v>
      </c>
      <c r="D15" s="478">
        <v>0</v>
      </c>
      <c r="E15" s="258">
        <v>400000</v>
      </c>
      <c r="F15" s="258">
        <v>0</v>
      </c>
      <c r="G15" s="258">
        <v>400000</v>
      </c>
    </row>
    <row r="16" spans="1:7" outlineLevel="4">
      <c r="B16" s="180">
        <v>11050214</v>
      </c>
      <c r="C16" s="145" t="s">
        <v>300</v>
      </c>
      <c r="D16" s="478">
        <v>50000</v>
      </c>
      <c r="E16" s="258">
        <v>0</v>
      </c>
      <c r="F16" s="258">
        <v>0</v>
      </c>
      <c r="G16" s="258">
        <v>50000</v>
      </c>
    </row>
    <row r="17" spans="2:7" outlineLevel="4">
      <c r="B17" s="180">
        <v>11050215</v>
      </c>
      <c r="C17" s="145" t="s">
        <v>1638</v>
      </c>
      <c r="D17" s="478">
        <v>0</v>
      </c>
      <c r="E17" s="258">
        <v>800000</v>
      </c>
      <c r="F17" s="258">
        <v>0</v>
      </c>
      <c r="G17" s="258">
        <v>800000</v>
      </c>
    </row>
    <row r="18" spans="2:7" outlineLevel="4">
      <c r="B18" s="180">
        <v>11050216</v>
      </c>
      <c r="C18" s="145" t="s">
        <v>302</v>
      </c>
      <c r="D18" s="478">
        <v>0</v>
      </c>
      <c r="E18" s="258">
        <v>800000</v>
      </c>
      <c r="F18" s="258">
        <v>0</v>
      </c>
      <c r="G18" s="258">
        <v>800000</v>
      </c>
    </row>
    <row r="19" spans="2:7" outlineLevel="3">
      <c r="B19" s="180">
        <v>110502</v>
      </c>
      <c r="C19" s="145" t="s">
        <v>295</v>
      </c>
      <c r="D19" s="478">
        <f>SUBTOTAL(9,D12:D18)</f>
        <v>250000</v>
      </c>
      <c r="E19" s="258">
        <f>SUBTOTAL(9,E12:E18)</f>
        <v>2600000</v>
      </c>
      <c r="F19" s="258">
        <f>SUBTOTAL(9,F12:F18)</f>
        <v>0</v>
      </c>
      <c r="G19" s="258">
        <f>SUBTOTAL(9,G12:G18)</f>
        <v>2850000</v>
      </c>
    </row>
    <row r="20" spans="2:7" outlineLevel="2">
      <c r="B20" s="180">
        <v>1105</v>
      </c>
      <c r="C20" s="145" t="s">
        <v>289</v>
      </c>
      <c r="D20" s="478">
        <f>SUBTOTAL(9,D10:D19)</f>
        <v>988000.47</v>
      </c>
      <c r="E20" s="258">
        <f>SUBTOTAL(9,E10:E19)</f>
        <v>8300200</v>
      </c>
      <c r="F20" s="258">
        <f>SUBTOTAL(9,F10:F19)</f>
        <v>5796200</v>
      </c>
      <c r="G20" s="258">
        <f>SUBTOTAL(9,G10:G19)</f>
        <v>3492000.4699999997</v>
      </c>
    </row>
    <row r="21" spans="2:7" outlineLevel="4">
      <c r="B21" s="180">
        <v>11100501</v>
      </c>
      <c r="C21" s="145" t="s">
        <v>305</v>
      </c>
      <c r="D21" s="478">
        <v>1139397.0900000001</v>
      </c>
      <c r="E21" s="258">
        <v>265998000</v>
      </c>
      <c r="F21" s="258">
        <v>266703955.89999998</v>
      </c>
      <c r="G21" s="258">
        <v>433441.19000000018</v>
      </c>
    </row>
    <row r="22" spans="2:7" outlineLevel="3">
      <c r="B22" s="180">
        <v>111005</v>
      </c>
      <c r="C22" s="145" t="s">
        <v>304</v>
      </c>
      <c r="D22" s="478">
        <f>SUBTOTAL(9,D21:D21)</f>
        <v>1139397.0900000001</v>
      </c>
      <c r="E22" s="258">
        <f>SUBTOTAL(9,E21:E21)</f>
        <v>265998000</v>
      </c>
      <c r="F22" s="258">
        <f>SUBTOTAL(9,F21:F21)</f>
        <v>266703955.89999998</v>
      </c>
      <c r="G22" s="258">
        <f>SUBTOTAL(9,G21:G21)</f>
        <v>433441.19000000018</v>
      </c>
    </row>
    <row r="23" spans="2:7" outlineLevel="4">
      <c r="B23" s="180">
        <v>11100601</v>
      </c>
      <c r="C23" s="145" t="s">
        <v>307</v>
      </c>
      <c r="D23" s="478">
        <v>8819830072.7000008</v>
      </c>
      <c r="E23" s="258">
        <v>33885556173.589996</v>
      </c>
      <c r="F23" s="258">
        <v>38198540465.729996</v>
      </c>
      <c r="G23" s="258">
        <v>4506845780.5600014</v>
      </c>
    </row>
    <row r="24" spans="2:7" outlineLevel="3">
      <c r="B24" s="180">
        <v>111006</v>
      </c>
      <c r="C24" s="145" t="s">
        <v>306</v>
      </c>
      <c r="D24" s="478">
        <f>SUBTOTAL(9,D23:D23)</f>
        <v>8819830072.7000008</v>
      </c>
      <c r="E24" s="258">
        <f>SUBTOTAL(9,E23:E23)</f>
        <v>33885556173.589996</v>
      </c>
      <c r="F24" s="258">
        <f>SUBTOTAL(9,F23:F23)</f>
        <v>38198540465.729996</v>
      </c>
      <c r="G24" s="258">
        <f>SUBTOTAL(9,G23:G23)</f>
        <v>4506845780.5600014</v>
      </c>
    </row>
    <row r="25" spans="2:7" outlineLevel="4">
      <c r="B25" s="180">
        <v>11109001</v>
      </c>
      <c r="C25" s="145" t="s">
        <v>1639</v>
      </c>
      <c r="D25" s="478">
        <v>0</v>
      </c>
      <c r="E25" s="258">
        <v>220000</v>
      </c>
      <c r="F25" s="258">
        <v>220000</v>
      </c>
      <c r="G25" s="258">
        <v>0</v>
      </c>
    </row>
    <row r="26" spans="2:7" outlineLevel="3">
      <c r="B26" s="180">
        <v>111090</v>
      </c>
      <c r="C26" s="145" t="s">
        <v>312</v>
      </c>
      <c r="D26" s="478">
        <f>SUBTOTAL(9,D25:D25)</f>
        <v>0</v>
      </c>
      <c r="E26" s="258">
        <f>SUBTOTAL(9,E25:E25)</f>
        <v>220000</v>
      </c>
      <c r="F26" s="258">
        <f>SUBTOTAL(9,F25:F25)</f>
        <v>220000</v>
      </c>
      <c r="G26" s="258">
        <f>SUBTOTAL(9,G25:G25)</f>
        <v>0</v>
      </c>
    </row>
    <row r="27" spans="2:7" outlineLevel="2">
      <c r="B27" s="180">
        <v>1110</v>
      </c>
      <c r="C27" s="145" t="s">
        <v>303</v>
      </c>
      <c r="D27" s="478">
        <f>SUBTOTAL(9,D21:D26)</f>
        <v>8820969469.7900009</v>
      </c>
      <c r="E27" s="258">
        <f>SUBTOTAL(9,E21:E26)</f>
        <v>34151774173.589996</v>
      </c>
      <c r="F27" s="258">
        <f>SUBTOTAL(9,F21:F26)</f>
        <v>38465464421.629997</v>
      </c>
      <c r="G27" s="493">
        <f>SUBTOTAL(9,G21:G26)</f>
        <v>4507279221.750001</v>
      </c>
    </row>
    <row r="28" spans="2:7" outlineLevel="4">
      <c r="B28" s="180">
        <v>11321001</v>
      </c>
      <c r="C28" s="145" t="s">
        <v>316</v>
      </c>
      <c r="D28" s="478">
        <v>588995980.04999995</v>
      </c>
      <c r="E28" s="258">
        <v>146584825.83000001</v>
      </c>
      <c r="F28" s="258">
        <v>587096211.63999999</v>
      </c>
      <c r="G28" s="258">
        <v>148484594.23999995</v>
      </c>
    </row>
    <row r="29" spans="2:7" outlineLevel="4">
      <c r="B29" s="180">
        <v>11321002</v>
      </c>
      <c r="C29" s="145" t="s">
        <v>317</v>
      </c>
      <c r="D29" s="478">
        <v>137176523.09999999</v>
      </c>
      <c r="E29" s="258">
        <v>477911471</v>
      </c>
      <c r="F29" s="258">
        <v>8367366</v>
      </c>
      <c r="G29" s="258">
        <v>606720628.10000002</v>
      </c>
    </row>
    <row r="30" spans="2:7" outlineLevel="4">
      <c r="B30" s="180">
        <v>11321003</v>
      </c>
      <c r="C30" s="145" t="s">
        <v>318</v>
      </c>
      <c r="D30" s="478">
        <v>830732613.32000005</v>
      </c>
      <c r="E30" s="258">
        <v>7530416.7700000005</v>
      </c>
      <c r="F30" s="258">
        <v>509668317.34999996</v>
      </c>
      <c r="G30" s="258">
        <v>328594712.74000007</v>
      </c>
    </row>
    <row r="31" spans="2:7" outlineLevel="3">
      <c r="B31" s="180">
        <v>113210</v>
      </c>
      <c r="C31" s="145" t="s">
        <v>315</v>
      </c>
      <c r="D31" s="478">
        <f>SUBTOTAL(9,D28:D30)</f>
        <v>1556905116.47</v>
      </c>
      <c r="E31" s="258">
        <f>SUBTOTAL(9,E28:E30)</f>
        <v>632026713.60000002</v>
      </c>
      <c r="F31" s="258">
        <f>SUBTOTAL(9,F28:F30)</f>
        <v>1105131894.99</v>
      </c>
      <c r="G31" s="258">
        <f>SUBTOTAL(9,G28:G30)</f>
        <v>1083799935.0799999</v>
      </c>
    </row>
    <row r="32" spans="2:7" outlineLevel="2">
      <c r="B32" s="180">
        <v>1132</v>
      </c>
      <c r="C32" s="145" t="s">
        <v>314</v>
      </c>
      <c r="D32" s="478">
        <f>SUBTOTAL(9,D28:D31)</f>
        <v>1556905116.47</v>
      </c>
      <c r="E32" s="258">
        <f>SUBTOTAL(9,E28:E31)</f>
        <v>632026713.60000002</v>
      </c>
      <c r="F32" s="258">
        <f>SUBTOTAL(9,F28:F31)</f>
        <v>1105131894.99</v>
      </c>
      <c r="G32" s="258">
        <f>SUBTOTAL(9,G28:G31)</f>
        <v>1083799935.0799999</v>
      </c>
    </row>
    <row r="33" spans="2:7" outlineLevel="4">
      <c r="B33" s="180">
        <v>11339001</v>
      </c>
      <c r="C33" s="145" t="s">
        <v>322</v>
      </c>
      <c r="D33" s="478">
        <v>1373413.22</v>
      </c>
      <c r="E33" s="258">
        <v>4002915637.4200001</v>
      </c>
      <c r="F33" s="258">
        <v>4003845521.3299999</v>
      </c>
      <c r="G33" s="258">
        <v>443529.30999948503</v>
      </c>
    </row>
    <row r="34" spans="2:7" outlineLevel="4">
      <c r="B34" s="180">
        <v>11339002</v>
      </c>
      <c r="C34" s="145" t="s">
        <v>323</v>
      </c>
      <c r="D34" s="478">
        <v>1035975471.78</v>
      </c>
      <c r="E34" s="258">
        <v>14270506411.98</v>
      </c>
      <c r="F34" s="258">
        <v>15294896822.33</v>
      </c>
      <c r="G34" s="258">
        <v>11585061.429999962</v>
      </c>
    </row>
    <row r="35" spans="2:7" outlineLevel="3">
      <c r="B35" s="180">
        <v>113390</v>
      </c>
      <c r="C35" s="145" t="s">
        <v>321</v>
      </c>
      <c r="D35" s="478">
        <f>SUBTOTAL(9,D33:D34)</f>
        <v>1037348885</v>
      </c>
      <c r="E35" s="258">
        <f>SUBTOTAL(9,E33:E34)</f>
        <v>18273422049.400002</v>
      </c>
      <c r="F35" s="258">
        <f>SUBTOTAL(9,F33:F34)</f>
        <v>19298742343.66</v>
      </c>
      <c r="G35" s="258">
        <f>SUBTOTAL(9,G33:G34)</f>
        <v>12028590.739999447</v>
      </c>
    </row>
    <row r="36" spans="2:7" outlineLevel="2">
      <c r="B36" s="180">
        <v>1133</v>
      </c>
      <c r="C36" s="145" t="s">
        <v>1640</v>
      </c>
      <c r="D36" s="478">
        <f>SUBTOTAL(9,D33:D35)</f>
        <v>1037348885</v>
      </c>
      <c r="E36" s="258">
        <f>SUBTOTAL(9,E33:E35)</f>
        <v>18273422049.400002</v>
      </c>
      <c r="F36" s="258">
        <f>SUBTOTAL(9,F33:F35)</f>
        <v>19298742343.66</v>
      </c>
      <c r="G36" s="258">
        <f>SUBTOTAL(9,G33:G35)</f>
        <v>12028590.739999447</v>
      </c>
    </row>
    <row r="37" spans="2:7" outlineLevel="1">
      <c r="B37" s="180">
        <v>11</v>
      </c>
      <c r="C37" s="145" t="s">
        <v>288</v>
      </c>
      <c r="D37" s="478">
        <f>SUBTOTAL(9,D10:D36)</f>
        <v>11416211471.73</v>
      </c>
      <c r="E37" s="258">
        <f>SUBTOTAL(9,E10:E36)</f>
        <v>53065523136.589996</v>
      </c>
      <c r="F37" s="258">
        <f>SUBTOTAL(9,F10:F36)</f>
        <v>58875134860.279999</v>
      </c>
      <c r="G37" s="258">
        <f>SUBTOTAL(9,G10:G36)</f>
        <v>5606599748.0400009</v>
      </c>
    </row>
    <row r="38" spans="2:7" outlineLevel="4">
      <c r="B38" s="180">
        <v>12010601</v>
      </c>
      <c r="C38" s="145" t="s">
        <v>327</v>
      </c>
      <c r="D38" s="478">
        <v>5001991489</v>
      </c>
      <c r="E38" s="258">
        <v>6667833602</v>
      </c>
      <c r="F38" s="258">
        <v>4577991489</v>
      </c>
      <c r="G38" s="258">
        <v>7091833602</v>
      </c>
    </row>
    <row r="39" spans="2:7" outlineLevel="4">
      <c r="B39" s="180">
        <v>12010602</v>
      </c>
      <c r="C39" s="145" t="s">
        <v>328</v>
      </c>
      <c r="D39" s="478">
        <v>54010697.689999998</v>
      </c>
      <c r="E39" s="258">
        <v>82658158.989999995</v>
      </c>
      <c r="F39" s="258">
        <v>89842334</v>
      </c>
      <c r="G39" s="258">
        <v>46826522.679999992</v>
      </c>
    </row>
    <row r="40" spans="2:7" outlineLevel="3">
      <c r="B40" s="180">
        <v>120106</v>
      </c>
      <c r="C40" s="145" t="s">
        <v>326</v>
      </c>
      <c r="D40" s="478">
        <f>SUBTOTAL(9,D38:D39)</f>
        <v>5056002186.6899996</v>
      </c>
      <c r="E40" s="258">
        <f>SUBTOTAL(9,E38:E39)</f>
        <v>6750491760.9899998</v>
      </c>
      <c r="F40" s="258">
        <f>SUBTOTAL(9,F38:F39)</f>
        <v>4667833823</v>
      </c>
      <c r="G40" s="258">
        <f>SUBTOTAL(9,G38:G39)</f>
        <v>7138660124.6800003</v>
      </c>
    </row>
    <row r="41" spans="2:7" outlineLevel="2">
      <c r="B41" s="180">
        <v>1201</v>
      </c>
      <c r="C41" s="145" t="s">
        <v>325</v>
      </c>
      <c r="D41" s="478">
        <f>SUBTOTAL(9,D38:D40)</f>
        <v>5056002186.6899996</v>
      </c>
      <c r="E41" s="258">
        <f>SUBTOTAL(9,E38:E40)</f>
        <v>6750491760.9899998</v>
      </c>
      <c r="F41" s="258">
        <f>SUBTOTAL(9,F38:F40)</f>
        <v>4667833823</v>
      </c>
      <c r="G41" s="258">
        <f>SUBTOTAL(9,G38:G40)</f>
        <v>7138660124.6800003</v>
      </c>
    </row>
    <row r="42" spans="2:7" outlineLevel="1">
      <c r="B42" s="180">
        <v>12</v>
      </c>
      <c r="C42" s="145" t="s">
        <v>324</v>
      </c>
      <c r="D42" s="478">
        <f>SUBTOTAL(9,D38:D41)</f>
        <v>5056002186.6899996</v>
      </c>
      <c r="E42" s="258">
        <f>SUBTOTAL(9,E38:E41)</f>
        <v>6750491760.9899998</v>
      </c>
      <c r="F42" s="258">
        <f>SUBTOTAL(9,F38:F41)</f>
        <v>4667833823</v>
      </c>
      <c r="G42" s="258">
        <f>SUBTOTAL(9,G38:G41)</f>
        <v>7138660124.6800003</v>
      </c>
    </row>
    <row r="43" spans="2:7" outlineLevel="4">
      <c r="B43" s="180">
        <v>14070101</v>
      </c>
      <c r="C43" s="145" t="s">
        <v>335</v>
      </c>
      <c r="D43" s="478">
        <v>0</v>
      </c>
      <c r="E43" s="258">
        <v>0</v>
      </c>
      <c r="F43" s="258">
        <v>0</v>
      </c>
      <c r="G43" s="258">
        <v>0</v>
      </c>
    </row>
    <row r="44" spans="2:7" outlineLevel="4">
      <c r="B44" s="180">
        <v>14070102</v>
      </c>
      <c r="C44" s="145" t="s">
        <v>336</v>
      </c>
      <c r="D44" s="478">
        <v>2613861118.8499999</v>
      </c>
      <c r="E44" s="258">
        <v>12644184551.129999</v>
      </c>
      <c r="F44" s="258">
        <v>13814440491.209999</v>
      </c>
      <c r="G44" s="258">
        <v>1443605178.77</v>
      </c>
    </row>
    <row r="45" spans="2:7" outlineLevel="4">
      <c r="B45" s="180">
        <v>14070103</v>
      </c>
      <c r="C45" s="145" t="s">
        <v>337</v>
      </c>
      <c r="D45" s="478">
        <v>0</v>
      </c>
      <c r="E45" s="258">
        <v>48997976.299999997</v>
      </c>
      <c r="F45" s="258">
        <v>47569976.299999997</v>
      </c>
      <c r="G45" s="258">
        <v>1428000</v>
      </c>
    </row>
    <row r="46" spans="2:7" outlineLevel="3">
      <c r="B46" s="180">
        <v>140701</v>
      </c>
      <c r="C46" s="145" t="s">
        <v>334</v>
      </c>
      <c r="D46" s="478">
        <f>SUBTOTAL(9,D43:D45)</f>
        <v>2613861118.8499999</v>
      </c>
      <c r="E46" s="258">
        <f>SUBTOTAL(9,E43:E45)</f>
        <v>12693182527.429998</v>
      </c>
      <c r="F46" s="258">
        <f>SUBTOTAL(9,F43:F45)</f>
        <v>13862010467.509998</v>
      </c>
      <c r="G46" s="258">
        <f>SUBTOTAL(9,G43:G45)</f>
        <v>1445033178.77</v>
      </c>
    </row>
    <row r="47" spans="2:7" outlineLevel="2">
      <c r="B47" s="180">
        <v>1407</v>
      </c>
      <c r="C47" s="145" t="s">
        <v>334</v>
      </c>
      <c r="D47" s="478">
        <f>SUBTOTAL(9,D43:D46)</f>
        <v>2613861118.8499999</v>
      </c>
      <c r="E47" s="258">
        <f>SUBTOTAL(9,E43:E46)</f>
        <v>12693182527.429998</v>
      </c>
      <c r="F47" s="258">
        <f>SUBTOTAL(9,F43:F46)</f>
        <v>13862010467.509998</v>
      </c>
      <c r="G47" s="258">
        <f>SUBTOTAL(9,G43:G46)</f>
        <v>1445033178.77</v>
      </c>
    </row>
    <row r="48" spans="2:7" outlineLevel="4">
      <c r="B48" s="180">
        <v>14201003</v>
      </c>
      <c r="C48" s="145" t="s">
        <v>342</v>
      </c>
      <c r="D48" s="478">
        <v>477300000</v>
      </c>
      <c r="E48" s="258">
        <v>29743600</v>
      </c>
      <c r="F48" s="258">
        <v>477343400</v>
      </c>
      <c r="G48" s="258">
        <v>29700200</v>
      </c>
    </row>
    <row r="49" spans="2:7" outlineLevel="3">
      <c r="B49" s="180">
        <v>142010</v>
      </c>
      <c r="C49" s="145" t="s">
        <v>339</v>
      </c>
      <c r="D49" s="478">
        <f>SUBTOTAL(9,D48:D48)</f>
        <v>477300000</v>
      </c>
      <c r="E49" s="258">
        <f>SUBTOTAL(9,E48:E48)</f>
        <v>29743600</v>
      </c>
      <c r="F49" s="258">
        <f>SUBTOTAL(9,F48:F48)</f>
        <v>477343400</v>
      </c>
      <c r="G49" s="258">
        <f>SUBTOTAL(9,G48:G48)</f>
        <v>29700200</v>
      </c>
    </row>
    <row r="50" spans="2:7" outlineLevel="2">
      <c r="B50" s="180">
        <v>1420</v>
      </c>
      <c r="C50" s="145" t="s">
        <v>339</v>
      </c>
      <c r="D50" s="478">
        <f>SUBTOTAL(9,D48:D49)</f>
        <v>477300000</v>
      </c>
      <c r="E50" s="258">
        <f>SUBTOTAL(9,E48:E49)</f>
        <v>29743600</v>
      </c>
      <c r="F50" s="258">
        <f>SUBTOTAL(9,F48:F49)</f>
        <v>477343400</v>
      </c>
      <c r="G50" s="258">
        <f>SUBTOTAL(9,G48:G49)</f>
        <v>29700200</v>
      </c>
    </row>
    <row r="51" spans="2:7" outlineLevel="4">
      <c r="B51" s="180">
        <v>14220101</v>
      </c>
      <c r="C51" s="145" t="s">
        <v>345</v>
      </c>
      <c r="D51" s="478">
        <v>0</v>
      </c>
      <c r="E51" s="258">
        <v>0</v>
      </c>
      <c r="F51" s="258">
        <v>0</v>
      </c>
      <c r="G51" s="258">
        <v>0</v>
      </c>
    </row>
    <row r="52" spans="2:7" outlineLevel="3">
      <c r="B52" s="180">
        <v>142201</v>
      </c>
      <c r="C52" s="145" t="s">
        <v>344</v>
      </c>
      <c r="D52" s="478">
        <f>SUBTOTAL(9,D51:D51)</f>
        <v>0</v>
      </c>
      <c r="E52" s="258">
        <f>SUBTOTAL(9,E51:E51)</f>
        <v>0</v>
      </c>
      <c r="F52" s="258">
        <f>SUBTOTAL(9,F51:F51)</f>
        <v>0</v>
      </c>
      <c r="G52" s="258">
        <f>SUBTOTAL(9,G51:G51)</f>
        <v>0</v>
      </c>
    </row>
    <row r="53" spans="2:7" outlineLevel="4">
      <c r="B53" s="180">
        <v>14220201</v>
      </c>
      <c r="C53" s="145" t="s">
        <v>347</v>
      </c>
      <c r="D53" s="478">
        <v>13460768</v>
      </c>
      <c r="E53" s="258">
        <v>20157078.07</v>
      </c>
      <c r="F53" s="258">
        <v>31940076.07</v>
      </c>
      <c r="G53" s="258">
        <v>1677770</v>
      </c>
    </row>
    <row r="54" spans="2:7" outlineLevel="4">
      <c r="B54" s="180">
        <v>14220202</v>
      </c>
      <c r="C54" s="145" t="s">
        <v>348</v>
      </c>
      <c r="D54" s="478">
        <v>9352788.5299999993</v>
      </c>
      <c r="E54" s="258">
        <v>9732678.9299999997</v>
      </c>
      <c r="F54" s="258">
        <v>14817240.640000001</v>
      </c>
      <c r="G54" s="258">
        <v>4268226.82</v>
      </c>
    </row>
    <row r="55" spans="2:7" outlineLevel="4">
      <c r="B55" s="180">
        <v>14220203</v>
      </c>
      <c r="C55" s="145" t="s">
        <v>349</v>
      </c>
      <c r="D55" s="478">
        <v>0</v>
      </c>
      <c r="E55" s="258">
        <v>0</v>
      </c>
      <c r="F55" s="258">
        <v>0</v>
      </c>
      <c r="G55" s="258">
        <v>0</v>
      </c>
    </row>
    <row r="56" spans="2:7" outlineLevel="3">
      <c r="B56" s="180">
        <v>142202</v>
      </c>
      <c r="C56" s="145" t="s">
        <v>346</v>
      </c>
      <c r="D56" s="478">
        <f>SUBTOTAL(9,D53:D55)</f>
        <v>22813556.530000001</v>
      </c>
      <c r="E56" s="258">
        <f>SUBTOTAL(9,E53:E55)</f>
        <v>29889757</v>
      </c>
      <c r="F56" s="258">
        <f>SUBTOTAL(9,F53:F55)</f>
        <v>46757316.710000001</v>
      </c>
      <c r="G56" s="258">
        <f>SUBTOTAL(9,G53:G55)</f>
        <v>5945996.8200000003</v>
      </c>
    </row>
    <row r="57" spans="2:7" outlineLevel="4">
      <c r="B57" s="180">
        <v>14220301</v>
      </c>
      <c r="C57" s="145" t="s">
        <v>351</v>
      </c>
      <c r="D57" s="478">
        <v>183827000</v>
      </c>
      <c r="E57" s="258">
        <v>0</v>
      </c>
      <c r="F57" s="258">
        <v>0</v>
      </c>
      <c r="G57" s="258">
        <v>183827000</v>
      </c>
    </row>
    <row r="58" spans="2:7" outlineLevel="4">
      <c r="B58" s="180">
        <v>14220302</v>
      </c>
      <c r="C58" s="145" t="s">
        <v>352</v>
      </c>
      <c r="D58" s="478">
        <v>0</v>
      </c>
      <c r="E58" s="258">
        <v>0</v>
      </c>
      <c r="F58" s="258">
        <v>0</v>
      </c>
      <c r="G58" s="258">
        <v>0</v>
      </c>
    </row>
    <row r="59" spans="2:7" outlineLevel="3">
      <c r="B59" s="180">
        <v>142203</v>
      </c>
      <c r="C59" s="145" t="s">
        <v>350</v>
      </c>
      <c r="D59" s="478">
        <f>SUBTOTAL(9,D57:D58)</f>
        <v>183827000</v>
      </c>
      <c r="E59" s="258">
        <f>SUBTOTAL(9,E57:E58)</f>
        <v>0</v>
      </c>
      <c r="F59" s="258">
        <f>SUBTOTAL(9,F57:F58)</f>
        <v>0</v>
      </c>
      <c r="G59" s="258">
        <f>SUBTOTAL(9,G57:G58)</f>
        <v>183827000</v>
      </c>
    </row>
    <row r="60" spans="2:7" outlineLevel="4">
      <c r="B60" s="180">
        <v>14221001</v>
      </c>
      <c r="C60" s="145" t="s">
        <v>354</v>
      </c>
      <c r="D60" s="478">
        <v>218562.13</v>
      </c>
      <c r="E60" s="258">
        <v>17853392.18</v>
      </c>
      <c r="F60" s="258">
        <v>17725353.450000003</v>
      </c>
      <c r="G60" s="258">
        <v>346600.86</v>
      </c>
    </row>
    <row r="61" spans="2:7" outlineLevel="3">
      <c r="B61" s="180">
        <v>142210</v>
      </c>
      <c r="C61" s="145" t="s">
        <v>353</v>
      </c>
      <c r="D61" s="478">
        <f>SUBTOTAL(9,D60:D60)</f>
        <v>218562.13</v>
      </c>
      <c r="E61" s="258">
        <f>SUBTOTAL(9,E60:E60)</f>
        <v>17853392.18</v>
      </c>
      <c r="F61" s="258">
        <f>SUBTOTAL(9,F60:F60)</f>
        <v>17725353.450000003</v>
      </c>
      <c r="G61" s="258">
        <f>SUBTOTAL(9,G60:G60)</f>
        <v>346600.86</v>
      </c>
    </row>
    <row r="62" spans="2:7" outlineLevel="4">
      <c r="B62" s="180">
        <v>14225001</v>
      </c>
      <c r="C62" s="145" t="s">
        <v>356</v>
      </c>
      <c r="D62" s="478">
        <v>1299337.52</v>
      </c>
      <c r="E62" s="258">
        <v>2861575.1</v>
      </c>
      <c r="F62" s="258">
        <v>0</v>
      </c>
      <c r="G62" s="258">
        <v>4160912.62</v>
      </c>
    </row>
    <row r="63" spans="2:7" outlineLevel="4">
      <c r="B63" s="180">
        <v>14225002</v>
      </c>
      <c r="C63" s="145" t="s">
        <v>1641</v>
      </c>
      <c r="D63" s="478">
        <v>1080887.6000000001</v>
      </c>
      <c r="E63" s="258">
        <v>5619608.2599999998</v>
      </c>
      <c r="F63" s="258">
        <v>3495899.17</v>
      </c>
      <c r="G63" s="258">
        <v>3204596.69</v>
      </c>
    </row>
    <row r="64" spans="2:7" outlineLevel="4">
      <c r="B64" s="180">
        <v>14225003</v>
      </c>
      <c r="C64" s="145" t="s">
        <v>358</v>
      </c>
      <c r="D64" s="478">
        <v>472534.17</v>
      </c>
      <c r="E64" s="258">
        <v>1501177.0699999998</v>
      </c>
      <c r="F64" s="258">
        <v>1027380.56</v>
      </c>
      <c r="G64" s="258">
        <v>946330.68</v>
      </c>
    </row>
    <row r="65" spans="2:7" outlineLevel="4">
      <c r="B65" s="180">
        <v>14225004</v>
      </c>
      <c r="C65" s="145" t="s">
        <v>359</v>
      </c>
      <c r="D65" s="478">
        <v>177764.78</v>
      </c>
      <c r="E65" s="258">
        <v>241841.44</v>
      </c>
      <c r="F65" s="258">
        <v>177764.78</v>
      </c>
      <c r="G65" s="258">
        <v>241841.44</v>
      </c>
    </row>
    <row r="66" spans="2:7" outlineLevel="4">
      <c r="B66" s="180">
        <v>14225005</v>
      </c>
      <c r="C66" s="145" t="s">
        <v>360</v>
      </c>
      <c r="D66" s="478">
        <v>610943.85</v>
      </c>
      <c r="E66" s="258">
        <v>1535890.44</v>
      </c>
      <c r="F66" s="258">
        <v>1191483.19</v>
      </c>
      <c r="G66" s="258">
        <v>955351.10000000009</v>
      </c>
    </row>
    <row r="67" spans="2:7" outlineLevel="4">
      <c r="B67" s="180">
        <v>14225006</v>
      </c>
      <c r="C67" s="145" t="s">
        <v>361</v>
      </c>
      <c r="D67" s="478">
        <v>492935.9</v>
      </c>
      <c r="E67" s="258">
        <v>1072555.51</v>
      </c>
      <c r="F67" s="258">
        <v>1051078.3</v>
      </c>
      <c r="G67" s="258">
        <v>514413.11</v>
      </c>
    </row>
    <row r="68" spans="2:7" outlineLevel="4">
      <c r="B68" s="180">
        <v>14225007</v>
      </c>
      <c r="C68" s="145" t="s">
        <v>362</v>
      </c>
      <c r="D68" s="478">
        <v>701047.38</v>
      </c>
      <c r="E68" s="258">
        <v>2476349.87</v>
      </c>
      <c r="F68" s="258">
        <v>1550297.58</v>
      </c>
      <c r="G68" s="258">
        <v>1627099.67</v>
      </c>
    </row>
    <row r="69" spans="2:7" outlineLevel="4">
      <c r="B69" s="180">
        <v>14225008</v>
      </c>
      <c r="C69" s="145" t="s">
        <v>363</v>
      </c>
      <c r="D69" s="478">
        <v>136320.39000000001</v>
      </c>
      <c r="E69" s="258">
        <v>133608.24</v>
      </c>
      <c r="F69" s="258">
        <v>195856.81</v>
      </c>
      <c r="G69" s="258">
        <v>74071.820000000007</v>
      </c>
    </row>
    <row r="70" spans="2:7" outlineLevel="4">
      <c r="B70" s="180">
        <v>14225009</v>
      </c>
      <c r="C70" s="145" t="s">
        <v>364</v>
      </c>
      <c r="D70" s="478">
        <v>287937.59999999998</v>
      </c>
      <c r="E70" s="258">
        <v>0</v>
      </c>
      <c r="F70" s="258">
        <v>287937.59999999998</v>
      </c>
      <c r="G70" s="258">
        <v>0</v>
      </c>
    </row>
    <row r="71" spans="2:7" outlineLevel="4">
      <c r="B71" s="180">
        <v>14225010</v>
      </c>
      <c r="C71" s="145" t="s">
        <v>365</v>
      </c>
      <c r="D71" s="478">
        <v>165902.92000000001</v>
      </c>
      <c r="E71" s="258">
        <v>490589.50000000006</v>
      </c>
      <c r="F71" s="258">
        <v>431565.84</v>
      </c>
      <c r="G71" s="258">
        <v>224926.58000000002</v>
      </c>
    </row>
    <row r="72" spans="2:7" outlineLevel="4">
      <c r="B72" s="180">
        <v>14225011</v>
      </c>
      <c r="C72" s="145" t="s">
        <v>366</v>
      </c>
      <c r="D72" s="478">
        <v>279135.94</v>
      </c>
      <c r="E72" s="258">
        <v>0</v>
      </c>
      <c r="F72" s="258">
        <v>279135.94</v>
      </c>
      <c r="G72" s="258">
        <v>0</v>
      </c>
    </row>
    <row r="73" spans="2:7" outlineLevel="4">
      <c r="B73" s="180">
        <v>14225012</v>
      </c>
      <c r="C73" s="145" t="s">
        <v>367</v>
      </c>
      <c r="D73" s="478">
        <v>0</v>
      </c>
      <c r="E73" s="258">
        <v>509019.04</v>
      </c>
      <c r="F73" s="258">
        <v>355903.47</v>
      </c>
      <c r="G73" s="258">
        <v>153115.57</v>
      </c>
    </row>
    <row r="74" spans="2:7" outlineLevel="4">
      <c r="B74" s="180">
        <v>14225014</v>
      </c>
      <c r="C74" s="145" t="s">
        <v>369</v>
      </c>
      <c r="D74" s="478">
        <v>114845.32</v>
      </c>
      <c r="E74" s="258">
        <v>55560.26</v>
      </c>
      <c r="F74" s="258">
        <v>114845.32</v>
      </c>
      <c r="G74" s="258">
        <v>55560.260000000009</v>
      </c>
    </row>
    <row r="75" spans="2:7" outlineLevel="4">
      <c r="B75" s="180">
        <v>14225015</v>
      </c>
      <c r="C75" s="145" t="s">
        <v>370</v>
      </c>
      <c r="D75" s="478">
        <v>286832.15999999997</v>
      </c>
      <c r="E75" s="258">
        <v>0</v>
      </c>
      <c r="F75" s="258">
        <v>286832.15999999997</v>
      </c>
      <c r="G75" s="258">
        <v>0</v>
      </c>
    </row>
    <row r="76" spans="2:7" outlineLevel="4">
      <c r="B76" s="180">
        <v>14225017</v>
      </c>
      <c r="C76" s="145" t="s">
        <v>372</v>
      </c>
      <c r="D76" s="478">
        <v>20954.34</v>
      </c>
      <c r="E76" s="258">
        <v>0</v>
      </c>
      <c r="F76" s="258">
        <v>20954.34</v>
      </c>
      <c r="G76" s="258">
        <v>0</v>
      </c>
    </row>
    <row r="77" spans="2:7" outlineLevel="4">
      <c r="B77" s="180">
        <v>14225018</v>
      </c>
      <c r="C77" s="145" t="s">
        <v>373</v>
      </c>
      <c r="D77" s="478">
        <v>92445.45</v>
      </c>
      <c r="E77" s="258">
        <v>24337.27</v>
      </c>
      <c r="F77" s="258">
        <v>116782.72</v>
      </c>
      <c r="G77" s="258">
        <v>0</v>
      </c>
    </row>
    <row r="78" spans="2:7" outlineLevel="4">
      <c r="B78" s="180">
        <v>14225019</v>
      </c>
      <c r="C78" s="145" t="s">
        <v>374</v>
      </c>
      <c r="D78" s="478">
        <v>36774.589999999997</v>
      </c>
      <c r="E78" s="258">
        <v>294889.58999999997</v>
      </c>
      <c r="F78" s="258">
        <v>289425.17</v>
      </c>
      <c r="G78" s="258">
        <v>42239.009999999987</v>
      </c>
    </row>
    <row r="79" spans="2:7" outlineLevel="4">
      <c r="B79" s="180">
        <v>14225020</v>
      </c>
      <c r="C79" s="145" t="s">
        <v>375</v>
      </c>
      <c r="D79" s="478">
        <v>0</v>
      </c>
      <c r="E79" s="258">
        <v>116782.72</v>
      </c>
      <c r="F79" s="258">
        <v>116782.72</v>
      </c>
      <c r="G79" s="258">
        <v>0</v>
      </c>
    </row>
    <row r="80" spans="2:7" outlineLevel="4">
      <c r="B80" s="180">
        <v>14225021</v>
      </c>
      <c r="C80" s="145" t="s">
        <v>376</v>
      </c>
      <c r="D80" s="478">
        <v>0</v>
      </c>
      <c r="E80" s="258">
        <v>83260.34</v>
      </c>
      <c r="F80" s="258">
        <v>0</v>
      </c>
      <c r="G80" s="258">
        <v>83260.34</v>
      </c>
    </row>
    <row r="81" spans="2:7" outlineLevel="4">
      <c r="B81" s="180">
        <v>14225022</v>
      </c>
      <c r="C81" s="145" t="s">
        <v>377</v>
      </c>
      <c r="D81" s="478">
        <v>0</v>
      </c>
      <c r="E81" s="258">
        <v>335478.55</v>
      </c>
      <c r="F81" s="258">
        <v>194637.86</v>
      </c>
      <c r="G81" s="258">
        <v>140840.69</v>
      </c>
    </row>
    <row r="82" spans="2:7" outlineLevel="4">
      <c r="B82" s="180">
        <v>14225023</v>
      </c>
      <c r="C82" s="145" t="s">
        <v>378</v>
      </c>
      <c r="D82" s="478">
        <v>0</v>
      </c>
      <c r="E82" s="258">
        <v>14862.01</v>
      </c>
      <c r="F82" s="258">
        <v>14862.01</v>
      </c>
      <c r="G82" s="258">
        <v>0</v>
      </c>
    </row>
    <row r="83" spans="2:7" outlineLevel="4">
      <c r="B83" s="180">
        <v>14225024</v>
      </c>
      <c r="C83" s="145" t="s">
        <v>379</v>
      </c>
      <c r="D83" s="478">
        <v>0</v>
      </c>
      <c r="E83" s="258">
        <v>335641.48</v>
      </c>
      <c r="F83" s="258">
        <v>335641.48</v>
      </c>
      <c r="G83" s="258">
        <v>0</v>
      </c>
    </row>
    <row r="84" spans="2:7" outlineLevel="4">
      <c r="B84" s="180">
        <v>14225025</v>
      </c>
      <c r="C84" s="145" t="s">
        <v>380</v>
      </c>
      <c r="D84" s="478">
        <v>0</v>
      </c>
      <c r="E84" s="258">
        <v>72380.149999999994</v>
      </c>
      <c r="F84" s="258">
        <v>72380.149999999994</v>
      </c>
      <c r="G84" s="258">
        <v>0</v>
      </c>
    </row>
    <row r="85" spans="2:7" outlineLevel="4">
      <c r="B85" s="180">
        <v>14225037</v>
      </c>
      <c r="C85" s="145" t="s">
        <v>392</v>
      </c>
      <c r="D85" s="478">
        <v>0</v>
      </c>
      <c r="E85" s="258">
        <v>224223.74</v>
      </c>
      <c r="F85" s="258">
        <v>98335.89</v>
      </c>
      <c r="G85" s="258">
        <v>125887.85</v>
      </c>
    </row>
    <row r="86" spans="2:7" outlineLevel="4">
      <c r="B86" s="180">
        <v>14225038</v>
      </c>
      <c r="C86" s="145" t="s">
        <v>393</v>
      </c>
      <c r="D86" s="478">
        <v>0</v>
      </c>
      <c r="E86" s="258">
        <v>71008.7</v>
      </c>
      <c r="F86" s="258">
        <v>0</v>
      </c>
      <c r="G86" s="258">
        <v>71008.7</v>
      </c>
    </row>
    <row r="87" spans="2:7" outlineLevel="4">
      <c r="B87" s="180">
        <v>14225039</v>
      </c>
      <c r="C87" s="145" t="s">
        <v>394</v>
      </c>
      <c r="D87" s="478">
        <v>0</v>
      </c>
      <c r="E87" s="258">
        <v>96877</v>
      </c>
      <c r="F87" s="258">
        <v>0</v>
      </c>
      <c r="G87" s="258">
        <v>96877</v>
      </c>
    </row>
    <row r="88" spans="2:7" outlineLevel="4">
      <c r="B88" s="180">
        <v>14225040</v>
      </c>
      <c r="C88" s="145" t="s">
        <v>395</v>
      </c>
      <c r="D88" s="478">
        <v>0</v>
      </c>
      <c r="E88" s="258">
        <v>86995.87</v>
      </c>
      <c r="F88" s="258">
        <v>0</v>
      </c>
      <c r="G88" s="258">
        <v>86995.87</v>
      </c>
    </row>
    <row r="89" spans="2:7" outlineLevel="3">
      <c r="B89" s="180">
        <v>142250</v>
      </c>
      <c r="C89" s="145" t="s">
        <v>355</v>
      </c>
      <c r="D89" s="478">
        <f>SUBTOTAL(9,D62:D88)</f>
        <v>6256599.9100000001</v>
      </c>
      <c r="E89" s="258">
        <f>SUBTOTAL(9,E62:E88)</f>
        <v>18254512.149999995</v>
      </c>
      <c r="F89" s="258">
        <f>SUBTOTAL(9,F62:F88)</f>
        <v>11705783.060000004</v>
      </c>
      <c r="G89" s="258">
        <f>SUBTOTAL(9,G62:G88)</f>
        <v>12805328.999999996</v>
      </c>
    </row>
    <row r="90" spans="2:7" outlineLevel="2">
      <c r="B90" s="180">
        <v>1422</v>
      </c>
      <c r="C90" s="145" t="s">
        <v>343</v>
      </c>
      <c r="D90" s="478">
        <f>SUBTOTAL(9,D51:D89)</f>
        <v>213115718.56999993</v>
      </c>
      <c r="E90" s="258">
        <f>SUBTOTAL(9,E51:E89)</f>
        <v>65997661.329999991</v>
      </c>
      <c r="F90" s="258">
        <f>SUBTOTAL(9,F51:F89)</f>
        <v>76188453.219999999</v>
      </c>
      <c r="G90" s="258">
        <f>SUBTOTAL(9,G51:G89)</f>
        <v>202924926.67999998</v>
      </c>
    </row>
    <row r="91" spans="2:7" outlineLevel="4">
      <c r="B91" s="180">
        <v>14240201</v>
      </c>
      <c r="C91" s="145" t="s">
        <v>1642</v>
      </c>
      <c r="D91" s="478">
        <v>3783169667</v>
      </c>
      <c r="E91" s="258">
        <v>11278546</v>
      </c>
      <c r="F91" s="258">
        <v>983247622</v>
      </c>
      <c r="G91" s="258">
        <v>2811200591</v>
      </c>
    </row>
    <row r="92" spans="2:7" outlineLevel="3">
      <c r="B92" s="180">
        <v>142402</v>
      </c>
      <c r="C92" s="145" t="s">
        <v>411</v>
      </c>
      <c r="D92" s="478">
        <f>SUBTOTAL(9,D91:D91)</f>
        <v>3783169667</v>
      </c>
      <c r="E92" s="258">
        <f>SUBTOTAL(9,E91:E91)</f>
        <v>11278546</v>
      </c>
      <c r="F92" s="258">
        <f>SUBTOTAL(9,F91:F91)</f>
        <v>983247622</v>
      </c>
      <c r="G92" s="258">
        <f>SUBTOTAL(9,G91:G91)</f>
        <v>2811200591</v>
      </c>
    </row>
    <row r="93" spans="2:7" outlineLevel="2">
      <c r="B93" s="180">
        <v>1424</v>
      </c>
      <c r="C93" s="145" t="s">
        <v>410</v>
      </c>
      <c r="D93" s="478">
        <f>SUBTOTAL(9,D91:D92)</f>
        <v>3783169667</v>
      </c>
      <c r="E93" s="258">
        <f>SUBTOTAL(9,E91:E92)</f>
        <v>11278546</v>
      </c>
      <c r="F93" s="258">
        <f>SUBTOTAL(9,F91:F92)</f>
        <v>983247622</v>
      </c>
      <c r="G93" s="258">
        <f>SUBTOTAL(9,G91:G92)</f>
        <v>2811200591</v>
      </c>
    </row>
    <row r="94" spans="2:7" outlineLevel="4">
      <c r="B94" s="180">
        <v>14700601</v>
      </c>
      <c r="C94" s="145" t="s">
        <v>416</v>
      </c>
      <c r="D94" s="478">
        <v>56643502.420000002</v>
      </c>
      <c r="E94" s="258">
        <v>89536510.200000003</v>
      </c>
      <c r="F94" s="258">
        <v>98160214.579999983</v>
      </c>
      <c r="G94" s="258">
        <v>48019798.040000014</v>
      </c>
    </row>
    <row r="95" spans="2:7" outlineLevel="4">
      <c r="B95" s="180">
        <v>14700602</v>
      </c>
      <c r="C95" s="145" t="s">
        <v>417</v>
      </c>
      <c r="D95" s="478">
        <v>0</v>
      </c>
      <c r="E95" s="258">
        <v>0</v>
      </c>
      <c r="F95" s="258">
        <v>0</v>
      </c>
      <c r="G95" s="258">
        <v>0</v>
      </c>
    </row>
    <row r="96" spans="2:7" outlineLevel="3">
      <c r="B96" s="180">
        <v>147006</v>
      </c>
      <c r="C96" s="145" t="s">
        <v>987</v>
      </c>
      <c r="D96" s="478">
        <f>SUBTOTAL(9,D94:D95)</f>
        <v>56643502.420000002</v>
      </c>
      <c r="E96" s="258">
        <f>SUBTOTAL(9,E94:E95)</f>
        <v>89536510.200000003</v>
      </c>
      <c r="F96" s="258">
        <f>SUBTOTAL(9,F94:F95)</f>
        <v>98160214.579999983</v>
      </c>
      <c r="G96" s="258">
        <f>SUBTOTAL(9,G94:G95)</f>
        <v>48019798.040000014</v>
      </c>
    </row>
    <row r="97" spans="2:7" outlineLevel="4">
      <c r="B97" s="180">
        <v>14701201</v>
      </c>
      <c r="C97" s="145" t="s">
        <v>419</v>
      </c>
      <c r="D97" s="478">
        <v>107000</v>
      </c>
      <c r="E97" s="258">
        <v>49534075</v>
      </c>
      <c r="F97" s="258">
        <v>49641075</v>
      </c>
      <c r="G97" s="258">
        <v>0</v>
      </c>
    </row>
    <row r="98" spans="2:7" outlineLevel="3">
      <c r="B98" s="180">
        <v>147012</v>
      </c>
      <c r="C98" s="145" t="s">
        <v>418</v>
      </c>
      <c r="D98" s="478">
        <f>SUBTOTAL(9,D97:D97)</f>
        <v>107000</v>
      </c>
      <c r="E98" s="258">
        <f>SUBTOTAL(9,E97:E97)</f>
        <v>49534075</v>
      </c>
      <c r="F98" s="258">
        <f>SUBTOTAL(9,F97:F97)</f>
        <v>49641075</v>
      </c>
      <c r="G98" s="258">
        <f>SUBTOTAL(9,G97:G97)</f>
        <v>0</v>
      </c>
    </row>
    <row r="99" spans="2:7" outlineLevel="4">
      <c r="B99" s="180">
        <v>14708301</v>
      </c>
      <c r="C99" s="145" t="s">
        <v>427</v>
      </c>
      <c r="D99" s="478">
        <v>17694264.890000001</v>
      </c>
      <c r="E99" s="258">
        <v>22294198</v>
      </c>
      <c r="F99" s="258">
        <v>33000664</v>
      </c>
      <c r="G99" s="258">
        <v>6987798.8900000006</v>
      </c>
    </row>
    <row r="100" spans="2:7" outlineLevel="3">
      <c r="B100" s="180">
        <v>147083</v>
      </c>
      <c r="C100" s="145" t="s">
        <v>652</v>
      </c>
      <c r="D100" s="478">
        <f>SUBTOTAL(9,D99:D99)</f>
        <v>17694264.890000001</v>
      </c>
      <c r="E100" s="258">
        <f>SUBTOTAL(9,E99:E99)</f>
        <v>22294198</v>
      </c>
      <c r="F100" s="258">
        <f>SUBTOTAL(9,F99:F99)</f>
        <v>33000664</v>
      </c>
      <c r="G100" s="258">
        <f>SUBTOTAL(9,G99:G99)</f>
        <v>6987798.8900000006</v>
      </c>
    </row>
    <row r="101" spans="2:7" outlineLevel="4">
      <c r="B101" s="180">
        <v>14709002</v>
      </c>
      <c r="C101" s="145" t="s">
        <v>428</v>
      </c>
      <c r="D101" s="478">
        <v>0</v>
      </c>
      <c r="E101" s="258">
        <v>0</v>
      </c>
      <c r="F101" s="258">
        <v>0</v>
      </c>
      <c r="G101" s="258">
        <v>0</v>
      </c>
    </row>
    <row r="102" spans="2:7" outlineLevel="4">
      <c r="B102" s="180">
        <v>14709003</v>
      </c>
      <c r="C102" s="145" t="s">
        <v>429</v>
      </c>
      <c r="D102" s="478">
        <v>506939.36</v>
      </c>
      <c r="E102" s="258">
        <v>3117810.3599999994</v>
      </c>
      <c r="F102" s="258">
        <v>376628.7</v>
      </c>
      <c r="G102" s="258">
        <v>3248121.0199999996</v>
      </c>
    </row>
    <row r="103" spans="2:7" outlineLevel="4">
      <c r="B103" s="180">
        <v>14709004</v>
      </c>
      <c r="C103" s="145" t="s">
        <v>1643</v>
      </c>
      <c r="D103" s="478">
        <v>177719</v>
      </c>
      <c r="E103" s="258">
        <v>0</v>
      </c>
      <c r="F103" s="258">
        <v>134480</v>
      </c>
      <c r="G103" s="258">
        <v>43239</v>
      </c>
    </row>
    <row r="104" spans="2:7" outlineLevel="4">
      <c r="B104" s="180">
        <v>14709005</v>
      </c>
      <c r="C104" s="145" t="s">
        <v>431</v>
      </c>
      <c r="D104" s="478">
        <v>60066960.280000001</v>
      </c>
      <c r="E104" s="258">
        <v>579177</v>
      </c>
      <c r="F104" s="258">
        <v>9144146</v>
      </c>
      <c r="G104" s="258">
        <v>51501991.280000001</v>
      </c>
    </row>
    <row r="105" spans="2:7" outlineLevel="4">
      <c r="B105" s="180">
        <v>14709006</v>
      </c>
      <c r="C105" s="145" t="s">
        <v>1644</v>
      </c>
      <c r="D105" s="478">
        <v>0</v>
      </c>
      <c r="E105" s="258">
        <v>0</v>
      </c>
      <c r="F105" s="258">
        <v>0</v>
      </c>
      <c r="G105" s="258">
        <v>0</v>
      </c>
    </row>
    <row r="106" spans="2:7" outlineLevel="4">
      <c r="B106" s="180">
        <v>14709095</v>
      </c>
      <c r="C106" s="145" t="s">
        <v>434</v>
      </c>
      <c r="D106" s="478">
        <v>0</v>
      </c>
      <c r="E106" s="258">
        <v>0</v>
      </c>
      <c r="F106" s="258">
        <v>0</v>
      </c>
      <c r="G106" s="258">
        <v>0</v>
      </c>
    </row>
    <row r="107" spans="2:7" outlineLevel="3">
      <c r="B107" s="180">
        <v>147090</v>
      </c>
      <c r="C107" s="145" t="s">
        <v>414</v>
      </c>
      <c r="D107" s="478">
        <f>SUBTOTAL(9,D101:D106)</f>
        <v>60751618.640000001</v>
      </c>
      <c r="E107" s="258">
        <f>SUBTOTAL(9,E101:E106)</f>
        <v>3696987.3599999994</v>
      </c>
      <c r="F107" s="258">
        <f>SUBTOTAL(9,F101:F106)</f>
        <v>9655254.6999999993</v>
      </c>
      <c r="G107" s="258">
        <f>SUBTOTAL(9,G101:G106)</f>
        <v>54793351.299999997</v>
      </c>
    </row>
    <row r="108" spans="2:7" outlineLevel="2">
      <c r="B108" s="180">
        <v>1470</v>
      </c>
      <c r="C108" s="145" t="s">
        <v>414</v>
      </c>
      <c r="D108" s="478">
        <f>SUBTOTAL(9,D94:D107)</f>
        <v>135196385.94999999</v>
      </c>
      <c r="E108" s="258">
        <f>SUBTOTAL(9,E94:E107)</f>
        <v>165061770.56</v>
      </c>
      <c r="F108" s="258">
        <f>SUBTOTAL(9,F94:F107)</f>
        <v>190457208.27999997</v>
      </c>
      <c r="G108" s="258">
        <f>SUBTOTAL(9,G94:G107)</f>
        <v>109800948.23000002</v>
      </c>
    </row>
    <row r="109" spans="2:7" outlineLevel="4">
      <c r="B109" s="180">
        <v>14900101</v>
      </c>
      <c r="C109" s="145" t="s">
        <v>1645</v>
      </c>
      <c r="D109" s="478">
        <v>0</v>
      </c>
      <c r="E109" s="258">
        <v>31900</v>
      </c>
      <c r="F109" s="258">
        <v>31900</v>
      </c>
      <c r="G109" s="258">
        <v>0</v>
      </c>
    </row>
    <row r="110" spans="2:7" outlineLevel="3">
      <c r="B110" s="180">
        <v>149001</v>
      </c>
      <c r="C110" s="145" t="s">
        <v>438</v>
      </c>
      <c r="D110" s="478">
        <f>SUBTOTAL(9,D109:D109)</f>
        <v>0</v>
      </c>
      <c r="E110" s="258">
        <f>SUBTOTAL(9,E109:E109)</f>
        <v>31900</v>
      </c>
      <c r="F110" s="258">
        <f>SUBTOTAL(9,F109:F109)</f>
        <v>31900</v>
      </c>
      <c r="G110" s="258">
        <f>SUBTOTAL(9,G109:G109)</f>
        <v>0</v>
      </c>
    </row>
    <row r="111" spans="2:7" outlineLevel="2">
      <c r="B111" s="180">
        <v>1490</v>
      </c>
      <c r="C111" s="145" t="s">
        <v>438</v>
      </c>
      <c r="D111" s="478">
        <f>SUBTOTAL(9,D109:D110)</f>
        <v>0</v>
      </c>
      <c r="E111" s="258">
        <f>SUBTOTAL(9,E109:E110)</f>
        <v>31900</v>
      </c>
      <c r="F111" s="258">
        <f>SUBTOTAL(9,F109:F110)</f>
        <v>31900</v>
      </c>
      <c r="G111" s="258">
        <f>SUBTOTAL(9,G109:G110)</f>
        <v>0</v>
      </c>
    </row>
    <row r="112" spans="2:7" outlineLevel="4">
      <c r="B112" s="180">
        <v>14990199</v>
      </c>
      <c r="C112" s="145" t="s">
        <v>441</v>
      </c>
      <c r="D112" s="478">
        <v>-6894176</v>
      </c>
      <c r="E112" s="258">
        <v>6894176</v>
      </c>
      <c r="F112" s="258">
        <v>0</v>
      </c>
      <c r="G112" s="258">
        <v>0</v>
      </c>
    </row>
    <row r="113" spans="2:7" outlineLevel="3">
      <c r="B113" s="180">
        <v>149901</v>
      </c>
      <c r="C113" s="145" t="s">
        <v>440</v>
      </c>
      <c r="D113" s="478">
        <f>SUBTOTAL(9,D112:D112)</f>
        <v>-6894176</v>
      </c>
      <c r="E113" s="258">
        <f>SUBTOTAL(9,E112:E112)</f>
        <v>6894176</v>
      </c>
      <c r="F113" s="258">
        <f>SUBTOTAL(9,F112:F112)</f>
        <v>0</v>
      </c>
      <c r="G113" s="258">
        <f>SUBTOTAL(9,G112:G112)</f>
        <v>0</v>
      </c>
    </row>
    <row r="114" spans="2:7" outlineLevel="2">
      <c r="B114" s="180">
        <v>1499</v>
      </c>
      <c r="C114" s="145" t="s">
        <v>440</v>
      </c>
      <c r="D114" s="478">
        <f>SUBTOTAL(9,D112:D113)</f>
        <v>-6894176</v>
      </c>
      <c r="E114" s="258">
        <f>SUBTOTAL(9,E112:E113)</f>
        <v>6894176</v>
      </c>
      <c r="F114" s="258">
        <f>SUBTOTAL(9,F112:F113)</f>
        <v>0</v>
      </c>
      <c r="G114" s="258">
        <f>SUBTOTAL(9,G112:G113)</f>
        <v>0</v>
      </c>
    </row>
    <row r="115" spans="2:7" outlineLevel="1">
      <c r="B115" s="180">
        <v>14</v>
      </c>
      <c r="C115" s="145" t="s">
        <v>250</v>
      </c>
      <c r="D115" s="478">
        <f>SUBTOTAL(9,D43:D114)</f>
        <v>7215748714.3699999</v>
      </c>
      <c r="E115" s="258">
        <f>SUBTOTAL(9,E43:E114)</f>
        <v>12972190181.320004</v>
      </c>
      <c r="F115" s="258">
        <f>SUBTOTAL(9,F43:F114)</f>
        <v>15589279051.009996</v>
      </c>
      <c r="G115" s="258">
        <f>SUBTOTAL(9,G43:G114)</f>
        <v>4598659844.6799994</v>
      </c>
    </row>
    <row r="116" spans="2:7" outlineLevel="4">
      <c r="B116" s="180">
        <v>15189001</v>
      </c>
      <c r="C116" s="145" t="s">
        <v>1646</v>
      </c>
      <c r="D116" s="478">
        <v>14500000</v>
      </c>
      <c r="E116" s="258">
        <v>0</v>
      </c>
      <c r="F116" s="258">
        <v>0</v>
      </c>
      <c r="G116" s="258">
        <v>14500000</v>
      </c>
    </row>
    <row r="117" spans="2:7" outlineLevel="3">
      <c r="B117" s="180">
        <v>151890</v>
      </c>
      <c r="C117" s="145" t="s">
        <v>446</v>
      </c>
      <c r="D117" s="478">
        <f>SUBTOTAL(9,D116:D116)</f>
        <v>14500000</v>
      </c>
      <c r="E117" s="258">
        <f>SUBTOTAL(9,E116:E116)</f>
        <v>0</v>
      </c>
      <c r="F117" s="258">
        <f>SUBTOTAL(9,F116:F116)</f>
        <v>0</v>
      </c>
      <c r="G117" s="258">
        <f>SUBTOTAL(9,G116:G116)</f>
        <v>14500000</v>
      </c>
    </row>
    <row r="118" spans="2:7" outlineLevel="2">
      <c r="B118" s="180">
        <v>1518</v>
      </c>
      <c r="C118" s="145" t="s">
        <v>445</v>
      </c>
      <c r="D118" s="478">
        <f>SUBTOTAL(9,D116:D117)</f>
        <v>14500000</v>
      </c>
      <c r="E118" s="258">
        <f>SUBTOTAL(9,E116:E117)</f>
        <v>0</v>
      </c>
      <c r="F118" s="258">
        <f>SUBTOTAL(9,F116:F117)</f>
        <v>0</v>
      </c>
      <c r="G118" s="258">
        <f>SUBTOTAL(9,G116:G117)</f>
        <v>14500000</v>
      </c>
    </row>
    <row r="119" spans="2:7" outlineLevel="4">
      <c r="B119" s="180">
        <v>15300901</v>
      </c>
      <c r="C119" s="145" t="s">
        <v>450</v>
      </c>
      <c r="D119" s="478">
        <v>0</v>
      </c>
      <c r="E119" s="258">
        <v>0</v>
      </c>
      <c r="F119" s="258">
        <v>0</v>
      </c>
      <c r="G119" s="258">
        <v>0</v>
      </c>
    </row>
    <row r="120" spans="2:7" outlineLevel="3">
      <c r="B120" s="180">
        <v>153009</v>
      </c>
      <c r="C120" s="145" t="s">
        <v>449</v>
      </c>
      <c r="D120" s="478">
        <f>SUBTOTAL(9,D119:D119)</f>
        <v>0</v>
      </c>
      <c r="E120" s="258">
        <f>SUBTOTAL(9,E119:E119)</f>
        <v>0</v>
      </c>
      <c r="F120" s="258">
        <f>SUBTOTAL(9,F119:F119)</f>
        <v>0</v>
      </c>
      <c r="G120" s="258">
        <f>SUBTOTAL(9,G119:G119)</f>
        <v>0</v>
      </c>
    </row>
    <row r="121" spans="2:7" outlineLevel="2">
      <c r="B121" s="180">
        <v>1530</v>
      </c>
      <c r="C121" s="145" t="s">
        <v>448</v>
      </c>
      <c r="D121" s="478">
        <f>SUBTOTAL(9,D119:D120)</f>
        <v>0</v>
      </c>
      <c r="E121" s="258">
        <f>SUBTOTAL(9,E119:E120)</f>
        <v>0</v>
      </c>
      <c r="F121" s="258">
        <f>SUBTOTAL(9,F119:F120)</f>
        <v>0</v>
      </c>
      <c r="G121" s="258">
        <f>SUBTOTAL(9,G119:G120)</f>
        <v>0</v>
      </c>
    </row>
    <row r="122" spans="2:7" outlineLevel="1">
      <c r="B122" s="180">
        <v>15</v>
      </c>
      <c r="C122" s="145" t="s">
        <v>249</v>
      </c>
      <c r="D122" s="478">
        <f>SUBTOTAL(9,D116:D121)</f>
        <v>14500000</v>
      </c>
      <c r="E122" s="258">
        <f>SUBTOTAL(9,E116:E121)</f>
        <v>0</v>
      </c>
      <c r="F122" s="258">
        <f>SUBTOTAL(9,F116:F121)</f>
        <v>0</v>
      </c>
      <c r="G122" s="258">
        <f>SUBTOTAL(9,G116:G121)</f>
        <v>14500000</v>
      </c>
    </row>
    <row r="123" spans="2:7" outlineLevel="4">
      <c r="B123" s="180">
        <v>16400101</v>
      </c>
      <c r="C123" s="145" t="s">
        <v>461</v>
      </c>
      <c r="D123" s="478">
        <v>14563790073</v>
      </c>
      <c r="E123" s="258">
        <v>0</v>
      </c>
      <c r="F123" s="258">
        <v>0</v>
      </c>
      <c r="G123" s="258">
        <v>14563790073</v>
      </c>
    </row>
    <row r="124" spans="2:7" outlineLevel="3">
      <c r="B124" s="180">
        <v>164001</v>
      </c>
      <c r="C124" s="145" t="s">
        <v>460</v>
      </c>
      <c r="D124" s="478">
        <f>SUBTOTAL(9,D123:D123)</f>
        <v>14563790073</v>
      </c>
      <c r="E124" s="258">
        <f>SUBTOTAL(9,E123:E123)</f>
        <v>0</v>
      </c>
      <c r="F124" s="258">
        <f>SUBTOTAL(9,F123:F123)</f>
        <v>0</v>
      </c>
      <c r="G124" s="258">
        <f>SUBTOTAL(9,G123:G123)</f>
        <v>14563790073</v>
      </c>
    </row>
    <row r="125" spans="2:7" outlineLevel="2">
      <c r="B125" s="180">
        <v>1640</v>
      </c>
      <c r="C125" s="145" t="s">
        <v>459</v>
      </c>
      <c r="D125" s="478">
        <f>SUBTOTAL(9,D123:D124)</f>
        <v>14563790073</v>
      </c>
      <c r="E125" s="258">
        <f>SUBTOTAL(9,E123:E124)</f>
        <v>0</v>
      </c>
      <c r="F125" s="258">
        <f>SUBTOTAL(9,F123:F124)</f>
        <v>0</v>
      </c>
      <c r="G125" s="258">
        <f>SUBTOTAL(9,G123:G124)</f>
        <v>14563790073</v>
      </c>
    </row>
    <row r="126" spans="2:7" outlineLevel="4">
      <c r="B126" s="180">
        <v>16550101</v>
      </c>
      <c r="C126" s="145" t="s">
        <v>463</v>
      </c>
      <c r="D126" s="478">
        <v>184263278.53</v>
      </c>
      <c r="E126" s="258">
        <v>0</v>
      </c>
      <c r="F126" s="258">
        <v>0</v>
      </c>
      <c r="G126" s="258">
        <v>184263278.53</v>
      </c>
    </row>
    <row r="127" spans="2:7" outlineLevel="4">
      <c r="B127" s="180">
        <v>16550102</v>
      </c>
      <c r="C127" s="145" t="s">
        <v>464</v>
      </c>
      <c r="D127" s="478">
        <v>0</v>
      </c>
      <c r="E127" s="258">
        <v>0</v>
      </c>
      <c r="F127" s="258">
        <v>0</v>
      </c>
      <c r="G127" s="258">
        <v>0</v>
      </c>
    </row>
    <row r="128" spans="2:7" outlineLevel="4">
      <c r="B128" s="180">
        <v>16550103</v>
      </c>
      <c r="C128" s="145" t="s">
        <v>465</v>
      </c>
      <c r="D128" s="478">
        <v>0</v>
      </c>
      <c r="E128" s="258">
        <v>0</v>
      </c>
      <c r="F128" s="258">
        <v>0</v>
      </c>
      <c r="G128" s="258">
        <v>0</v>
      </c>
    </row>
    <row r="129" spans="2:7" outlineLevel="4">
      <c r="B129" s="180">
        <v>16550104</v>
      </c>
      <c r="C129" s="145" t="s">
        <v>466</v>
      </c>
      <c r="D129" s="478">
        <v>0</v>
      </c>
      <c r="E129" s="258">
        <v>0</v>
      </c>
      <c r="F129" s="258">
        <v>0</v>
      </c>
      <c r="G129" s="258">
        <v>0</v>
      </c>
    </row>
    <row r="130" spans="2:7" outlineLevel="4">
      <c r="B130" s="180">
        <v>16550105</v>
      </c>
      <c r="C130" s="145" t="s">
        <v>467</v>
      </c>
      <c r="D130" s="478">
        <v>0</v>
      </c>
      <c r="E130" s="258">
        <v>0</v>
      </c>
      <c r="F130" s="258">
        <v>0</v>
      </c>
      <c r="G130" s="258">
        <v>0</v>
      </c>
    </row>
    <row r="131" spans="2:7" outlineLevel="3">
      <c r="B131" s="180">
        <v>165501</v>
      </c>
      <c r="C131" s="145" t="s">
        <v>462</v>
      </c>
      <c r="D131" s="478">
        <f>SUBTOTAL(9,D126:D130)</f>
        <v>184263278.53</v>
      </c>
      <c r="E131" s="258">
        <f>SUBTOTAL(9,E126:E130)</f>
        <v>0</v>
      </c>
      <c r="F131" s="258">
        <f>SUBTOTAL(9,F126:F130)</f>
        <v>0</v>
      </c>
      <c r="G131" s="258">
        <f>SUBTOTAL(9,G126:G130)</f>
        <v>184263278.53</v>
      </c>
    </row>
    <row r="132" spans="2:7" outlineLevel="2">
      <c r="B132" s="180">
        <v>1655</v>
      </c>
      <c r="C132" s="145" t="s">
        <v>462</v>
      </c>
      <c r="D132" s="478">
        <f>SUBTOTAL(9,D126:D131)</f>
        <v>184263278.53</v>
      </c>
      <c r="E132" s="258">
        <f>SUBTOTAL(9,E126:E131)</f>
        <v>0</v>
      </c>
      <c r="F132" s="258">
        <f>SUBTOTAL(9,F126:F131)</f>
        <v>0</v>
      </c>
      <c r="G132" s="258">
        <f>SUBTOTAL(9,G126:G131)</f>
        <v>184263278.53</v>
      </c>
    </row>
    <row r="133" spans="2:7" outlineLevel="4">
      <c r="B133" s="180">
        <v>16650101</v>
      </c>
      <c r="C133" s="145" t="s">
        <v>469</v>
      </c>
      <c r="D133" s="478">
        <v>86767132</v>
      </c>
      <c r="E133" s="258">
        <v>0</v>
      </c>
      <c r="F133" s="258">
        <v>0</v>
      </c>
      <c r="G133" s="258">
        <v>86767132</v>
      </c>
    </row>
    <row r="134" spans="2:7" outlineLevel="4">
      <c r="B134" s="180">
        <v>16650102</v>
      </c>
      <c r="C134" s="145" t="s">
        <v>470</v>
      </c>
      <c r="D134" s="478">
        <v>0</v>
      </c>
      <c r="E134" s="258">
        <v>0</v>
      </c>
      <c r="F134" s="258">
        <v>0</v>
      </c>
      <c r="G134" s="258">
        <v>0</v>
      </c>
    </row>
    <row r="135" spans="2:7" outlineLevel="3">
      <c r="B135" s="180">
        <v>166501</v>
      </c>
      <c r="C135" s="145" t="s">
        <v>468</v>
      </c>
      <c r="D135" s="478">
        <f>SUBTOTAL(9,D133:D134)</f>
        <v>86767132</v>
      </c>
      <c r="E135" s="258">
        <f>SUBTOTAL(9,E133:E134)</f>
        <v>0</v>
      </c>
      <c r="F135" s="258">
        <f>SUBTOTAL(9,F133:F134)</f>
        <v>0</v>
      </c>
      <c r="G135" s="258">
        <f>SUBTOTAL(9,G133:G134)</f>
        <v>86767132</v>
      </c>
    </row>
    <row r="136" spans="2:7" outlineLevel="2">
      <c r="B136" s="180">
        <v>1665</v>
      </c>
      <c r="C136" s="145" t="s">
        <v>468</v>
      </c>
      <c r="D136" s="478">
        <f>SUBTOTAL(9,D133:D135)</f>
        <v>86767132</v>
      </c>
      <c r="E136" s="258">
        <f>SUBTOTAL(9,E133:E135)</f>
        <v>0</v>
      </c>
      <c r="F136" s="258">
        <f>SUBTOTAL(9,F133:F135)</f>
        <v>0</v>
      </c>
      <c r="G136" s="258">
        <f>SUBTOTAL(9,G133:G135)</f>
        <v>86767132</v>
      </c>
    </row>
    <row r="137" spans="2:7" outlineLevel="4">
      <c r="B137" s="180">
        <v>16700101</v>
      </c>
      <c r="C137" s="145" t="s">
        <v>472</v>
      </c>
      <c r="D137" s="478">
        <v>471389338.06999999</v>
      </c>
      <c r="E137" s="258">
        <v>0</v>
      </c>
      <c r="F137" s="258">
        <v>0</v>
      </c>
      <c r="G137" s="258">
        <v>471389338.06999999</v>
      </c>
    </row>
    <row r="138" spans="2:7" outlineLevel="4">
      <c r="B138" s="180">
        <v>16700102</v>
      </c>
      <c r="C138" s="145" t="s">
        <v>473</v>
      </c>
      <c r="D138" s="478">
        <v>1427673900.3499999</v>
      </c>
      <c r="E138" s="258">
        <v>25249046</v>
      </c>
      <c r="F138" s="258">
        <v>0</v>
      </c>
      <c r="G138" s="258">
        <v>1452922946.3499999</v>
      </c>
    </row>
    <row r="139" spans="2:7" outlineLevel="4">
      <c r="B139" s="180">
        <v>16700103</v>
      </c>
      <c r="C139" s="145" t="s">
        <v>474</v>
      </c>
      <c r="D139" s="478">
        <v>0</v>
      </c>
      <c r="E139" s="258">
        <v>0</v>
      </c>
      <c r="F139" s="258">
        <v>0</v>
      </c>
      <c r="G139" s="258">
        <v>0</v>
      </c>
    </row>
    <row r="140" spans="2:7" outlineLevel="3">
      <c r="B140" s="180">
        <v>167001</v>
      </c>
      <c r="C140" s="145" t="s">
        <v>471</v>
      </c>
      <c r="D140" s="478">
        <f>SUBTOTAL(9,D137:D139)</f>
        <v>1899063238.4199998</v>
      </c>
      <c r="E140" s="258">
        <f>SUBTOTAL(9,E137:E139)</f>
        <v>25249046</v>
      </c>
      <c r="F140" s="258">
        <f>SUBTOTAL(9,F137:F139)</f>
        <v>0</v>
      </c>
      <c r="G140" s="258">
        <f>SUBTOTAL(9,G137:G139)</f>
        <v>1924312284.4199998</v>
      </c>
    </row>
    <row r="141" spans="2:7" outlineLevel="2">
      <c r="B141" s="180">
        <v>1670</v>
      </c>
      <c r="C141" s="145" t="s">
        <v>471</v>
      </c>
      <c r="D141" s="478">
        <f>SUBTOTAL(9,D137:D140)</f>
        <v>1899063238.4199998</v>
      </c>
      <c r="E141" s="258">
        <f>SUBTOTAL(9,E137:E140)</f>
        <v>25249046</v>
      </c>
      <c r="F141" s="258">
        <f>SUBTOTAL(9,F137:F140)</f>
        <v>0</v>
      </c>
      <c r="G141" s="258">
        <f>SUBTOTAL(9,G137:G140)</f>
        <v>1924312284.4199998</v>
      </c>
    </row>
    <row r="142" spans="2:7" outlineLevel="4">
      <c r="B142" s="180">
        <v>16850101</v>
      </c>
      <c r="C142" s="145" t="s">
        <v>476</v>
      </c>
      <c r="D142" s="478">
        <v>-1116544482.3199999</v>
      </c>
      <c r="E142" s="258">
        <v>0</v>
      </c>
      <c r="F142" s="258">
        <v>139568060.28</v>
      </c>
      <c r="G142" s="258">
        <v>-1256112542.6000006</v>
      </c>
    </row>
    <row r="143" spans="2:7" outlineLevel="4">
      <c r="B143" s="180">
        <v>16850102</v>
      </c>
      <c r="C143" s="145" t="s">
        <v>477</v>
      </c>
      <c r="D143" s="478">
        <v>-144499765.19</v>
      </c>
      <c r="E143" s="258">
        <v>0</v>
      </c>
      <c r="F143" s="258">
        <v>7754576.870000001</v>
      </c>
      <c r="G143" s="258">
        <v>-152254342.05999994</v>
      </c>
    </row>
    <row r="144" spans="2:7" outlineLevel="4">
      <c r="B144" s="180">
        <v>16850103</v>
      </c>
      <c r="C144" s="145" t="s">
        <v>478</v>
      </c>
      <c r="D144" s="478">
        <v>-84371624.030000001</v>
      </c>
      <c r="E144" s="258">
        <v>0</v>
      </c>
      <c r="F144" s="258">
        <v>915244.8600000001</v>
      </c>
      <c r="G144" s="258">
        <v>-85286868.890000015</v>
      </c>
    </row>
    <row r="145" spans="2:7" outlineLevel="4">
      <c r="B145" s="180">
        <v>16850104</v>
      </c>
      <c r="C145" s="145" t="s">
        <v>479</v>
      </c>
      <c r="D145" s="478">
        <v>-1037795141.49</v>
      </c>
      <c r="E145" s="258">
        <v>0</v>
      </c>
      <c r="F145" s="258">
        <v>111103532.06999999</v>
      </c>
      <c r="G145" s="258">
        <v>-1148898673.5599999</v>
      </c>
    </row>
    <row r="146" spans="2:7" outlineLevel="3">
      <c r="B146" s="180">
        <v>168501</v>
      </c>
      <c r="C146" s="145" t="s">
        <v>475</v>
      </c>
      <c r="D146" s="478">
        <f>SUBTOTAL(9,D142:D145)</f>
        <v>-2383211013.0299997</v>
      </c>
      <c r="E146" s="258">
        <f>SUBTOTAL(9,E142:E145)</f>
        <v>0</v>
      </c>
      <c r="F146" s="258">
        <f>SUBTOTAL(9,F142:F145)</f>
        <v>259341414.08000001</v>
      </c>
      <c r="G146" s="258">
        <f>SUBTOTAL(9,G142:G145)</f>
        <v>-2642552427.1100006</v>
      </c>
    </row>
    <row r="147" spans="2:7" outlineLevel="2">
      <c r="B147" s="180">
        <v>1685</v>
      </c>
      <c r="C147" s="145" t="s">
        <v>475</v>
      </c>
      <c r="D147" s="478">
        <f>SUBTOTAL(9,D142:D146)</f>
        <v>-2383211013.0299997</v>
      </c>
      <c r="E147" s="258">
        <f>SUBTOTAL(9,E142:E146)</f>
        <v>0</v>
      </c>
      <c r="F147" s="258">
        <f>SUBTOTAL(9,F142:F146)</f>
        <v>259341414.08000001</v>
      </c>
      <c r="G147" s="258">
        <f>SUBTOTAL(9,G142:G146)</f>
        <v>-2642552427.1100006</v>
      </c>
    </row>
    <row r="148" spans="2:7" outlineLevel="4">
      <c r="B148" s="180">
        <v>16900101</v>
      </c>
      <c r="C148" s="145" t="s">
        <v>481</v>
      </c>
      <c r="D148" s="478">
        <v>0</v>
      </c>
      <c r="E148" s="258">
        <v>45955948</v>
      </c>
      <c r="F148" s="258">
        <v>28106479</v>
      </c>
      <c r="G148" s="258">
        <v>17849469</v>
      </c>
    </row>
    <row r="149" spans="2:7" outlineLevel="3">
      <c r="B149" s="180">
        <v>169001</v>
      </c>
      <c r="C149" s="145" t="s">
        <v>480</v>
      </c>
      <c r="D149" s="478">
        <f>SUBTOTAL(9,D148:D148)</f>
        <v>0</v>
      </c>
      <c r="E149" s="258">
        <f>SUBTOTAL(9,E148:E148)</f>
        <v>45955948</v>
      </c>
      <c r="F149" s="258">
        <f>SUBTOTAL(9,F148:F148)</f>
        <v>28106479</v>
      </c>
      <c r="G149" s="258">
        <f>SUBTOTAL(9,G148:G148)</f>
        <v>17849469</v>
      </c>
    </row>
    <row r="150" spans="2:7" outlineLevel="2">
      <c r="B150" s="180">
        <v>1690</v>
      </c>
      <c r="C150" s="145" t="s">
        <v>480</v>
      </c>
      <c r="D150" s="478">
        <f>SUBTOTAL(9,D148:D149)</f>
        <v>0</v>
      </c>
      <c r="E150" s="258">
        <f>SUBTOTAL(9,E148:E149)</f>
        <v>45955948</v>
      </c>
      <c r="F150" s="258">
        <f>SUBTOTAL(9,F148:F149)</f>
        <v>28106479</v>
      </c>
      <c r="G150" s="258">
        <f>SUBTOTAL(9,G148:G149)</f>
        <v>17849469</v>
      </c>
    </row>
    <row r="151" spans="2:7" outlineLevel="1">
      <c r="B151" s="180">
        <v>16</v>
      </c>
      <c r="C151" s="145" t="s">
        <v>454</v>
      </c>
      <c r="D151" s="478">
        <f>SUBTOTAL(9,D123:D150)</f>
        <v>14350672708.92</v>
      </c>
      <c r="E151" s="258">
        <f>SUBTOTAL(9,E123:E150)</f>
        <v>71204994</v>
      </c>
      <c r="F151" s="258">
        <f>SUBTOTAL(9,F123:F150)</f>
        <v>287447893.08000004</v>
      </c>
      <c r="G151" s="258">
        <f>SUBTOTAL(9,G123:G150)</f>
        <v>14134429809.840002</v>
      </c>
    </row>
    <row r="152" spans="2:7" outlineLevel="4">
      <c r="B152" s="180">
        <v>19050101</v>
      </c>
      <c r="C152" s="145" t="s">
        <v>498</v>
      </c>
      <c r="D152" s="478">
        <v>386952956</v>
      </c>
      <c r="E152" s="258">
        <v>0</v>
      </c>
      <c r="F152" s="258">
        <v>0</v>
      </c>
      <c r="G152" s="258">
        <v>386952956</v>
      </c>
    </row>
    <row r="153" spans="2:7" outlineLevel="3">
      <c r="B153" s="180">
        <v>190501</v>
      </c>
      <c r="C153" s="145" t="s">
        <v>497</v>
      </c>
      <c r="D153" s="478">
        <f>SUBTOTAL(9,D152:D152)</f>
        <v>386952956</v>
      </c>
      <c r="E153" s="258">
        <f>SUBTOTAL(9,E152:E152)</f>
        <v>0</v>
      </c>
      <c r="F153" s="258">
        <f>SUBTOTAL(9,F152:F152)</f>
        <v>0</v>
      </c>
      <c r="G153" s="258">
        <f>SUBTOTAL(9,G152:G152)</f>
        <v>386952956</v>
      </c>
    </row>
    <row r="154" spans="2:7" outlineLevel="2">
      <c r="B154" s="180">
        <v>1905</v>
      </c>
      <c r="C154" s="145" t="s">
        <v>497</v>
      </c>
      <c r="D154" s="478">
        <f>SUBTOTAL(9,D152:D153)</f>
        <v>386952956</v>
      </c>
      <c r="E154" s="258">
        <f>SUBTOTAL(9,E152:E153)</f>
        <v>0</v>
      </c>
      <c r="F154" s="258">
        <f>SUBTOTAL(9,F152:F153)</f>
        <v>0</v>
      </c>
      <c r="G154" s="258">
        <f>SUBTOTAL(9,G152:G153)</f>
        <v>386952956</v>
      </c>
    </row>
    <row r="155" spans="2:7" outlineLevel="4">
      <c r="B155" s="180">
        <v>19700101</v>
      </c>
      <c r="C155" s="145" t="s">
        <v>507</v>
      </c>
      <c r="D155" s="478">
        <v>103959305.7</v>
      </c>
      <c r="E155" s="258">
        <v>0</v>
      </c>
      <c r="F155" s="258">
        <v>0</v>
      </c>
      <c r="G155" s="258">
        <v>103959305.7</v>
      </c>
    </row>
    <row r="156" spans="2:7" outlineLevel="4">
      <c r="B156" s="180">
        <v>19700102</v>
      </c>
      <c r="C156" s="145" t="s">
        <v>508</v>
      </c>
      <c r="D156" s="478">
        <v>44159672</v>
      </c>
      <c r="E156" s="258">
        <v>0</v>
      </c>
      <c r="F156" s="258">
        <v>0</v>
      </c>
      <c r="G156" s="258">
        <v>44159672</v>
      </c>
    </row>
    <row r="157" spans="2:7" outlineLevel="3">
      <c r="B157" s="180">
        <v>197001</v>
      </c>
      <c r="C157" s="145" t="s">
        <v>54</v>
      </c>
      <c r="D157" s="478">
        <f>SUBTOTAL(9,D155:D156)</f>
        <v>148118977.69999999</v>
      </c>
      <c r="E157" s="258">
        <f>SUBTOTAL(9,E155:E156)</f>
        <v>0</v>
      </c>
      <c r="F157" s="258">
        <f>SUBTOTAL(9,F155:F156)</f>
        <v>0</v>
      </c>
      <c r="G157" s="258">
        <f>SUBTOTAL(9,G155:G156)</f>
        <v>148118977.69999999</v>
      </c>
    </row>
    <row r="158" spans="2:7" outlineLevel="2">
      <c r="B158" s="180">
        <v>1970</v>
      </c>
      <c r="C158" s="145" t="s">
        <v>54</v>
      </c>
      <c r="D158" s="478">
        <f>SUBTOTAL(9,D155:D157)</f>
        <v>148118977.69999999</v>
      </c>
      <c r="E158" s="258">
        <f>SUBTOTAL(9,E155:E157)</f>
        <v>0</v>
      </c>
      <c r="F158" s="258">
        <f>SUBTOTAL(9,F155:F157)</f>
        <v>0</v>
      </c>
      <c r="G158" s="258">
        <f>SUBTOTAL(9,G155:G157)</f>
        <v>148118977.69999999</v>
      </c>
    </row>
    <row r="159" spans="2:7" outlineLevel="4">
      <c r="B159" s="180">
        <v>19750101</v>
      </c>
      <c r="C159" s="145" t="s">
        <v>510</v>
      </c>
      <c r="D159" s="478">
        <v>-103959305.7</v>
      </c>
      <c r="E159" s="258">
        <v>0</v>
      </c>
      <c r="F159" s="258">
        <v>0</v>
      </c>
      <c r="G159" s="258">
        <v>-103959305.7</v>
      </c>
    </row>
    <row r="160" spans="2:7" outlineLevel="4">
      <c r="B160" s="180">
        <v>19750102</v>
      </c>
      <c r="C160" s="145" t="s">
        <v>511</v>
      </c>
      <c r="D160" s="478">
        <v>-44159672</v>
      </c>
      <c r="E160" s="258">
        <v>0</v>
      </c>
      <c r="F160" s="258">
        <v>0</v>
      </c>
      <c r="G160" s="258">
        <v>-44159672</v>
      </c>
    </row>
    <row r="161" spans="2:7" outlineLevel="4">
      <c r="B161" s="180">
        <v>19750103</v>
      </c>
      <c r="C161" s="145" t="s">
        <v>512</v>
      </c>
      <c r="D161" s="478">
        <v>-342143451.06999999</v>
      </c>
      <c r="E161" s="258">
        <v>0</v>
      </c>
      <c r="F161" s="258">
        <v>44809505.25</v>
      </c>
      <c r="G161" s="258">
        <v>-386952956.31999999</v>
      </c>
    </row>
    <row r="162" spans="2:7" outlineLevel="3">
      <c r="B162" s="180">
        <v>197501</v>
      </c>
      <c r="C162" s="145" t="s">
        <v>509</v>
      </c>
      <c r="D162" s="478">
        <f>SUBTOTAL(9,D159:D161)</f>
        <v>-490262428.76999998</v>
      </c>
      <c r="E162" s="258">
        <f>SUBTOTAL(9,E159:E161)</f>
        <v>0</v>
      </c>
      <c r="F162" s="258">
        <f>SUBTOTAL(9,F159:F161)</f>
        <v>44809505.25</v>
      </c>
      <c r="G162" s="258">
        <f>SUBTOTAL(9,G159:G161)</f>
        <v>-535071934.01999998</v>
      </c>
    </row>
    <row r="163" spans="2:7" outlineLevel="2">
      <c r="B163" s="180">
        <v>1975</v>
      </c>
      <c r="C163" s="145" t="s">
        <v>509</v>
      </c>
      <c r="D163" s="478">
        <f>SUBTOTAL(9,D159:D162)</f>
        <v>-490262428.76999998</v>
      </c>
      <c r="E163" s="258">
        <f>SUBTOTAL(9,E159:E162)</f>
        <v>0</v>
      </c>
      <c r="F163" s="258">
        <f>SUBTOTAL(9,F159:F162)</f>
        <v>44809505.25</v>
      </c>
      <c r="G163" s="258">
        <f>SUBTOTAL(9,G159:G162)</f>
        <v>-535071934.01999998</v>
      </c>
    </row>
    <row r="164" spans="2:7" outlineLevel="1">
      <c r="B164" s="180">
        <v>19</v>
      </c>
      <c r="C164" s="145" t="s">
        <v>496</v>
      </c>
      <c r="D164" s="478">
        <f>SUBTOTAL(9,D152:D163)</f>
        <v>44809504.930000007</v>
      </c>
      <c r="E164" s="258">
        <f>SUBTOTAL(9,E152:E163)</f>
        <v>0</v>
      </c>
      <c r="F164" s="258">
        <f>SUBTOTAL(9,F152:F163)</f>
        <v>44809505.25</v>
      </c>
      <c r="G164" s="258">
        <f>SUBTOTAL(9,G152:G163)</f>
        <v>-0.31999999284744263</v>
      </c>
    </row>
    <row r="165" spans="2:7">
      <c r="B165" s="180">
        <v>1</v>
      </c>
      <c r="C165" s="145" t="s">
        <v>287</v>
      </c>
      <c r="D165" s="478">
        <f>SUBTOTAL(9,D10:D164)</f>
        <v>38097944586.639992</v>
      </c>
      <c r="E165" s="258">
        <f>SUBTOTAL(9,E10:E164)</f>
        <v>72859410072.899963</v>
      </c>
      <c r="F165" s="258">
        <f>SUBTOTAL(9,F10:F164)</f>
        <v>79464505132.619995</v>
      </c>
      <c r="G165" s="258">
        <f>SUBTOTAL(9,G10:G164)</f>
        <v>31492849526.919998</v>
      </c>
    </row>
    <row r="166" spans="2:7" outlineLevel="4">
      <c r="B166" s="180">
        <v>22010101</v>
      </c>
      <c r="C166" s="145" t="s">
        <v>521</v>
      </c>
      <c r="D166" s="478">
        <v>-3984777895.0300002</v>
      </c>
      <c r="E166" s="258">
        <v>0</v>
      </c>
      <c r="F166" s="258">
        <v>0</v>
      </c>
      <c r="G166" s="258">
        <v>-3984777895.0300002</v>
      </c>
    </row>
    <row r="167" spans="2:7" outlineLevel="4">
      <c r="B167" s="180">
        <v>22010102</v>
      </c>
      <c r="C167" s="145" t="s">
        <v>522</v>
      </c>
      <c r="D167" s="478">
        <v>-9913598.1699999999</v>
      </c>
      <c r="E167" s="258">
        <v>8402114.3200000003</v>
      </c>
      <c r="F167" s="258">
        <v>7738048.4600000009</v>
      </c>
      <c r="G167" s="258">
        <v>-9249532.3100000005</v>
      </c>
    </row>
    <row r="168" spans="2:7" outlineLevel="4">
      <c r="B168" s="180">
        <v>22010103</v>
      </c>
      <c r="C168" s="145" t="s">
        <v>523</v>
      </c>
      <c r="D168" s="478">
        <v>-60255</v>
      </c>
      <c r="E168" s="258">
        <v>0</v>
      </c>
      <c r="F168" s="258">
        <v>0</v>
      </c>
      <c r="G168" s="258">
        <v>-60255</v>
      </c>
    </row>
    <row r="169" spans="2:7" outlineLevel="4">
      <c r="B169" s="180">
        <v>22010104</v>
      </c>
      <c r="C169" s="145" t="s">
        <v>524</v>
      </c>
      <c r="D169" s="478">
        <v>-220228173.5</v>
      </c>
      <c r="E169" s="258">
        <v>0</v>
      </c>
      <c r="F169" s="258">
        <v>0</v>
      </c>
      <c r="G169" s="258">
        <v>-220228173.5</v>
      </c>
    </row>
    <row r="170" spans="2:7" outlineLevel="4">
      <c r="B170" s="180">
        <v>22010105</v>
      </c>
      <c r="C170" s="145" t="s">
        <v>525</v>
      </c>
      <c r="D170" s="478">
        <v>415754.99</v>
      </c>
      <c r="E170" s="258">
        <v>0</v>
      </c>
      <c r="F170" s="258">
        <v>0</v>
      </c>
      <c r="G170" s="258">
        <v>415754.99</v>
      </c>
    </row>
    <row r="171" spans="2:7" outlineLevel="3">
      <c r="B171" s="180">
        <v>220101</v>
      </c>
      <c r="C171" s="145" t="s">
        <v>520</v>
      </c>
      <c r="D171" s="478">
        <f>SUBTOTAL(9,D166:D170)</f>
        <v>-4214564166.7100005</v>
      </c>
      <c r="E171" s="258">
        <f>SUBTOTAL(9,E166:E170)</f>
        <v>8402114.3200000003</v>
      </c>
      <c r="F171" s="258">
        <f>SUBTOTAL(9,F166:F170)</f>
        <v>7738048.4600000009</v>
      </c>
      <c r="G171" s="258">
        <f>SUBTOTAL(9,G166:G170)</f>
        <v>-4213900100.8500004</v>
      </c>
    </row>
    <row r="172" spans="2:7" outlineLevel="2">
      <c r="B172" s="180">
        <v>2201</v>
      </c>
      <c r="C172" s="145" t="s">
        <v>520</v>
      </c>
      <c r="D172" s="478">
        <f>SUBTOTAL(9,D166:D171)</f>
        <v>-4214564166.7100005</v>
      </c>
      <c r="E172" s="258">
        <f>SUBTOTAL(9,E166:E171)</f>
        <v>8402114.3200000003</v>
      </c>
      <c r="F172" s="258">
        <f>SUBTOTAL(9,F166:F171)</f>
        <v>7738048.4600000009</v>
      </c>
      <c r="G172" s="258">
        <f>SUBTOTAL(9,G166:G171)</f>
        <v>-4213900100.8500004</v>
      </c>
    </row>
    <row r="173" spans="2:7" outlineLevel="4">
      <c r="B173" s="180">
        <v>22020101</v>
      </c>
      <c r="C173" s="145" t="s">
        <v>527</v>
      </c>
      <c r="D173" s="478">
        <v>28870155</v>
      </c>
      <c r="E173" s="258">
        <v>0</v>
      </c>
      <c r="F173" s="258">
        <v>0</v>
      </c>
      <c r="G173" s="258">
        <v>28870155</v>
      </c>
    </row>
    <row r="174" spans="2:7" outlineLevel="4">
      <c r="B174" s="180">
        <v>22020116</v>
      </c>
      <c r="C174" s="145" t="s">
        <v>534</v>
      </c>
      <c r="D174" s="478">
        <v>1202924</v>
      </c>
      <c r="E174" s="258">
        <v>0</v>
      </c>
      <c r="F174" s="258">
        <v>0</v>
      </c>
      <c r="G174" s="258">
        <v>1202924</v>
      </c>
    </row>
    <row r="175" spans="2:7" outlineLevel="4">
      <c r="B175" s="180">
        <v>22020120</v>
      </c>
      <c r="C175" s="145" t="s">
        <v>536</v>
      </c>
      <c r="D175" s="478">
        <v>467523</v>
      </c>
      <c r="E175" s="258">
        <v>0</v>
      </c>
      <c r="F175" s="258">
        <v>0</v>
      </c>
      <c r="G175" s="258">
        <v>467523</v>
      </c>
    </row>
    <row r="176" spans="2:7" outlineLevel="4">
      <c r="B176" s="180">
        <v>22020121</v>
      </c>
      <c r="C176" s="145" t="s">
        <v>537</v>
      </c>
      <c r="D176" s="478">
        <v>2493415</v>
      </c>
      <c r="E176" s="258">
        <v>0</v>
      </c>
      <c r="F176" s="258">
        <v>0</v>
      </c>
      <c r="G176" s="258">
        <v>2493415</v>
      </c>
    </row>
    <row r="177" spans="2:7" outlineLevel="4">
      <c r="B177" s="180">
        <v>22020122</v>
      </c>
      <c r="C177" s="145" t="s">
        <v>538</v>
      </c>
      <c r="D177" s="478">
        <v>299211</v>
      </c>
      <c r="E177" s="258">
        <v>0</v>
      </c>
      <c r="F177" s="258">
        <v>0</v>
      </c>
      <c r="G177" s="258">
        <v>299211</v>
      </c>
    </row>
    <row r="178" spans="2:7" outlineLevel="4">
      <c r="B178" s="180">
        <v>22020123</v>
      </c>
      <c r="C178" s="145" t="s">
        <v>539</v>
      </c>
      <c r="D178" s="478">
        <v>4886209.74</v>
      </c>
      <c r="E178" s="258">
        <v>0</v>
      </c>
      <c r="F178" s="258">
        <v>0</v>
      </c>
      <c r="G178" s="258">
        <v>4886209.74</v>
      </c>
    </row>
    <row r="179" spans="2:7" outlineLevel="4">
      <c r="B179" s="180">
        <v>22020124</v>
      </c>
      <c r="C179" s="145" t="s">
        <v>540</v>
      </c>
      <c r="D179" s="478">
        <v>7361919.0300000003</v>
      </c>
      <c r="E179" s="258">
        <v>0</v>
      </c>
      <c r="F179" s="258">
        <v>0</v>
      </c>
      <c r="G179" s="258">
        <v>7361919.0300000003</v>
      </c>
    </row>
    <row r="180" spans="2:7" outlineLevel="4">
      <c r="B180" s="180">
        <v>22020128</v>
      </c>
      <c r="C180" s="145" t="s">
        <v>544</v>
      </c>
      <c r="D180" s="478">
        <v>1616388.21</v>
      </c>
      <c r="E180" s="258">
        <v>0</v>
      </c>
      <c r="F180" s="258">
        <v>0</v>
      </c>
      <c r="G180" s="258">
        <v>1616388.21</v>
      </c>
    </row>
    <row r="181" spans="2:7" outlineLevel="4">
      <c r="B181" s="180">
        <v>22020133</v>
      </c>
      <c r="C181" s="145" t="s">
        <v>548</v>
      </c>
      <c r="D181" s="478">
        <v>2493415</v>
      </c>
      <c r="E181" s="258">
        <v>0</v>
      </c>
      <c r="F181" s="258">
        <v>0</v>
      </c>
      <c r="G181" s="258">
        <v>2493415</v>
      </c>
    </row>
    <row r="182" spans="2:7" outlineLevel="3">
      <c r="B182" s="180">
        <v>220201</v>
      </c>
      <c r="C182" s="145" t="s">
        <v>526</v>
      </c>
      <c r="D182" s="478">
        <f>SUBTOTAL(9,D173:D181)</f>
        <v>49691159.980000004</v>
      </c>
      <c r="E182" s="258">
        <f>SUBTOTAL(9,E173:E181)</f>
        <v>0</v>
      </c>
      <c r="F182" s="258">
        <f>SUBTOTAL(9,F173:F181)</f>
        <v>0</v>
      </c>
      <c r="G182" s="258">
        <f>SUBTOTAL(9,G173:G181)</f>
        <v>49691159.980000004</v>
      </c>
    </row>
    <row r="183" spans="2:7" outlineLevel="4">
      <c r="B183" s="180">
        <v>22020134</v>
      </c>
      <c r="C183" s="145" t="s">
        <v>549</v>
      </c>
      <c r="D183" s="478">
        <v>262521701</v>
      </c>
      <c r="E183" s="258">
        <v>30917995.710000001</v>
      </c>
      <c r="F183" s="258">
        <v>0</v>
      </c>
      <c r="G183" s="258">
        <v>293439696.71000004</v>
      </c>
    </row>
    <row r="184" spans="2:7" outlineLevel="4">
      <c r="B184" s="180">
        <v>22022801</v>
      </c>
      <c r="C184" s="145" t="s">
        <v>552</v>
      </c>
      <c r="D184" s="478">
        <v>46628583</v>
      </c>
      <c r="E184" s="258">
        <v>0</v>
      </c>
      <c r="F184" s="258">
        <v>0</v>
      </c>
      <c r="G184" s="258">
        <v>46628583</v>
      </c>
    </row>
    <row r="185" spans="2:7" outlineLevel="4">
      <c r="B185" s="180">
        <v>22022802</v>
      </c>
      <c r="C185" s="145" t="s">
        <v>553</v>
      </c>
      <c r="D185" s="478">
        <v>36961716</v>
      </c>
      <c r="E185" s="258">
        <v>0</v>
      </c>
      <c r="F185" s="258">
        <v>0</v>
      </c>
      <c r="G185" s="258">
        <v>36961716</v>
      </c>
    </row>
    <row r="186" spans="2:7" outlineLevel="4">
      <c r="B186" s="180">
        <v>22022803</v>
      </c>
      <c r="C186" s="145" t="s">
        <v>554</v>
      </c>
      <c r="D186" s="478">
        <v>188000</v>
      </c>
      <c r="E186" s="258">
        <v>0</v>
      </c>
      <c r="F186" s="258">
        <v>0</v>
      </c>
      <c r="G186" s="258">
        <v>188000</v>
      </c>
    </row>
    <row r="187" spans="2:7" outlineLevel="3">
      <c r="B187" s="180">
        <v>220228</v>
      </c>
      <c r="C187" s="145" t="s">
        <v>551</v>
      </c>
      <c r="D187" s="478">
        <f>SUBTOTAL(9,D183:D186)</f>
        <v>346300000</v>
      </c>
      <c r="E187" s="258">
        <f>SUBTOTAL(9,E183:E186)</f>
        <v>30917995.710000001</v>
      </c>
      <c r="F187" s="258">
        <f>SUBTOTAL(9,F183:F186)</f>
        <v>0</v>
      </c>
      <c r="G187" s="258">
        <f>SUBTOTAL(9,G183:G186)</f>
        <v>377217995.71000004</v>
      </c>
    </row>
    <row r="188" spans="2:7" outlineLevel="2">
      <c r="B188" s="180">
        <v>2202</v>
      </c>
      <c r="C188" s="145" t="s">
        <v>526</v>
      </c>
      <c r="D188" s="478">
        <f>SUBTOTAL(9,D173:D187)</f>
        <v>395991159.98000002</v>
      </c>
      <c r="E188" s="258">
        <f>SUBTOTAL(9,E173:E187)</f>
        <v>30917995.710000001</v>
      </c>
      <c r="F188" s="258">
        <f>SUBTOTAL(9,F173:F187)</f>
        <v>0</v>
      </c>
      <c r="G188" s="258">
        <f>SUBTOTAL(9,G173:G187)</f>
        <v>426909155.69000006</v>
      </c>
    </row>
    <row r="189" spans="2:7" outlineLevel="4">
      <c r="B189" s="180">
        <v>22030104</v>
      </c>
      <c r="C189" s="145" t="s">
        <v>558</v>
      </c>
      <c r="D189" s="478">
        <v>58000</v>
      </c>
      <c r="E189" s="258">
        <v>0</v>
      </c>
      <c r="F189" s="258">
        <v>0</v>
      </c>
      <c r="G189" s="258">
        <v>58000</v>
      </c>
    </row>
    <row r="190" spans="2:7" outlineLevel="3">
      <c r="B190" s="180">
        <v>220301</v>
      </c>
      <c r="C190" s="145" t="s">
        <v>555</v>
      </c>
      <c r="D190" s="478">
        <f>SUBTOTAL(9,D189:D189)</f>
        <v>58000</v>
      </c>
      <c r="E190" s="258">
        <f>SUBTOTAL(9,E189:E189)</f>
        <v>0</v>
      </c>
      <c r="F190" s="258">
        <f>SUBTOTAL(9,F189:F189)</f>
        <v>0</v>
      </c>
      <c r="G190" s="258">
        <f>SUBTOTAL(9,G189:G189)</f>
        <v>58000</v>
      </c>
    </row>
    <row r="191" spans="2:7" outlineLevel="2">
      <c r="B191" s="180">
        <v>2203</v>
      </c>
      <c r="C191" s="145" t="s">
        <v>555</v>
      </c>
      <c r="D191" s="478">
        <f>SUBTOTAL(9,D189:D190)</f>
        <v>58000</v>
      </c>
      <c r="E191" s="258">
        <f>SUBTOTAL(9,E189:E190)</f>
        <v>0</v>
      </c>
      <c r="F191" s="258">
        <f>SUBTOTAL(9,F189:F190)</f>
        <v>0</v>
      </c>
      <c r="G191" s="258">
        <f>SUBTOTAL(9,G189:G190)</f>
        <v>58000</v>
      </c>
    </row>
    <row r="192" spans="2:7" outlineLevel="4">
      <c r="B192" s="180">
        <v>22040102</v>
      </c>
      <c r="C192" s="145" t="s">
        <v>561</v>
      </c>
      <c r="D192" s="478">
        <v>1179000</v>
      </c>
      <c r="E192" s="258">
        <v>0</v>
      </c>
      <c r="F192" s="258">
        <v>0</v>
      </c>
      <c r="G192" s="258">
        <v>1179000</v>
      </c>
    </row>
    <row r="193" spans="2:7" outlineLevel="4">
      <c r="B193" s="180">
        <v>22040103</v>
      </c>
      <c r="C193" s="145" t="s">
        <v>562</v>
      </c>
      <c r="D193" s="478">
        <v>2504456</v>
      </c>
      <c r="E193" s="258">
        <v>0</v>
      </c>
      <c r="F193" s="258">
        <v>0</v>
      </c>
      <c r="G193" s="258">
        <v>2504456</v>
      </c>
    </row>
    <row r="194" spans="2:7" outlineLevel="4">
      <c r="B194" s="180">
        <v>22040105</v>
      </c>
      <c r="C194" s="145" t="s">
        <v>563</v>
      </c>
      <c r="D194" s="478">
        <v>154300</v>
      </c>
      <c r="E194" s="258">
        <v>0</v>
      </c>
      <c r="F194" s="258">
        <v>0</v>
      </c>
      <c r="G194" s="258">
        <v>154300</v>
      </c>
    </row>
    <row r="195" spans="2:7" outlineLevel="4">
      <c r="B195" s="180">
        <v>22040106</v>
      </c>
      <c r="C195" s="145" t="s">
        <v>564</v>
      </c>
      <c r="D195" s="478">
        <v>3535256</v>
      </c>
      <c r="E195" s="258">
        <v>0</v>
      </c>
      <c r="F195" s="258">
        <v>0</v>
      </c>
      <c r="G195" s="258">
        <v>3535256</v>
      </c>
    </row>
    <row r="196" spans="2:7" outlineLevel="3">
      <c r="B196" s="180">
        <v>220401</v>
      </c>
      <c r="C196" s="145" t="s">
        <v>559</v>
      </c>
      <c r="D196" s="478">
        <f>SUBTOTAL(9,D192:D195)</f>
        <v>7373012</v>
      </c>
      <c r="E196" s="258">
        <f>SUBTOTAL(9,E192:E195)</f>
        <v>0</v>
      </c>
      <c r="F196" s="258">
        <f>SUBTOTAL(9,F192:F195)</f>
        <v>0</v>
      </c>
      <c r="G196" s="258">
        <f>SUBTOTAL(9,G192:G195)</f>
        <v>7373012</v>
      </c>
    </row>
    <row r="197" spans="2:7" outlineLevel="2">
      <c r="B197" s="180">
        <v>2204</v>
      </c>
      <c r="C197" s="145" t="s">
        <v>559</v>
      </c>
      <c r="D197" s="478">
        <f>SUBTOTAL(9,D192:D196)</f>
        <v>7373012</v>
      </c>
      <c r="E197" s="258">
        <f>SUBTOTAL(9,E192:E196)</f>
        <v>0</v>
      </c>
      <c r="F197" s="258">
        <f>SUBTOTAL(9,F192:F196)</f>
        <v>0</v>
      </c>
      <c r="G197" s="258">
        <f>SUBTOTAL(9,G192:G196)</f>
        <v>7373012</v>
      </c>
    </row>
    <row r="198" spans="2:7" outlineLevel="4">
      <c r="B198" s="180">
        <v>22070101</v>
      </c>
      <c r="C198" s="145" t="s">
        <v>567</v>
      </c>
      <c r="D198" s="478">
        <v>883605</v>
      </c>
      <c r="E198" s="258">
        <v>0</v>
      </c>
      <c r="F198" s="258">
        <v>0</v>
      </c>
      <c r="G198" s="258">
        <v>883605</v>
      </c>
    </row>
    <row r="199" spans="2:7" outlineLevel="4">
      <c r="B199" s="180">
        <v>22070102</v>
      </c>
      <c r="C199" s="145" t="s">
        <v>568</v>
      </c>
      <c r="D199" s="478">
        <v>589071</v>
      </c>
      <c r="E199" s="258">
        <v>0</v>
      </c>
      <c r="F199" s="258">
        <v>0</v>
      </c>
      <c r="G199" s="258">
        <v>589071</v>
      </c>
    </row>
    <row r="200" spans="2:7" outlineLevel="3">
      <c r="B200" s="180">
        <v>220701</v>
      </c>
      <c r="C200" s="145" t="s">
        <v>566</v>
      </c>
      <c r="D200" s="478">
        <f>SUBTOTAL(9,D198:D199)</f>
        <v>1472676</v>
      </c>
      <c r="E200" s="258">
        <f>SUBTOTAL(9,E198:E199)</f>
        <v>0</v>
      </c>
      <c r="F200" s="258">
        <f>SUBTOTAL(9,F198:F199)</f>
        <v>0</v>
      </c>
      <c r="G200" s="258">
        <f>SUBTOTAL(9,G198:G199)</f>
        <v>1472676</v>
      </c>
    </row>
    <row r="201" spans="2:7" outlineLevel="2">
      <c r="B201" s="180">
        <v>2207</v>
      </c>
      <c r="C201" s="145" t="s">
        <v>566</v>
      </c>
      <c r="D201" s="478">
        <f>SUBTOTAL(9,D198:D200)</f>
        <v>1472676</v>
      </c>
      <c r="E201" s="258">
        <f>SUBTOTAL(9,E198:E200)</f>
        <v>0</v>
      </c>
      <c r="F201" s="258">
        <f>SUBTOTAL(9,F198:F200)</f>
        <v>0</v>
      </c>
      <c r="G201" s="258">
        <f>SUBTOTAL(9,G198:G200)</f>
        <v>1472676</v>
      </c>
    </row>
    <row r="202" spans="2:7" outlineLevel="4">
      <c r="B202" s="180">
        <v>22110111</v>
      </c>
      <c r="C202" s="145" t="s">
        <v>570</v>
      </c>
      <c r="D202" s="478">
        <v>13022182</v>
      </c>
      <c r="E202" s="258">
        <v>0</v>
      </c>
      <c r="F202" s="258">
        <v>0</v>
      </c>
      <c r="G202" s="258">
        <v>13022182</v>
      </c>
    </row>
    <row r="203" spans="2:7" outlineLevel="4">
      <c r="B203" s="180">
        <v>22110112</v>
      </c>
      <c r="C203" s="145" t="s">
        <v>571</v>
      </c>
      <c r="D203" s="478">
        <v>26906282.52</v>
      </c>
      <c r="E203" s="258">
        <v>19000</v>
      </c>
      <c r="F203" s="258">
        <v>0</v>
      </c>
      <c r="G203" s="258">
        <v>26925282.52</v>
      </c>
    </row>
    <row r="204" spans="2:7" outlineLevel="4">
      <c r="B204" s="180">
        <v>22110113</v>
      </c>
      <c r="C204" s="145" t="s">
        <v>572</v>
      </c>
      <c r="D204" s="478">
        <v>4306075.3600000003</v>
      </c>
      <c r="E204" s="258">
        <v>0</v>
      </c>
      <c r="F204" s="258">
        <v>0</v>
      </c>
      <c r="G204" s="258">
        <v>4306075.3600000003</v>
      </c>
    </row>
    <row r="205" spans="2:7" outlineLevel="4">
      <c r="B205" s="180">
        <v>22110114</v>
      </c>
      <c r="C205" s="145" t="s">
        <v>573</v>
      </c>
      <c r="D205" s="478">
        <v>761735.29</v>
      </c>
      <c r="E205" s="258">
        <v>0</v>
      </c>
      <c r="F205" s="258">
        <v>0</v>
      </c>
      <c r="G205" s="258">
        <v>761735.29</v>
      </c>
    </row>
    <row r="206" spans="2:7" outlineLevel="4">
      <c r="B206" s="180">
        <v>22110115</v>
      </c>
      <c r="C206" s="145" t="s">
        <v>574</v>
      </c>
      <c r="D206" s="478">
        <v>720000</v>
      </c>
      <c r="E206" s="258">
        <v>0</v>
      </c>
      <c r="F206" s="258">
        <v>0</v>
      </c>
      <c r="G206" s="258">
        <v>720000</v>
      </c>
    </row>
    <row r="207" spans="2:7" outlineLevel="4">
      <c r="B207" s="180">
        <v>22110116</v>
      </c>
      <c r="C207" s="145" t="s">
        <v>575</v>
      </c>
      <c r="D207" s="478">
        <v>32618501</v>
      </c>
      <c r="E207" s="258">
        <v>0</v>
      </c>
      <c r="F207" s="258">
        <v>0</v>
      </c>
      <c r="G207" s="258">
        <v>32618501</v>
      </c>
    </row>
    <row r="208" spans="2:7" outlineLevel="4">
      <c r="B208" s="180">
        <v>22110118</v>
      </c>
      <c r="C208" s="145" t="s">
        <v>577</v>
      </c>
      <c r="D208" s="478">
        <v>16222011.18</v>
      </c>
      <c r="E208" s="258">
        <v>0</v>
      </c>
      <c r="F208" s="258">
        <v>0</v>
      </c>
      <c r="G208" s="258">
        <v>16222011.18</v>
      </c>
    </row>
    <row r="209" spans="2:7" outlineLevel="4">
      <c r="B209" s="180">
        <v>22110119</v>
      </c>
      <c r="C209" s="145" t="s">
        <v>578</v>
      </c>
      <c r="D209" s="478">
        <v>11514191</v>
      </c>
      <c r="E209" s="258">
        <v>0</v>
      </c>
      <c r="F209" s="258">
        <v>0</v>
      </c>
      <c r="G209" s="258">
        <v>11514191</v>
      </c>
    </row>
    <row r="210" spans="2:7" outlineLevel="4">
      <c r="B210" s="180">
        <v>22110120</v>
      </c>
      <c r="C210" s="145" t="s">
        <v>579</v>
      </c>
      <c r="D210" s="478">
        <v>80132083.969999999</v>
      </c>
      <c r="E210" s="258">
        <v>0</v>
      </c>
      <c r="F210" s="258">
        <v>0</v>
      </c>
      <c r="G210" s="258">
        <v>80132083.969999999</v>
      </c>
    </row>
    <row r="211" spans="2:7" outlineLevel="4">
      <c r="B211" s="180">
        <v>22110121</v>
      </c>
      <c r="C211" s="145" t="s">
        <v>570</v>
      </c>
      <c r="D211" s="478">
        <v>213702375.97999999</v>
      </c>
      <c r="E211" s="258">
        <v>31665180</v>
      </c>
      <c r="F211" s="258">
        <v>0</v>
      </c>
      <c r="G211" s="258">
        <v>245367555.97999999</v>
      </c>
    </row>
    <row r="212" spans="2:7" outlineLevel="4">
      <c r="B212" s="180">
        <v>22110122</v>
      </c>
      <c r="C212" s="145" t="s">
        <v>580</v>
      </c>
      <c r="D212" s="478">
        <v>621150.04</v>
      </c>
      <c r="E212" s="258">
        <v>0</v>
      </c>
      <c r="F212" s="258">
        <v>0</v>
      </c>
      <c r="G212" s="258">
        <v>621150.04</v>
      </c>
    </row>
    <row r="213" spans="2:7" outlineLevel="4">
      <c r="B213" s="180">
        <v>22110123</v>
      </c>
      <c r="C213" s="145" t="s">
        <v>581</v>
      </c>
      <c r="D213" s="478">
        <v>672312.08</v>
      </c>
      <c r="E213" s="258">
        <v>4863179</v>
      </c>
      <c r="F213" s="258">
        <v>0</v>
      </c>
      <c r="G213" s="258">
        <v>5535491.0800000001</v>
      </c>
    </row>
    <row r="214" spans="2:7" outlineLevel="4">
      <c r="B214" s="180">
        <v>22110124</v>
      </c>
      <c r="C214" s="145" t="s">
        <v>582</v>
      </c>
      <c r="D214" s="478">
        <v>44006000</v>
      </c>
      <c r="E214" s="258">
        <v>0</v>
      </c>
      <c r="F214" s="258">
        <v>0</v>
      </c>
      <c r="G214" s="258">
        <v>44006000</v>
      </c>
    </row>
    <row r="215" spans="2:7" outlineLevel="4">
      <c r="B215" s="180">
        <v>22110135</v>
      </c>
      <c r="C215" s="145" t="s">
        <v>583</v>
      </c>
      <c r="D215" s="478">
        <v>210738145</v>
      </c>
      <c r="E215" s="258">
        <v>0</v>
      </c>
      <c r="F215" s="258">
        <v>0</v>
      </c>
      <c r="G215" s="258">
        <v>210738145</v>
      </c>
    </row>
    <row r="216" spans="2:7" outlineLevel="4">
      <c r="B216" s="180">
        <v>22110136</v>
      </c>
      <c r="C216" s="145" t="s">
        <v>584</v>
      </c>
      <c r="D216" s="478">
        <v>11284428.08</v>
      </c>
      <c r="E216" s="258">
        <v>0</v>
      </c>
      <c r="F216" s="258">
        <v>0</v>
      </c>
      <c r="G216" s="258">
        <v>11284428.08</v>
      </c>
    </row>
    <row r="217" spans="2:7" outlineLevel="4">
      <c r="B217" s="180">
        <v>22110147</v>
      </c>
      <c r="C217" s="145" t="s">
        <v>585</v>
      </c>
      <c r="D217" s="478">
        <v>24838045.010000002</v>
      </c>
      <c r="E217" s="258">
        <v>91666.67</v>
      </c>
      <c r="F217" s="258">
        <v>0</v>
      </c>
      <c r="G217" s="258">
        <v>24929711.680000003</v>
      </c>
    </row>
    <row r="218" spans="2:7" outlineLevel="4">
      <c r="B218" s="180">
        <v>22110164</v>
      </c>
      <c r="C218" s="145" t="s">
        <v>553</v>
      </c>
      <c r="D218" s="478">
        <v>3754553.57</v>
      </c>
      <c r="E218" s="258">
        <v>0</v>
      </c>
      <c r="F218" s="258">
        <v>0</v>
      </c>
      <c r="G218" s="258">
        <v>3754553.57</v>
      </c>
    </row>
    <row r="219" spans="2:7" outlineLevel="4">
      <c r="B219" s="180">
        <v>22110165</v>
      </c>
      <c r="C219" s="145" t="s">
        <v>586</v>
      </c>
      <c r="D219" s="478">
        <v>108000</v>
      </c>
      <c r="E219" s="258">
        <v>0</v>
      </c>
      <c r="F219" s="258">
        <v>0</v>
      </c>
      <c r="G219" s="258">
        <v>108000</v>
      </c>
    </row>
    <row r="220" spans="2:7" outlineLevel="4">
      <c r="B220" s="180">
        <v>22110171</v>
      </c>
      <c r="C220" s="145" t="s">
        <v>1647</v>
      </c>
      <c r="D220" s="478">
        <v>1393368.91</v>
      </c>
      <c r="E220" s="258">
        <v>23956.99</v>
      </c>
      <c r="F220" s="258">
        <v>1752.21</v>
      </c>
      <c r="G220" s="258">
        <v>1415573.69</v>
      </c>
    </row>
    <row r="221" spans="2:7" outlineLevel="4">
      <c r="B221" s="180">
        <v>22110198</v>
      </c>
      <c r="C221" s="145" t="s">
        <v>592</v>
      </c>
      <c r="D221" s="478">
        <v>1518080.69</v>
      </c>
      <c r="E221" s="258">
        <v>0</v>
      </c>
      <c r="F221" s="258">
        <v>0</v>
      </c>
      <c r="G221" s="258">
        <v>1518080.69</v>
      </c>
    </row>
    <row r="222" spans="2:7" outlineLevel="4">
      <c r="B222" s="180">
        <v>22110199</v>
      </c>
      <c r="C222" s="145" t="s">
        <v>593</v>
      </c>
      <c r="D222" s="478">
        <v>140978297.13999999</v>
      </c>
      <c r="E222" s="258">
        <v>48520113.170000002</v>
      </c>
      <c r="F222" s="258">
        <v>332.95</v>
      </c>
      <c r="G222" s="258">
        <v>189498077.35999995</v>
      </c>
    </row>
    <row r="223" spans="2:7" outlineLevel="3">
      <c r="B223" s="180">
        <v>221101</v>
      </c>
      <c r="C223" s="145" t="s">
        <v>569</v>
      </c>
      <c r="D223" s="478">
        <f>SUBTOTAL(9,D202:D222)</f>
        <v>839817818.82000005</v>
      </c>
      <c r="E223" s="258">
        <f>SUBTOTAL(9,E202:E222)</f>
        <v>85183095.830000013</v>
      </c>
      <c r="F223" s="258">
        <f>SUBTOTAL(9,F202:F222)</f>
        <v>2085.16</v>
      </c>
      <c r="G223" s="258">
        <f>SUBTOTAL(9,G202:G222)</f>
        <v>924998829.49000001</v>
      </c>
    </row>
    <row r="224" spans="2:7" outlineLevel="4">
      <c r="B224" s="180">
        <v>22110902</v>
      </c>
      <c r="C224" s="145" t="s">
        <v>595</v>
      </c>
      <c r="D224" s="478">
        <v>481745700.14999998</v>
      </c>
      <c r="E224" s="258">
        <v>257513348.30000001</v>
      </c>
      <c r="F224" s="258">
        <v>15193031</v>
      </c>
      <c r="G224" s="258">
        <v>724066017.44999993</v>
      </c>
    </row>
    <row r="225" spans="2:7" outlineLevel="3">
      <c r="B225" s="180">
        <v>221109</v>
      </c>
      <c r="C225" s="145" t="s">
        <v>594</v>
      </c>
      <c r="D225" s="478">
        <f>SUBTOTAL(9,D224:D224)</f>
        <v>481745700.14999998</v>
      </c>
      <c r="E225" s="258">
        <f>SUBTOTAL(9,E224:E224)</f>
        <v>257513348.30000001</v>
      </c>
      <c r="F225" s="258">
        <f>SUBTOTAL(9,F224:F224)</f>
        <v>15193031</v>
      </c>
      <c r="G225" s="258">
        <f>SUBTOTAL(9,G224:G224)</f>
        <v>724066017.44999993</v>
      </c>
    </row>
    <row r="226" spans="2:7" outlineLevel="4">
      <c r="B226" s="180">
        <v>22111001</v>
      </c>
      <c r="C226" s="145" t="s">
        <v>597</v>
      </c>
      <c r="D226" s="478">
        <v>1564700397.4400001</v>
      </c>
      <c r="E226" s="258">
        <v>0</v>
      </c>
      <c r="F226" s="258">
        <v>0</v>
      </c>
      <c r="G226" s="258">
        <v>1564700397.4400001</v>
      </c>
    </row>
    <row r="227" spans="2:7" outlineLevel="4">
      <c r="B227" s="180">
        <v>22111002</v>
      </c>
      <c r="C227" s="145" t="s">
        <v>598</v>
      </c>
      <c r="D227" s="478">
        <v>180449359.66</v>
      </c>
      <c r="E227" s="258">
        <v>0</v>
      </c>
      <c r="F227" s="258">
        <v>0</v>
      </c>
      <c r="G227" s="258">
        <v>180449359.66</v>
      </c>
    </row>
    <row r="228" spans="2:7" outlineLevel="3">
      <c r="B228" s="180">
        <v>221110</v>
      </c>
      <c r="C228" s="145" t="s">
        <v>596</v>
      </c>
      <c r="D228" s="478">
        <f>SUBTOTAL(9,D226:D227)</f>
        <v>1745149757.1000001</v>
      </c>
      <c r="E228" s="258">
        <f>SUBTOTAL(9,E226:E227)</f>
        <v>0</v>
      </c>
      <c r="F228" s="258">
        <f>SUBTOTAL(9,F226:F227)</f>
        <v>0</v>
      </c>
      <c r="G228" s="258">
        <f>SUBTOTAL(9,G226:G227)</f>
        <v>1745149757.1000001</v>
      </c>
    </row>
    <row r="229" spans="2:7" outlineLevel="2">
      <c r="B229" s="180">
        <v>2211</v>
      </c>
      <c r="C229" s="145" t="s">
        <v>569</v>
      </c>
      <c r="D229" s="478">
        <f>SUBTOTAL(9,D202:D228)</f>
        <v>3066713276.0699997</v>
      </c>
      <c r="E229" s="258">
        <f>SUBTOTAL(9,E202:E228)</f>
        <v>342696444.13</v>
      </c>
      <c r="F229" s="258">
        <f>SUBTOTAL(9,F202:F228)</f>
        <v>15195116.16</v>
      </c>
      <c r="G229" s="258">
        <f>SUBTOTAL(9,G202:G228)</f>
        <v>3394214604.04</v>
      </c>
    </row>
    <row r="230" spans="2:7" outlineLevel="4">
      <c r="B230" s="180">
        <v>22200124</v>
      </c>
      <c r="C230" s="145" t="s">
        <v>601</v>
      </c>
      <c r="D230" s="478">
        <v>16992846.260000002</v>
      </c>
      <c r="E230" s="258">
        <v>1510806.8499999999</v>
      </c>
      <c r="F230" s="258">
        <v>15864.87</v>
      </c>
      <c r="G230" s="258">
        <v>18487788.239999998</v>
      </c>
    </row>
    <row r="231" spans="2:7" outlineLevel="4">
      <c r="B231" s="180">
        <v>22200125</v>
      </c>
      <c r="C231" s="145" t="s">
        <v>602</v>
      </c>
      <c r="D231" s="478">
        <v>281.61</v>
      </c>
      <c r="E231" s="258">
        <v>0</v>
      </c>
      <c r="F231" s="258">
        <v>0</v>
      </c>
      <c r="G231" s="258">
        <v>281.61</v>
      </c>
    </row>
    <row r="232" spans="2:7" outlineLevel="4">
      <c r="B232" s="180">
        <v>22200126</v>
      </c>
      <c r="C232" s="145" t="s">
        <v>603</v>
      </c>
      <c r="D232" s="478">
        <v>790355</v>
      </c>
      <c r="E232" s="258">
        <v>0</v>
      </c>
      <c r="F232" s="258">
        <v>0</v>
      </c>
      <c r="G232" s="258">
        <v>790355</v>
      </c>
    </row>
    <row r="233" spans="2:7" outlineLevel="4">
      <c r="B233" s="180">
        <v>22200127</v>
      </c>
      <c r="C233" s="145" t="s">
        <v>604</v>
      </c>
      <c r="D233" s="478">
        <v>23567532.539999999</v>
      </c>
      <c r="E233" s="258">
        <v>0</v>
      </c>
      <c r="F233" s="258">
        <v>0</v>
      </c>
      <c r="G233" s="258">
        <v>23567532.539999999</v>
      </c>
    </row>
    <row r="234" spans="2:7" outlineLevel="3">
      <c r="B234" s="180">
        <v>222001</v>
      </c>
      <c r="C234" s="145" t="s">
        <v>600</v>
      </c>
      <c r="D234" s="478">
        <f>SUBTOTAL(9,D230:D233)</f>
        <v>41351015.409999996</v>
      </c>
      <c r="E234" s="258">
        <f>SUBTOTAL(9,E230:E233)</f>
        <v>1510806.8499999999</v>
      </c>
      <c r="F234" s="258">
        <f>SUBTOTAL(9,F230:F233)</f>
        <v>15864.87</v>
      </c>
      <c r="G234" s="258">
        <f>SUBTOTAL(9,G230:G233)</f>
        <v>42845957.390000001</v>
      </c>
    </row>
    <row r="235" spans="2:7" outlineLevel="4">
      <c r="B235" s="180">
        <v>22209005</v>
      </c>
      <c r="C235" s="145" t="s">
        <v>606</v>
      </c>
      <c r="D235" s="478">
        <v>292623</v>
      </c>
      <c r="E235" s="258">
        <v>0</v>
      </c>
      <c r="F235" s="258">
        <v>0</v>
      </c>
      <c r="G235" s="258">
        <v>292623</v>
      </c>
    </row>
    <row r="236" spans="2:7" outlineLevel="4">
      <c r="B236" s="180">
        <v>22209006</v>
      </c>
      <c r="C236" s="145" t="s">
        <v>607</v>
      </c>
      <c r="D236" s="478">
        <v>937750.56</v>
      </c>
      <c r="E236" s="258">
        <v>7333.33</v>
      </c>
      <c r="F236" s="258">
        <v>0</v>
      </c>
      <c r="G236" s="258">
        <v>945083.89</v>
      </c>
    </row>
    <row r="237" spans="2:7" outlineLevel="4">
      <c r="B237" s="180">
        <v>22209008</v>
      </c>
      <c r="C237" s="145" t="s">
        <v>1648</v>
      </c>
      <c r="D237" s="478">
        <v>58100074</v>
      </c>
      <c r="E237" s="258">
        <v>1651633</v>
      </c>
      <c r="F237" s="258">
        <v>0</v>
      </c>
      <c r="G237" s="258">
        <v>59751707</v>
      </c>
    </row>
    <row r="238" spans="2:7" outlineLevel="4">
      <c r="B238" s="180">
        <v>22209009</v>
      </c>
      <c r="C238" s="145" t="s">
        <v>609</v>
      </c>
      <c r="D238" s="478">
        <v>1169.22</v>
      </c>
      <c r="E238" s="258">
        <v>0</v>
      </c>
      <c r="F238" s="258">
        <v>0</v>
      </c>
      <c r="G238" s="258">
        <v>1169.22</v>
      </c>
    </row>
    <row r="239" spans="2:7" outlineLevel="3">
      <c r="B239" s="180">
        <v>222090</v>
      </c>
      <c r="C239" s="145" t="s">
        <v>605</v>
      </c>
      <c r="D239" s="478">
        <f>SUBTOTAL(9,D235:D238)</f>
        <v>59331616.780000001</v>
      </c>
      <c r="E239" s="258">
        <f>SUBTOTAL(9,E235:E238)</f>
        <v>1658966.33</v>
      </c>
      <c r="F239" s="258">
        <f>SUBTOTAL(9,F235:F238)</f>
        <v>0</v>
      </c>
      <c r="G239" s="258">
        <f>SUBTOTAL(9,G235:G238)</f>
        <v>60990583.109999999</v>
      </c>
    </row>
    <row r="240" spans="2:7" outlineLevel="2">
      <c r="B240" s="180">
        <v>2220</v>
      </c>
      <c r="C240" s="145" t="s">
        <v>599</v>
      </c>
      <c r="D240" s="478">
        <f>SUBTOTAL(9,D230:D239)</f>
        <v>100682632.19</v>
      </c>
      <c r="E240" s="258">
        <f>SUBTOTAL(9,E230:E239)</f>
        <v>3169773.1799999997</v>
      </c>
      <c r="F240" s="258">
        <f>SUBTOTAL(9,F230:F239)</f>
        <v>15864.87</v>
      </c>
      <c r="G240" s="258">
        <f>SUBTOTAL(9,G230:G239)</f>
        <v>103836540.5</v>
      </c>
    </row>
    <row r="241" spans="2:7" outlineLevel="1">
      <c r="B241" s="180">
        <v>22</v>
      </c>
      <c r="C241" s="145" t="s">
        <v>519</v>
      </c>
      <c r="D241" s="478">
        <f>SUBTOTAL(9,D166:D240)</f>
        <v>-642273410.47000074</v>
      </c>
      <c r="E241" s="258">
        <f>SUBTOTAL(9,E166:E240)</f>
        <v>385186327.34000003</v>
      </c>
      <c r="F241" s="258">
        <f>SUBTOTAL(9,F166:F240)</f>
        <v>22949029.490000002</v>
      </c>
      <c r="G241" s="258">
        <f>SUBTOTAL(9,G166:G240)</f>
        <v>-280036112.62000066</v>
      </c>
    </row>
    <row r="242" spans="2:7" outlineLevel="4">
      <c r="B242" s="180">
        <v>24010101</v>
      </c>
      <c r="C242" s="145" t="s">
        <v>613</v>
      </c>
      <c r="D242" s="478">
        <v>-2183669290.27</v>
      </c>
      <c r="E242" s="258">
        <v>5289421497.9200001</v>
      </c>
      <c r="F242" s="258">
        <v>3831623452.9500003</v>
      </c>
      <c r="G242" s="258">
        <v>-725871245.30000007</v>
      </c>
    </row>
    <row r="243" spans="2:7" outlineLevel="3">
      <c r="B243" s="180">
        <v>240101</v>
      </c>
      <c r="C243" s="145" t="s">
        <v>612</v>
      </c>
      <c r="D243" s="478">
        <f>SUBTOTAL(9,D242:D242)</f>
        <v>-2183669290.27</v>
      </c>
      <c r="E243" s="258">
        <f>SUBTOTAL(9,E242:E242)</f>
        <v>5289421497.9200001</v>
      </c>
      <c r="F243" s="258">
        <f>SUBTOTAL(9,F242:F242)</f>
        <v>3831623452.9500003</v>
      </c>
      <c r="G243" s="258">
        <f>SUBTOTAL(9,G242:G242)</f>
        <v>-725871245.30000007</v>
      </c>
    </row>
    <row r="244" spans="2:7" outlineLevel="4">
      <c r="B244" s="180">
        <v>24010201</v>
      </c>
      <c r="C244" s="145" t="s">
        <v>615</v>
      </c>
      <c r="D244" s="478">
        <v>-1</v>
      </c>
      <c r="E244" s="258">
        <v>146713159.05000001</v>
      </c>
      <c r="F244" s="258">
        <v>191993659</v>
      </c>
      <c r="G244" s="258">
        <v>-45280500.950000003</v>
      </c>
    </row>
    <row r="245" spans="2:7" outlineLevel="4">
      <c r="B245" s="180">
        <v>24010202</v>
      </c>
      <c r="C245" s="145" t="s">
        <v>616</v>
      </c>
      <c r="D245" s="478">
        <v>-178879293</v>
      </c>
      <c r="E245" s="258">
        <v>180598706</v>
      </c>
      <c r="F245" s="258">
        <v>1719413</v>
      </c>
      <c r="G245" s="258">
        <v>0</v>
      </c>
    </row>
    <row r="246" spans="2:7" outlineLevel="4">
      <c r="B246" s="180">
        <v>24010203</v>
      </c>
      <c r="C246" s="145" t="s">
        <v>617</v>
      </c>
      <c r="D246" s="478">
        <v>-306245</v>
      </c>
      <c r="E246" s="258">
        <v>306245</v>
      </c>
      <c r="F246" s="258">
        <v>0</v>
      </c>
      <c r="G246" s="258">
        <v>0</v>
      </c>
    </row>
    <row r="247" spans="2:7" outlineLevel="4">
      <c r="B247" s="180">
        <v>24010204</v>
      </c>
      <c r="C247" s="145" t="s">
        <v>618</v>
      </c>
      <c r="D247" s="478">
        <v>0</v>
      </c>
      <c r="E247" s="258">
        <v>1732170</v>
      </c>
      <c r="F247" s="258">
        <v>1732170</v>
      </c>
      <c r="G247" s="258">
        <v>0</v>
      </c>
    </row>
    <row r="248" spans="2:7" outlineLevel="3">
      <c r="B248" s="180">
        <v>240102</v>
      </c>
      <c r="C248" s="145" t="s">
        <v>614</v>
      </c>
      <c r="D248" s="478">
        <f>SUBTOTAL(9,D244:D247)</f>
        <v>-179185539</v>
      </c>
      <c r="E248" s="258">
        <f>SUBTOTAL(9,E244:E247)</f>
        <v>329350280.05000001</v>
      </c>
      <c r="F248" s="258">
        <f>SUBTOTAL(9,F244:F247)</f>
        <v>195445242</v>
      </c>
      <c r="G248" s="258">
        <f>SUBTOTAL(9,G244:G247)</f>
        <v>-45280500.950000003</v>
      </c>
    </row>
    <row r="249" spans="2:7" outlineLevel="2">
      <c r="B249" s="180">
        <v>2401</v>
      </c>
      <c r="C249" s="145" t="s">
        <v>611</v>
      </c>
      <c r="D249" s="478">
        <f>SUBTOTAL(9,D242:D248)</f>
        <v>-2362854829.27</v>
      </c>
      <c r="E249" s="258">
        <f>SUBTOTAL(9,E242:E248)</f>
        <v>5618771777.9700003</v>
      </c>
      <c r="F249" s="258">
        <f>SUBTOTAL(9,F242:F248)</f>
        <v>4027068694.9500003</v>
      </c>
      <c r="G249" s="258">
        <f>SUBTOTAL(9,G242:G248)</f>
        <v>-771151746.25000012</v>
      </c>
    </row>
    <row r="250" spans="2:7" outlineLevel="4">
      <c r="B250" s="180">
        <v>24250101</v>
      </c>
      <c r="C250" s="145" t="s">
        <v>620</v>
      </c>
      <c r="D250" s="478">
        <v>-11098104</v>
      </c>
      <c r="E250" s="258">
        <v>76669612</v>
      </c>
      <c r="F250" s="258">
        <v>76153631</v>
      </c>
      <c r="G250" s="258">
        <v>-10582123</v>
      </c>
    </row>
    <row r="251" spans="2:7" outlineLevel="4">
      <c r="B251" s="180">
        <v>24250102</v>
      </c>
      <c r="C251" s="145" t="s">
        <v>621</v>
      </c>
      <c r="D251" s="478">
        <v>0</v>
      </c>
      <c r="E251" s="258">
        <v>0</v>
      </c>
      <c r="F251" s="258">
        <v>0</v>
      </c>
      <c r="G251" s="258">
        <v>0</v>
      </c>
    </row>
    <row r="252" spans="2:7" outlineLevel="4">
      <c r="B252" s="180">
        <v>24250103</v>
      </c>
      <c r="C252" s="145" t="s">
        <v>498</v>
      </c>
      <c r="D252" s="478">
        <v>-425978.02</v>
      </c>
      <c r="E252" s="258">
        <v>851956.02</v>
      </c>
      <c r="F252" s="258">
        <v>425978</v>
      </c>
      <c r="G252" s="258">
        <v>0</v>
      </c>
    </row>
    <row r="253" spans="2:7" outlineLevel="4">
      <c r="B253" s="180">
        <v>24250104</v>
      </c>
      <c r="C253" s="145" t="s">
        <v>622</v>
      </c>
      <c r="D253" s="478">
        <v>0</v>
      </c>
      <c r="E253" s="258">
        <v>0</v>
      </c>
      <c r="F253" s="258">
        <v>0</v>
      </c>
      <c r="G253" s="258">
        <v>0</v>
      </c>
    </row>
    <row r="254" spans="2:7" outlineLevel="4">
      <c r="B254" s="180">
        <v>24250105</v>
      </c>
      <c r="C254" s="145" t="s">
        <v>623</v>
      </c>
      <c r="D254" s="478">
        <v>0</v>
      </c>
      <c r="E254" s="258">
        <v>0</v>
      </c>
      <c r="F254" s="258">
        <v>0</v>
      </c>
      <c r="G254" s="258">
        <v>0</v>
      </c>
    </row>
    <row r="255" spans="2:7" outlineLevel="4">
      <c r="B255" s="180">
        <v>24250106</v>
      </c>
      <c r="C255" s="145" t="s">
        <v>624</v>
      </c>
      <c r="D255" s="478">
        <v>0</v>
      </c>
      <c r="E255" s="258">
        <v>0</v>
      </c>
      <c r="F255" s="258">
        <v>0</v>
      </c>
      <c r="G255" s="258">
        <v>0</v>
      </c>
    </row>
    <row r="256" spans="2:7" outlineLevel="4">
      <c r="B256" s="180">
        <v>24250107</v>
      </c>
      <c r="C256" s="145" t="s">
        <v>625</v>
      </c>
      <c r="D256" s="478">
        <v>0</v>
      </c>
      <c r="E256" s="258">
        <v>6832136</v>
      </c>
      <c r="F256" s="258">
        <v>6832136</v>
      </c>
      <c r="G256" s="258">
        <v>0</v>
      </c>
    </row>
    <row r="257" spans="2:7" outlineLevel="4">
      <c r="B257" s="180">
        <v>24250108</v>
      </c>
      <c r="C257" s="145" t="s">
        <v>626</v>
      </c>
      <c r="D257" s="478">
        <v>0</v>
      </c>
      <c r="E257" s="258">
        <v>2993400</v>
      </c>
      <c r="F257" s="258">
        <v>2993400</v>
      </c>
      <c r="G257" s="258">
        <v>0</v>
      </c>
    </row>
    <row r="258" spans="2:7" outlineLevel="4">
      <c r="B258" s="180">
        <v>24250109</v>
      </c>
      <c r="C258" s="145" t="s">
        <v>627</v>
      </c>
      <c r="D258" s="478">
        <v>0</v>
      </c>
      <c r="E258" s="258">
        <v>0</v>
      </c>
      <c r="F258" s="258">
        <v>0</v>
      </c>
      <c r="G258" s="258">
        <v>0</v>
      </c>
    </row>
    <row r="259" spans="2:7" outlineLevel="4">
      <c r="B259" s="180">
        <v>24250112</v>
      </c>
      <c r="C259" s="145" t="s">
        <v>501</v>
      </c>
      <c r="D259" s="478">
        <v>-248004847</v>
      </c>
      <c r="E259" s="258">
        <v>912976273</v>
      </c>
      <c r="F259" s="258">
        <v>779986231</v>
      </c>
      <c r="G259" s="258">
        <v>-115014805</v>
      </c>
    </row>
    <row r="260" spans="2:7" outlineLevel="4">
      <c r="B260" s="180">
        <v>24250113</v>
      </c>
      <c r="C260" s="145" t="s">
        <v>630</v>
      </c>
      <c r="D260" s="478">
        <v>0</v>
      </c>
      <c r="E260" s="258">
        <v>148921340</v>
      </c>
      <c r="F260" s="258">
        <v>148921340</v>
      </c>
      <c r="G260" s="258">
        <v>0</v>
      </c>
    </row>
    <row r="261" spans="2:7" outlineLevel="4">
      <c r="B261" s="180">
        <v>24250114</v>
      </c>
      <c r="C261" s="145" t="s">
        <v>1649</v>
      </c>
      <c r="D261" s="478">
        <v>0</v>
      </c>
      <c r="E261" s="258">
        <v>366490</v>
      </c>
      <c r="F261" s="258">
        <v>9503784</v>
      </c>
      <c r="G261" s="258">
        <v>-9137294</v>
      </c>
    </row>
    <row r="262" spans="2:7" outlineLevel="4">
      <c r="B262" s="180">
        <v>24250115</v>
      </c>
      <c r="C262" s="145" t="s">
        <v>632</v>
      </c>
      <c r="D262" s="478">
        <v>0</v>
      </c>
      <c r="E262" s="258">
        <v>310173758</v>
      </c>
      <c r="F262" s="258">
        <v>310173758</v>
      </c>
      <c r="G262" s="258">
        <v>0</v>
      </c>
    </row>
    <row r="263" spans="2:7" outlineLevel="4">
      <c r="B263" s="180">
        <v>24250116</v>
      </c>
      <c r="C263" s="145" t="s">
        <v>633</v>
      </c>
      <c r="D263" s="478">
        <v>0</v>
      </c>
      <c r="E263" s="258">
        <v>0</v>
      </c>
      <c r="F263" s="258">
        <v>0</v>
      </c>
      <c r="G263" s="258">
        <v>0</v>
      </c>
    </row>
    <row r="264" spans="2:7" outlineLevel="4">
      <c r="B264" s="180">
        <v>24250195</v>
      </c>
      <c r="C264" s="145" t="s">
        <v>634</v>
      </c>
      <c r="D264" s="478">
        <v>0</v>
      </c>
      <c r="E264" s="258">
        <v>0</v>
      </c>
      <c r="F264" s="258">
        <v>0</v>
      </c>
      <c r="G264" s="258">
        <v>0</v>
      </c>
    </row>
    <row r="265" spans="2:7" outlineLevel="3">
      <c r="B265" s="180">
        <v>242501</v>
      </c>
      <c r="C265" s="145" t="s">
        <v>619</v>
      </c>
      <c r="D265" s="478">
        <f>SUBTOTAL(9,D250:D264)</f>
        <v>-259528929.02000001</v>
      </c>
      <c r="E265" s="258">
        <f>SUBTOTAL(9,E250:E264)</f>
        <v>1459784965.02</v>
      </c>
      <c r="F265" s="258">
        <f>SUBTOTAL(9,F250:F264)</f>
        <v>1334990258</v>
      </c>
      <c r="G265" s="258">
        <f>SUBTOTAL(9,G250:G264)</f>
        <v>-134734222</v>
      </c>
    </row>
    <row r="266" spans="2:7" outlineLevel="4">
      <c r="B266" s="180">
        <v>24250201</v>
      </c>
      <c r="C266" s="145" t="s">
        <v>622</v>
      </c>
      <c r="D266" s="478">
        <v>-178233796</v>
      </c>
      <c r="E266" s="258">
        <v>1066322724</v>
      </c>
      <c r="F266" s="258">
        <v>1072341214</v>
      </c>
      <c r="G266" s="258">
        <v>-184252286</v>
      </c>
    </row>
    <row r="267" spans="2:7" outlineLevel="4">
      <c r="B267" s="180">
        <v>24250202</v>
      </c>
      <c r="C267" s="145" t="s">
        <v>636</v>
      </c>
      <c r="D267" s="478">
        <v>-136193205</v>
      </c>
      <c r="E267" s="258">
        <v>825765515</v>
      </c>
      <c r="F267" s="258">
        <v>832329796</v>
      </c>
      <c r="G267" s="258">
        <v>-142757486</v>
      </c>
    </row>
    <row r="268" spans="2:7" outlineLevel="4">
      <c r="B268" s="180">
        <v>24250203</v>
      </c>
      <c r="C268" s="145" t="s">
        <v>637</v>
      </c>
      <c r="D268" s="478">
        <v>-10233400</v>
      </c>
      <c r="E268" s="258">
        <v>64611600</v>
      </c>
      <c r="F268" s="258">
        <v>65848800</v>
      </c>
      <c r="G268" s="258">
        <v>-11470600</v>
      </c>
    </row>
    <row r="269" spans="2:7" outlineLevel="3">
      <c r="B269" s="180">
        <v>242502</v>
      </c>
      <c r="C269" s="145" t="s">
        <v>635</v>
      </c>
      <c r="D269" s="478">
        <f>SUBTOTAL(9,D266:D268)</f>
        <v>-324660401</v>
      </c>
      <c r="E269" s="258">
        <f>SUBTOTAL(9,E266:E268)</f>
        <v>1956699839</v>
      </c>
      <c r="F269" s="258">
        <f>SUBTOTAL(9,F266:F268)</f>
        <v>1970519810</v>
      </c>
      <c r="G269" s="258">
        <f>SUBTOTAL(9,G266:G268)</f>
        <v>-338480372</v>
      </c>
    </row>
    <row r="270" spans="2:7" outlineLevel="4">
      <c r="B270" s="180">
        <v>24250301</v>
      </c>
      <c r="C270" s="145" t="s">
        <v>639</v>
      </c>
      <c r="D270" s="478">
        <v>-43439200</v>
      </c>
      <c r="E270" s="258">
        <v>257926600</v>
      </c>
      <c r="F270" s="258">
        <v>259094900</v>
      </c>
      <c r="G270" s="258">
        <v>-44607500</v>
      </c>
    </row>
    <row r="271" spans="2:7" outlineLevel="4">
      <c r="B271" s="180">
        <v>24250302</v>
      </c>
      <c r="C271" s="145" t="s">
        <v>640</v>
      </c>
      <c r="D271" s="478">
        <v>-21711491</v>
      </c>
      <c r="E271" s="258">
        <v>128897920</v>
      </c>
      <c r="F271" s="258">
        <v>129479058</v>
      </c>
      <c r="G271" s="258">
        <v>-22292629</v>
      </c>
    </row>
    <row r="272" spans="2:7" outlineLevel="4">
      <c r="B272" s="180">
        <v>24250303</v>
      </c>
      <c r="C272" s="145" t="s">
        <v>641</v>
      </c>
      <c r="D272" s="478">
        <v>-32567153</v>
      </c>
      <c r="E272" s="258">
        <v>193346272</v>
      </c>
      <c r="F272" s="258">
        <v>194218066</v>
      </c>
      <c r="G272" s="258">
        <v>-33438947</v>
      </c>
    </row>
    <row r="273" spans="2:7" outlineLevel="3">
      <c r="B273" s="180">
        <v>242503</v>
      </c>
      <c r="C273" s="145" t="s">
        <v>638</v>
      </c>
      <c r="D273" s="478">
        <f>SUBTOTAL(9,D270:D272)</f>
        <v>-97717844</v>
      </c>
      <c r="E273" s="258">
        <f>SUBTOTAL(9,E270:E272)</f>
        <v>580170792</v>
      </c>
      <c r="F273" s="258">
        <f>SUBTOTAL(9,F270:F272)</f>
        <v>582792024</v>
      </c>
      <c r="G273" s="258">
        <f>SUBTOTAL(9,G270:G272)</f>
        <v>-100339076</v>
      </c>
    </row>
    <row r="274" spans="2:7" outlineLevel="4">
      <c r="B274" s="180">
        <v>24250401</v>
      </c>
      <c r="C274" s="145" t="s">
        <v>642</v>
      </c>
      <c r="D274" s="478">
        <v>0</v>
      </c>
      <c r="E274" s="258">
        <v>0</v>
      </c>
      <c r="F274" s="258">
        <v>0</v>
      </c>
      <c r="G274" s="258">
        <v>0</v>
      </c>
    </row>
    <row r="275" spans="2:7" outlineLevel="3">
      <c r="B275" s="180">
        <v>242504</v>
      </c>
      <c r="C275" s="145" t="s">
        <v>642</v>
      </c>
      <c r="D275" s="478">
        <f>SUBTOTAL(9,D274:D274)</f>
        <v>0</v>
      </c>
      <c r="E275" s="258">
        <f>SUBTOTAL(9,E274:E274)</f>
        <v>0</v>
      </c>
      <c r="F275" s="258">
        <f>SUBTOTAL(9,F274:F274)</f>
        <v>0</v>
      </c>
      <c r="G275" s="258">
        <f>SUBTOTAL(9,G274:G274)</f>
        <v>0</v>
      </c>
    </row>
    <row r="276" spans="2:7" outlineLevel="2">
      <c r="B276" s="180">
        <v>2425</v>
      </c>
      <c r="C276" s="145" t="s">
        <v>619</v>
      </c>
      <c r="D276" s="478">
        <f>SUBTOTAL(9,D250:D275)</f>
        <v>-681907174.01999998</v>
      </c>
      <c r="E276" s="258">
        <f>SUBTOTAL(9,E250:E275)</f>
        <v>3996655596.02</v>
      </c>
      <c r="F276" s="258">
        <f>SUBTOTAL(9,F250:F275)</f>
        <v>3888302092</v>
      </c>
      <c r="G276" s="258">
        <f>SUBTOTAL(9,G250:G275)</f>
        <v>-573553670</v>
      </c>
    </row>
    <row r="277" spans="2:7" outlineLevel="4">
      <c r="B277" s="180">
        <v>24360101</v>
      </c>
      <c r="C277" s="145" t="s">
        <v>643</v>
      </c>
      <c r="D277" s="478">
        <v>0</v>
      </c>
      <c r="E277" s="258">
        <v>190152000</v>
      </c>
      <c r="F277" s="258">
        <v>190152000</v>
      </c>
      <c r="G277" s="258">
        <v>0</v>
      </c>
    </row>
    <row r="278" spans="2:7" outlineLevel="3">
      <c r="B278" s="180">
        <v>243601</v>
      </c>
      <c r="C278" s="145" t="s">
        <v>346</v>
      </c>
      <c r="D278" s="478">
        <f>SUBTOTAL(9,D277:D277)</f>
        <v>0</v>
      </c>
      <c r="E278" s="258">
        <f>SUBTOTAL(9,E277:E277)</f>
        <v>190152000</v>
      </c>
      <c r="F278" s="258">
        <f>SUBTOTAL(9,F277:F277)</f>
        <v>190152000</v>
      </c>
      <c r="G278" s="258">
        <f>SUBTOTAL(9,G277:G277)</f>
        <v>0</v>
      </c>
    </row>
    <row r="279" spans="2:7" outlineLevel="4">
      <c r="B279" s="180">
        <v>24360201</v>
      </c>
      <c r="C279" s="145" t="s">
        <v>645</v>
      </c>
      <c r="D279" s="478">
        <v>-7342500</v>
      </c>
      <c r="E279" s="258">
        <v>55259570</v>
      </c>
      <c r="F279" s="258">
        <v>54584470</v>
      </c>
      <c r="G279" s="258">
        <v>-6667400</v>
      </c>
    </row>
    <row r="280" spans="2:7" outlineLevel="4">
      <c r="B280" s="180">
        <v>24360202</v>
      </c>
      <c r="C280" s="145" t="s">
        <v>646</v>
      </c>
      <c r="D280" s="478">
        <v>0</v>
      </c>
      <c r="E280" s="258">
        <v>0</v>
      </c>
      <c r="F280" s="258">
        <v>0</v>
      </c>
      <c r="G280" s="258">
        <v>0</v>
      </c>
    </row>
    <row r="281" spans="2:7" outlineLevel="3">
      <c r="B281" s="180">
        <v>243602</v>
      </c>
      <c r="C281" s="145" t="s">
        <v>644</v>
      </c>
      <c r="D281" s="478">
        <f>SUBTOTAL(9,D279:D280)</f>
        <v>-7342500</v>
      </c>
      <c r="E281" s="258">
        <f>SUBTOTAL(9,E279:E280)</f>
        <v>55259570</v>
      </c>
      <c r="F281" s="258">
        <f>SUBTOTAL(9,F279:F280)</f>
        <v>54584470</v>
      </c>
      <c r="G281" s="258">
        <f>SUBTOTAL(9,G279:G280)</f>
        <v>-6667400</v>
      </c>
    </row>
    <row r="282" spans="2:7" outlineLevel="4">
      <c r="B282" s="180">
        <v>24360301</v>
      </c>
      <c r="C282" s="145" t="s">
        <v>648</v>
      </c>
      <c r="D282" s="478">
        <v>-19235538</v>
      </c>
      <c r="E282" s="258">
        <v>68602418</v>
      </c>
      <c r="F282" s="258">
        <v>51533763</v>
      </c>
      <c r="G282" s="258">
        <v>-2166883</v>
      </c>
    </row>
    <row r="283" spans="2:7" outlineLevel="3">
      <c r="B283" s="180">
        <v>243603</v>
      </c>
      <c r="C283" s="145" t="s">
        <v>647</v>
      </c>
      <c r="D283" s="478">
        <f>SUBTOTAL(9,D282:D282)</f>
        <v>-19235538</v>
      </c>
      <c r="E283" s="258">
        <f>SUBTOTAL(9,E282:E282)</f>
        <v>68602418</v>
      </c>
      <c r="F283" s="258">
        <f>SUBTOTAL(9,F282:F282)</f>
        <v>51533763</v>
      </c>
      <c r="G283" s="258">
        <f>SUBTOTAL(9,G282:G282)</f>
        <v>-2166883</v>
      </c>
    </row>
    <row r="284" spans="2:7" outlineLevel="4">
      <c r="B284" s="180">
        <v>24360501</v>
      </c>
      <c r="C284" s="145" t="s">
        <v>650</v>
      </c>
      <c r="D284" s="478">
        <v>-7224331</v>
      </c>
      <c r="E284" s="258">
        <v>38823858</v>
      </c>
      <c r="F284" s="258">
        <v>38530605</v>
      </c>
      <c r="G284" s="258">
        <v>-6931078</v>
      </c>
    </row>
    <row r="285" spans="2:7" outlineLevel="3">
      <c r="B285" s="180">
        <v>243605</v>
      </c>
      <c r="C285" s="145" t="s">
        <v>649</v>
      </c>
      <c r="D285" s="478">
        <f>SUBTOTAL(9,D284:D284)</f>
        <v>-7224331</v>
      </c>
      <c r="E285" s="258">
        <f>SUBTOTAL(9,E284:E284)</f>
        <v>38823858</v>
      </c>
      <c r="F285" s="258">
        <f>SUBTOTAL(9,F284:F284)</f>
        <v>38530605</v>
      </c>
      <c r="G285" s="258">
        <f>SUBTOTAL(9,G284:G284)</f>
        <v>-6931078</v>
      </c>
    </row>
    <row r="286" spans="2:7" outlineLevel="4">
      <c r="B286" s="180">
        <v>24360601</v>
      </c>
      <c r="C286" s="145" t="s">
        <v>651</v>
      </c>
      <c r="D286" s="478">
        <v>0</v>
      </c>
      <c r="E286" s="258">
        <v>0</v>
      </c>
      <c r="F286" s="258">
        <v>0</v>
      </c>
      <c r="G286" s="258">
        <v>0</v>
      </c>
    </row>
    <row r="287" spans="2:7" outlineLevel="3">
      <c r="B287" s="180">
        <v>243606</v>
      </c>
      <c r="C287" s="145" t="s">
        <v>415</v>
      </c>
      <c r="D287" s="478">
        <f>SUBTOTAL(9,D286:D286)</f>
        <v>0</v>
      </c>
      <c r="E287" s="258">
        <f>SUBTOTAL(9,E286:E286)</f>
        <v>0</v>
      </c>
      <c r="F287" s="258">
        <f>SUBTOTAL(9,F286:F286)</f>
        <v>0</v>
      </c>
      <c r="G287" s="258">
        <f>SUBTOTAL(9,G286:G286)</f>
        <v>0</v>
      </c>
    </row>
    <row r="288" spans="2:7" outlineLevel="4">
      <c r="B288" s="180">
        <v>24360801</v>
      </c>
      <c r="C288" s="145" t="s">
        <v>655</v>
      </c>
      <c r="D288" s="478">
        <v>-9109678</v>
      </c>
      <c r="E288" s="258">
        <v>14494130</v>
      </c>
      <c r="F288" s="258">
        <v>6727322</v>
      </c>
      <c r="G288" s="258">
        <v>-1342870</v>
      </c>
    </row>
    <row r="289" spans="2:7" outlineLevel="3">
      <c r="B289" s="180">
        <v>243608</v>
      </c>
      <c r="C289" s="145" t="s">
        <v>654</v>
      </c>
      <c r="D289" s="478">
        <f>SUBTOTAL(9,D288:D288)</f>
        <v>-9109678</v>
      </c>
      <c r="E289" s="258">
        <f>SUBTOTAL(9,E288:E288)</f>
        <v>14494130</v>
      </c>
      <c r="F289" s="258">
        <f>SUBTOTAL(9,F288:F288)</f>
        <v>6727322</v>
      </c>
      <c r="G289" s="258">
        <f>SUBTOTAL(9,G288:G288)</f>
        <v>-1342870</v>
      </c>
    </row>
    <row r="290" spans="2:7" outlineLevel="4">
      <c r="B290" s="180">
        <v>24361001</v>
      </c>
      <c r="C290" s="145" t="s">
        <v>657</v>
      </c>
      <c r="D290" s="478">
        <v>-727098</v>
      </c>
      <c r="E290" s="258">
        <v>879066</v>
      </c>
      <c r="F290" s="258">
        <v>151968</v>
      </c>
      <c r="G290" s="258">
        <v>0</v>
      </c>
    </row>
    <row r="291" spans="2:7" outlineLevel="3">
      <c r="B291" s="180">
        <v>243610</v>
      </c>
      <c r="C291" s="145" t="s">
        <v>656</v>
      </c>
      <c r="D291" s="478">
        <f>SUBTOTAL(9,D290:D290)</f>
        <v>-727098</v>
      </c>
      <c r="E291" s="258">
        <f>SUBTOTAL(9,E290:E290)</f>
        <v>879066</v>
      </c>
      <c r="F291" s="258">
        <f>SUBTOTAL(9,F290:F290)</f>
        <v>151968</v>
      </c>
      <c r="G291" s="258">
        <f>SUBTOTAL(9,G290:G290)</f>
        <v>0</v>
      </c>
    </row>
    <row r="292" spans="2:7" outlineLevel="4">
      <c r="B292" s="180">
        <v>24362501</v>
      </c>
      <c r="C292" s="145" t="s">
        <v>661</v>
      </c>
      <c r="D292" s="478">
        <v>-9157</v>
      </c>
      <c r="E292" s="258">
        <v>76189</v>
      </c>
      <c r="F292" s="258">
        <v>83790</v>
      </c>
      <c r="G292" s="258">
        <v>-16758</v>
      </c>
    </row>
    <row r="293" spans="2:7" outlineLevel="3">
      <c r="B293" s="180">
        <v>243625</v>
      </c>
      <c r="C293" s="145" t="s">
        <v>660</v>
      </c>
      <c r="D293" s="478">
        <f>SUBTOTAL(9,D292:D292)</f>
        <v>-9157</v>
      </c>
      <c r="E293" s="258">
        <f>SUBTOTAL(9,E292:E292)</f>
        <v>76189</v>
      </c>
      <c r="F293" s="258">
        <f>SUBTOTAL(9,F292:F292)</f>
        <v>83790</v>
      </c>
      <c r="G293" s="258">
        <f>SUBTOTAL(9,G292:G292)</f>
        <v>-16758</v>
      </c>
    </row>
    <row r="294" spans="2:7" outlineLevel="4">
      <c r="B294" s="180">
        <v>24362601</v>
      </c>
      <c r="C294" s="145" t="s">
        <v>663</v>
      </c>
      <c r="D294" s="478">
        <v>-2128791.42</v>
      </c>
      <c r="E294" s="258">
        <v>12278949.42</v>
      </c>
      <c r="F294" s="258">
        <v>11979383</v>
      </c>
      <c r="G294" s="258">
        <v>-1829225</v>
      </c>
    </row>
    <row r="295" spans="2:7" outlineLevel="3">
      <c r="B295" s="180">
        <v>243626</v>
      </c>
      <c r="C295" s="145" t="s">
        <v>662</v>
      </c>
      <c r="D295" s="478">
        <f>SUBTOTAL(9,D294:D294)</f>
        <v>-2128791.42</v>
      </c>
      <c r="E295" s="258">
        <f>SUBTOTAL(9,E294:E294)</f>
        <v>12278949.42</v>
      </c>
      <c r="F295" s="258">
        <f>SUBTOTAL(9,F294:F294)</f>
        <v>11979383</v>
      </c>
      <c r="G295" s="258">
        <f>SUBTOTAL(9,G294:G294)</f>
        <v>-1829225</v>
      </c>
    </row>
    <row r="296" spans="2:7" outlineLevel="4">
      <c r="B296" s="180">
        <v>24362701</v>
      </c>
      <c r="C296" s="145" t="s">
        <v>665</v>
      </c>
      <c r="D296" s="478">
        <v>0</v>
      </c>
      <c r="E296" s="258">
        <v>0</v>
      </c>
      <c r="F296" s="258">
        <v>0</v>
      </c>
      <c r="G296" s="258">
        <v>0</v>
      </c>
    </row>
    <row r="297" spans="2:7" outlineLevel="4">
      <c r="B297" s="180">
        <v>24362710</v>
      </c>
      <c r="C297" s="145" t="s">
        <v>670</v>
      </c>
      <c r="D297" s="478">
        <v>0</v>
      </c>
      <c r="E297" s="258">
        <v>0</v>
      </c>
      <c r="F297" s="258">
        <v>0</v>
      </c>
      <c r="G297" s="258">
        <v>0</v>
      </c>
    </row>
    <row r="298" spans="2:7" outlineLevel="3">
      <c r="B298" s="180">
        <v>243627</v>
      </c>
      <c r="C298" s="145" t="s">
        <v>664</v>
      </c>
      <c r="D298" s="478">
        <f>SUBTOTAL(9,D296:D297)</f>
        <v>0</v>
      </c>
      <c r="E298" s="258">
        <f>SUBTOTAL(9,E296:E297)</f>
        <v>0</v>
      </c>
      <c r="F298" s="258">
        <f>SUBTOTAL(9,F296:F297)</f>
        <v>0</v>
      </c>
      <c r="G298" s="258">
        <f>SUBTOTAL(9,G296:G297)</f>
        <v>0</v>
      </c>
    </row>
    <row r="299" spans="2:7" outlineLevel="2">
      <c r="B299" s="180">
        <v>2436</v>
      </c>
      <c r="C299" s="145" t="s">
        <v>346</v>
      </c>
      <c r="D299" s="478">
        <f>SUBTOTAL(9,D277:D298)</f>
        <v>-45777093.420000002</v>
      </c>
      <c r="E299" s="258">
        <f>SUBTOTAL(9,E277:E298)</f>
        <v>380566180.42000002</v>
      </c>
      <c r="F299" s="258">
        <f>SUBTOTAL(9,F277:F298)</f>
        <v>353743301</v>
      </c>
      <c r="G299" s="258">
        <f>SUBTOTAL(9,G277:G298)</f>
        <v>-18954214</v>
      </c>
    </row>
    <row r="300" spans="2:7" outlineLevel="4">
      <c r="B300" s="180">
        <v>24400401</v>
      </c>
      <c r="C300" s="145" t="s">
        <v>673</v>
      </c>
      <c r="D300" s="478">
        <v>0</v>
      </c>
      <c r="E300" s="258">
        <v>44197577.100000001</v>
      </c>
      <c r="F300" s="258">
        <v>44197577.100000001</v>
      </c>
      <c r="G300" s="258">
        <v>0</v>
      </c>
    </row>
    <row r="301" spans="2:7" outlineLevel="3">
      <c r="B301" s="180">
        <v>244004</v>
      </c>
      <c r="C301" s="145" t="s">
        <v>672</v>
      </c>
      <c r="D301" s="478">
        <f>SUBTOTAL(9,D300:D300)</f>
        <v>0</v>
      </c>
      <c r="E301" s="258">
        <f>SUBTOTAL(9,E300:E300)</f>
        <v>44197577.100000001</v>
      </c>
      <c r="F301" s="258">
        <f>SUBTOTAL(9,F300:F300)</f>
        <v>44197577.100000001</v>
      </c>
      <c r="G301" s="258">
        <f>SUBTOTAL(9,G300:G300)</f>
        <v>0</v>
      </c>
    </row>
    <row r="302" spans="2:7" outlineLevel="2">
      <c r="B302" s="180">
        <v>2440</v>
      </c>
      <c r="C302" s="145" t="s">
        <v>671</v>
      </c>
      <c r="D302" s="478">
        <f>SUBTOTAL(9,D300:D301)</f>
        <v>0</v>
      </c>
      <c r="E302" s="258">
        <f>SUBTOTAL(9,E300:E301)</f>
        <v>44197577.100000001</v>
      </c>
      <c r="F302" s="258">
        <f>SUBTOTAL(9,F300:F301)</f>
        <v>44197577.100000001</v>
      </c>
      <c r="G302" s="258">
        <f>SUBTOTAL(9,G300:G301)</f>
        <v>0</v>
      </c>
    </row>
    <row r="303" spans="2:7" outlineLevel="4">
      <c r="B303" s="180">
        <v>24450101</v>
      </c>
      <c r="C303" s="145" t="s">
        <v>679</v>
      </c>
      <c r="D303" s="478">
        <v>0</v>
      </c>
      <c r="E303" s="258">
        <v>0</v>
      </c>
      <c r="F303" s="258">
        <v>0</v>
      </c>
      <c r="G303" s="258">
        <v>0</v>
      </c>
    </row>
    <row r="304" spans="2:7" outlineLevel="3">
      <c r="B304" s="180">
        <v>244501</v>
      </c>
      <c r="C304" s="145" t="s">
        <v>331</v>
      </c>
      <c r="D304" s="478">
        <f>SUBTOTAL(9,D303:D303)</f>
        <v>0</v>
      </c>
      <c r="E304" s="258">
        <f>SUBTOTAL(9,E303:E303)</f>
        <v>0</v>
      </c>
      <c r="F304" s="258">
        <f>SUBTOTAL(9,F303:F303)</f>
        <v>0</v>
      </c>
      <c r="G304" s="258">
        <f>SUBTOTAL(9,G303:G303)</f>
        <v>0</v>
      </c>
    </row>
    <row r="305" spans="2:7" outlineLevel="4">
      <c r="B305" s="180">
        <v>24450201</v>
      </c>
      <c r="C305" s="145" t="s">
        <v>681</v>
      </c>
      <c r="D305" s="478">
        <v>-5015668002.4499998</v>
      </c>
      <c r="E305" s="258">
        <v>51884431.580000006</v>
      </c>
      <c r="F305" s="258">
        <v>840602929.74000001</v>
      </c>
      <c r="G305" s="258">
        <v>-5804386500.6099997</v>
      </c>
    </row>
    <row r="306" spans="2:7" outlineLevel="4">
      <c r="B306" s="180">
        <v>24450202</v>
      </c>
      <c r="C306" s="145" t="s">
        <v>682</v>
      </c>
      <c r="D306" s="478">
        <v>-622193492.69000006</v>
      </c>
      <c r="E306" s="258">
        <v>1286745.74</v>
      </c>
      <c r="F306" s="258">
        <v>6223232.4499999993</v>
      </c>
      <c r="G306" s="258">
        <v>-627129979.4000001</v>
      </c>
    </row>
    <row r="307" spans="2:7" outlineLevel="3">
      <c r="B307" s="180">
        <v>244502</v>
      </c>
      <c r="C307" s="145" t="s">
        <v>680</v>
      </c>
      <c r="D307" s="478">
        <f>SUBTOTAL(9,D305:D306)</f>
        <v>-5637861495.1399994</v>
      </c>
      <c r="E307" s="258">
        <f>SUBTOTAL(9,E305:E306)</f>
        <v>53171177.320000008</v>
      </c>
      <c r="F307" s="258">
        <f>SUBTOTAL(9,F305:F306)</f>
        <v>846826162.19000006</v>
      </c>
      <c r="G307" s="258">
        <f>SUBTOTAL(9,G305:G306)</f>
        <v>-6431516480.0100002</v>
      </c>
    </row>
    <row r="308" spans="2:7" outlineLevel="4">
      <c r="B308" s="180">
        <v>24450401</v>
      </c>
      <c r="C308" s="145" t="s">
        <v>686</v>
      </c>
      <c r="D308" s="478">
        <v>0</v>
      </c>
      <c r="E308" s="258">
        <v>0</v>
      </c>
      <c r="F308" s="258">
        <v>0</v>
      </c>
      <c r="G308" s="258">
        <v>0</v>
      </c>
    </row>
    <row r="309" spans="2:7" outlineLevel="3">
      <c r="B309" s="180">
        <v>244504</v>
      </c>
      <c r="C309" s="145" t="s">
        <v>685</v>
      </c>
      <c r="D309" s="478">
        <f>SUBTOTAL(9,D308:D308)</f>
        <v>0</v>
      </c>
      <c r="E309" s="258">
        <f>SUBTOTAL(9,E308:E308)</f>
        <v>0</v>
      </c>
      <c r="F309" s="258">
        <f>SUBTOTAL(9,F308:F308)</f>
        <v>0</v>
      </c>
      <c r="G309" s="258">
        <f>SUBTOTAL(9,G308:G308)</f>
        <v>0</v>
      </c>
    </row>
    <row r="310" spans="2:7" outlineLevel="4">
      <c r="B310" s="180">
        <v>24450501</v>
      </c>
      <c r="C310" s="145" t="s">
        <v>689</v>
      </c>
      <c r="D310" s="478">
        <v>91217521.469999999</v>
      </c>
      <c r="E310" s="258">
        <v>7985622.9299999997</v>
      </c>
      <c r="F310" s="258">
        <v>0</v>
      </c>
      <c r="G310" s="258">
        <v>99203144.400000006</v>
      </c>
    </row>
    <row r="311" spans="2:7" outlineLevel="4">
      <c r="B311" s="180">
        <v>24450503</v>
      </c>
      <c r="C311" s="145" t="s">
        <v>687</v>
      </c>
      <c r="D311" s="478">
        <v>94810</v>
      </c>
      <c r="E311" s="258">
        <v>0</v>
      </c>
      <c r="F311" s="258">
        <v>0</v>
      </c>
      <c r="G311" s="258">
        <v>94810</v>
      </c>
    </row>
    <row r="312" spans="2:7" outlineLevel="3">
      <c r="B312" s="180">
        <v>244505</v>
      </c>
      <c r="C312" s="145" t="s">
        <v>688</v>
      </c>
      <c r="D312" s="478">
        <f>SUBTOTAL(9,D310:D311)</f>
        <v>91312331.469999999</v>
      </c>
      <c r="E312" s="258">
        <f>SUBTOTAL(9,E310:E311)</f>
        <v>7985622.9299999997</v>
      </c>
      <c r="F312" s="258">
        <f>SUBTOTAL(9,F310:F311)</f>
        <v>0</v>
      </c>
      <c r="G312" s="258">
        <f>SUBTOTAL(9,G310:G311)</f>
        <v>99297954.400000006</v>
      </c>
    </row>
    <row r="313" spans="2:7" outlineLevel="4">
      <c r="B313" s="180">
        <v>24450603</v>
      </c>
      <c r="C313" s="145" t="s">
        <v>692</v>
      </c>
      <c r="D313" s="478">
        <v>134727507.38999999</v>
      </c>
      <c r="E313" s="258">
        <v>35405843.710000001</v>
      </c>
      <c r="F313" s="258">
        <v>0</v>
      </c>
      <c r="G313" s="258">
        <v>170133351.09999999</v>
      </c>
    </row>
    <row r="314" spans="2:7" outlineLevel="4">
      <c r="B314" s="180">
        <v>24450604</v>
      </c>
      <c r="C314" s="145" t="s">
        <v>693</v>
      </c>
      <c r="D314" s="478">
        <v>61750</v>
      </c>
      <c r="E314" s="258">
        <v>0</v>
      </c>
      <c r="F314" s="258">
        <v>0</v>
      </c>
      <c r="G314" s="258">
        <v>61750</v>
      </c>
    </row>
    <row r="315" spans="2:7" outlineLevel="4">
      <c r="B315" s="180">
        <v>24450605</v>
      </c>
      <c r="C315" s="145" t="s">
        <v>694</v>
      </c>
      <c r="D315" s="478">
        <v>480001.22</v>
      </c>
      <c r="E315" s="258">
        <v>0</v>
      </c>
      <c r="F315" s="258">
        <v>0</v>
      </c>
      <c r="G315" s="258">
        <v>480001.22</v>
      </c>
    </row>
    <row r="316" spans="2:7" outlineLevel="3">
      <c r="B316" s="180">
        <v>244506</v>
      </c>
      <c r="C316" s="145" t="s">
        <v>691</v>
      </c>
      <c r="D316" s="478">
        <f>SUBTOTAL(9,D313:D315)</f>
        <v>135269258.60999998</v>
      </c>
      <c r="E316" s="258">
        <f>SUBTOTAL(9,E313:E315)</f>
        <v>35405843.710000001</v>
      </c>
      <c r="F316" s="258">
        <f>SUBTOTAL(9,F313:F315)</f>
        <v>0</v>
      </c>
      <c r="G316" s="258">
        <f>SUBTOTAL(9,G313:G315)</f>
        <v>170675102.31999999</v>
      </c>
    </row>
    <row r="317" spans="2:7" outlineLevel="4">
      <c r="B317" s="180">
        <v>24450801</v>
      </c>
      <c r="C317" s="145" t="s">
        <v>698</v>
      </c>
      <c r="D317" s="478">
        <v>0</v>
      </c>
      <c r="E317" s="258">
        <v>0</v>
      </c>
      <c r="F317" s="258">
        <v>0</v>
      </c>
      <c r="G317" s="258">
        <v>0</v>
      </c>
    </row>
    <row r="318" spans="2:7" outlineLevel="3">
      <c r="B318" s="180">
        <v>244508</v>
      </c>
      <c r="C318" s="145" t="s">
        <v>697</v>
      </c>
      <c r="D318" s="478">
        <f>SUBTOTAL(9,D317:D317)</f>
        <v>0</v>
      </c>
      <c r="E318" s="258">
        <f>SUBTOTAL(9,E317:E317)</f>
        <v>0</v>
      </c>
      <c r="F318" s="258">
        <f>SUBTOTAL(9,F317:F317)</f>
        <v>0</v>
      </c>
      <c r="G318" s="258">
        <f>SUBTOTAL(9,G317:G317)</f>
        <v>0</v>
      </c>
    </row>
    <row r="319" spans="2:7" outlineLevel="4">
      <c r="B319" s="180">
        <v>24457601</v>
      </c>
      <c r="C319" s="145" t="s">
        <v>703</v>
      </c>
      <c r="D319" s="478">
        <v>4796300183.3900003</v>
      </c>
      <c r="E319" s="258">
        <v>989385556.96999991</v>
      </c>
      <c r="F319" s="258">
        <v>0</v>
      </c>
      <c r="G319" s="258">
        <v>5785685740.3600006</v>
      </c>
    </row>
    <row r="320" spans="2:7" outlineLevel="3">
      <c r="B320" s="180">
        <v>244576</v>
      </c>
      <c r="C320" s="145" t="s">
        <v>702</v>
      </c>
      <c r="D320" s="478">
        <f>SUBTOTAL(9,D319:D319)</f>
        <v>4796300183.3900003</v>
      </c>
      <c r="E320" s="258">
        <f>SUBTOTAL(9,E319:E319)</f>
        <v>989385556.96999991</v>
      </c>
      <c r="F320" s="258">
        <f>SUBTOTAL(9,F319:F319)</f>
        <v>0</v>
      </c>
      <c r="G320" s="258">
        <f>SUBTOTAL(9,G319:G319)</f>
        <v>5785685740.3600006</v>
      </c>
    </row>
    <row r="321" spans="2:7" outlineLevel="4">
      <c r="B321" s="180">
        <v>24458001</v>
      </c>
      <c r="C321" s="145" t="s">
        <v>705</v>
      </c>
      <c r="D321" s="478">
        <v>0</v>
      </c>
      <c r="E321" s="258">
        <v>988358000</v>
      </c>
      <c r="F321" s="258">
        <v>988358000</v>
      </c>
      <c r="G321" s="258">
        <v>0</v>
      </c>
    </row>
    <row r="322" spans="2:7" outlineLevel="3">
      <c r="B322" s="180">
        <v>244580</v>
      </c>
      <c r="C322" s="145" t="s">
        <v>704</v>
      </c>
      <c r="D322" s="478">
        <f>SUBTOTAL(9,D321:D321)</f>
        <v>0</v>
      </c>
      <c r="E322" s="258">
        <f>SUBTOTAL(9,E321:E321)</f>
        <v>988358000</v>
      </c>
      <c r="F322" s="258">
        <f>SUBTOTAL(9,F321:F321)</f>
        <v>988358000</v>
      </c>
      <c r="G322" s="258">
        <f>SUBTOTAL(9,G321:G321)</f>
        <v>0</v>
      </c>
    </row>
    <row r="323" spans="2:7" outlineLevel="2">
      <c r="B323" s="180">
        <v>2445</v>
      </c>
      <c r="C323" s="145" t="s">
        <v>678</v>
      </c>
      <c r="D323" s="478">
        <f>SUBTOTAL(9,D303:D322)</f>
        <v>-614979721.66999817</v>
      </c>
      <c r="E323" s="258">
        <f>SUBTOTAL(9,E303:E322)</f>
        <v>2074306200.9299998</v>
      </c>
      <c r="F323" s="258">
        <f>SUBTOTAL(9,F303:F322)</f>
        <v>1835184162.1900001</v>
      </c>
      <c r="G323" s="258">
        <f>SUBTOTAL(9,G303:G322)</f>
        <v>-375857682.92999935</v>
      </c>
    </row>
    <row r="324" spans="2:7" outlineLevel="4">
      <c r="B324" s="180">
        <v>24500101</v>
      </c>
      <c r="C324" s="145" t="s">
        <v>709</v>
      </c>
      <c r="D324" s="478">
        <v>0</v>
      </c>
      <c r="E324" s="258">
        <v>10534206</v>
      </c>
      <c r="F324" s="258">
        <v>10534206</v>
      </c>
      <c r="G324" s="258">
        <v>0</v>
      </c>
    </row>
    <row r="325" spans="2:7" outlineLevel="3">
      <c r="B325" s="180">
        <v>245001</v>
      </c>
      <c r="C325" s="145" t="s">
        <v>708</v>
      </c>
      <c r="D325" s="478">
        <f>SUBTOTAL(9,D324:D324)</f>
        <v>0</v>
      </c>
      <c r="E325" s="258">
        <f>SUBTOTAL(9,E324:E324)</f>
        <v>10534206</v>
      </c>
      <c r="F325" s="258">
        <f>SUBTOTAL(9,F324:F324)</f>
        <v>10534206</v>
      </c>
      <c r="G325" s="258">
        <f>SUBTOTAL(9,G324:G324)</f>
        <v>0</v>
      </c>
    </row>
    <row r="326" spans="2:7" outlineLevel="2">
      <c r="B326" s="180">
        <v>2450</v>
      </c>
      <c r="C326" s="145" t="s">
        <v>707</v>
      </c>
      <c r="D326" s="478">
        <f>SUBTOTAL(9,D324:D325)</f>
        <v>0</v>
      </c>
      <c r="E326" s="258">
        <f>SUBTOTAL(9,E324:E325)</f>
        <v>10534206</v>
      </c>
      <c r="F326" s="258">
        <f>SUBTOTAL(9,F324:F325)</f>
        <v>10534206</v>
      </c>
      <c r="G326" s="258">
        <f>SUBTOTAL(9,G324:G325)</f>
        <v>0</v>
      </c>
    </row>
    <row r="327" spans="2:7" outlineLevel="4">
      <c r="B327" s="180">
        <v>24530101</v>
      </c>
      <c r="C327" s="145" t="s">
        <v>714</v>
      </c>
      <c r="D327" s="478">
        <v>-4659545907.7399998</v>
      </c>
      <c r="E327" s="258">
        <v>0</v>
      </c>
      <c r="F327" s="258">
        <v>0</v>
      </c>
      <c r="G327" s="258">
        <v>-4659545907.7399998</v>
      </c>
    </row>
    <row r="328" spans="2:7" outlineLevel="4">
      <c r="B328" s="180">
        <v>24530102</v>
      </c>
      <c r="C328" s="145" t="s">
        <v>715</v>
      </c>
      <c r="D328" s="478">
        <v>-48025366.630000003</v>
      </c>
      <c r="E328" s="258">
        <v>0</v>
      </c>
      <c r="F328" s="258">
        <v>941118.33000000007</v>
      </c>
      <c r="G328" s="258">
        <v>-48966484.960000001</v>
      </c>
    </row>
    <row r="329" spans="2:7" outlineLevel="4">
      <c r="B329" s="180">
        <v>24530104</v>
      </c>
      <c r="C329" s="145" t="s">
        <v>717</v>
      </c>
      <c r="D329" s="478">
        <v>-252579</v>
      </c>
      <c r="E329" s="258">
        <v>0</v>
      </c>
      <c r="F329" s="258">
        <v>0</v>
      </c>
      <c r="G329" s="258">
        <v>-252579</v>
      </c>
    </row>
    <row r="330" spans="2:7" outlineLevel="3">
      <c r="B330" s="180">
        <v>245301</v>
      </c>
      <c r="C330" s="145" t="s">
        <v>713</v>
      </c>
      <c r="D330" s="478">
        <f>SUBTOTAL(9,D327:D329)</f>
        <v>-4707823853.3699999</v>
      </c>
      <c r="E330" s="258">
        <f>SUBTOTAL(9,E327:E329)</f>
        <v>0</v>
      </c>
      <c r="F330" s="258">
        <f>SUBTOTAL(9,F327:F329)</f>
        <v>941118.33000000007</v>
      </c>
      <c r="G330" s="258">
        <f>SUBTOTAL(9,G327:G329)</f>
        <v>-4708764971.6999998</v>
      </c>
    </row>
    <row r="331" spans="2:7" outlineLevel="4">
      <c r="B331" s="180">
        <v>24530201</v>
      </c>
      <c r="C331" s="145" t="s">
        <v>719</v>
      </c>
      <c r="D331" s="478">
        <v>27833355.440000001</v>
      </c>
      <c r="E331" s="258">
        <v>0</v>
      </c>
      <c r="F331" s="258">
        <v>0</v>
      </c>
      <c r="G331" s="258">
        <v>27833355.440000001</v>
      </c>
    </row>
    <row r="332" spans="2:7" outlineLevel="4">
      <c r="B332" s="180">
        <v>24530202</v>
      </c>
      <c r="C332" s="145" t="s">
        <v>1650</v>
      </c>
      <c r="D332" s="478">
        <v>1108989.3899999999</v>
      </c>
      <c r="E332" s="258">
        <v>0</v>
      </c>
      <c r="F332" s="258">
        <v>0</v>
      </c>
      <c r="G332" s="258">
        <v>1108989.3899999999</v>
      </c>
    </row>
    <row r="333" spans="2:7" outlineLevel="4">
      <c r="B333" s="180">
        <v>24530204</v>
      </c>
      <c r="C333" s="145" t="s">
        <v>722</v>
      </c>
      <c r="D333" s="478">
        <v>652.42999999999995</v>
      </c>
      <c r="E333" s="258">
        <v>0</v>
      </c>
      <c r="F333" s="258">
        <v>0</v>
      </c>
      <c r="G333" s="258">
        <v>652.42999999999995</v>
      </c>
    </row>
    <row r="334" spans="2:7" outlineLevel="4">
      <c r="B334" s="180">
        <v>24530206</v>
      </c>
      <c r="C334" s="145" t="s">
        <v>724</v>
      </c>
      <c r="D334" s="478">
        <v>26983139.300000001</v>
      </c>
      <c r="E334" s="258">
        <v>0</v>
      </c>
      <c r="F334" s="258">
        <v>0</v>
      </c>
      <c r="G334" s="258">
        <v>26983139.300000001</v>
      </c>
    </row>
    <row r="335" spans="2:7" outlineLevel="4">
      <c r="B335" s="180">
        <v>24530207</v>
      </c>
      <c r="C335" s="145" t="s">
        <v>725</v>
      </c>
      <c r="D335" s="478">
        <v>438875</v>
      </c>
      <c r="E335" s="258">
        <v>0</v>
      </c>
      <c r="F335" s="258">
        <v>0</v>
      </c>
      <c r="G335" s="258">
        <v>438875</v>
      </c>
    </row>
    <row r="336" spans="2:7" outlineLevel="4">
      <c r="B336" s="180">
        <v>24530208</v>
      </c>
      <c r="C336" s="145" t="s">
        <v>726</v>
      </c>
      <c r="D336" s="478">
        <v>18989377.120000001</v>
      </c>
      <c r="E336" s="258">
        <v>0</v>
      </c>
      <c r="F336" s="258">
        <v>0</v>
      </c>
      <c r="G336" s="258">
        <v>18989377.120000001</v>
      </c>
    </row>
    <row r="337" spans="2:7" outlineLevel="4">
      <c r="B337" s="180">
        <v>24530209</v>
      </c>
      <c r="C337" s="145" t="s">
        <v>727</v>
      </c>
      <c r="D337" s="478">
        <v>8051795.7999999998</v>
      </c>
      <c r="E337" s="258">
        <v>0</v>
      </c>
      <c r="F337" s="258">
        <v>0</v>
      </c>
      <c r="G337" s="258">
        <v>8051795.7999999998</v>
      </c>
    </row>
    <row r="338" spans="2:7" outlineLevel="4">
      <c r="B338" s="180">
        <v>24530211</v>
      </c>
      <c r="C338" s="145" t="s">
        <v>729</v>
      </c>
      <c r="D338" s="478">
        <v>398272730.18000001</v>
      </c>
      <c r="E338" s="258">
        <v>0</v>
      </c>
      <c r="F338" s="258">
        <v>0</v>
      </c>
      <c r="G338" s="258">
        <v>398272730.18000001</v>
      </c>
    </row>
    <row r="339" spans="2:7" outlineLevel="4">
      <c r="B339" s="180">
        <v>24530212</v>
      </c>
      <c r="C339" s="145" t="s">
        <v>730</v>
      </c>
      <c r="D339" s="478">
        <v>8747483.6099999994</v>
      </c>
      <c r="E339" s="258">
        <v>0</v>
      </c>
      <c r="F339" s="258">
        <v>0</v>
      </c>
      <c r="G339" s="258">
        <v>8747483.6099999994</v>
      </c>
    </row>
    <row r="340" spans="2:7" outlineLevel="4">
      <c r="B340" s="180">
        <v>24530213</v>
      </c>
      <c r="C340" s="145" t="s">
        <v>731</v>
      </c>
      <c r="D340" s="478">
        <v>14890702.23</v>
      </c>
      <c r="E340" s="258">
        <v>0</v>
      </c>
      <c r="F340" s="258">
        <v>0</v>
      </c>
      <c r="G340" s="258">
        <v>14890702.23</v>
      </c>
    </row>
    <row r="341" spans="2:7" outlineLevel="4">
      <c r="B341" s="180">
        <v>24530215</v>
      </c>
      <c r="C341" s="145" t="s">
        <v>733</v>
      </c>
      <c r="D341" s="478">
        <v>749000</v>
      </c>
      <c r="E341" s="258">
        <v>0</v>
      </c>
      <c r="F341" s="258">
        <v>0</v>
      </c>
      <c r="G341" s="258">
        <v>749000</v>
      </c>
    </row>
    <row r="342" spans="2:7" outlineLevel="4">
      <c r="B342" s="180">
        <v>24530216</v>
      </c>
      <c r="C342" s="145" t="s">
        <v>734</v>
      </c>
      <c r="D342" s="478">
        <v>36221801.170000002</v>
      </c>
      <c r="E342" s="258">
        <v>0</v>
      </c>
      <c r="F342" s="258">
        <v>0</v>
      </c>
      <c r="G342" s="258">
        <v>36221801.170000002</v>
      </c>
    </row>
    <row r="343" spans="2:7" outlineLevel="4">
      <c r="B343" s="180">
        <v>24530217</v>
      </c>
      <c r="C343" s="145" t="s">
        <v>735</v>
      </c>
      <c r="D343" s="478">
        <v>107146463.95999999</v>
      </c>
      <c r="E343" s="258">
        <v>0</v>
      </c>
      <c r="F343" s="258">
        <v>0</v>
      </c>
      <c r="G343" s="258">
        <v>107146463.95999999</v>
      </c>
    </row>
    <row r="344" spans="2:7" outlineLevel="4">
      <c r="B344" s="180">
        <v>24530219</v>
      </c>
      <c r="C344" s="145" t="s">
        <v>737</v>
      </c>
      <c r="D344" s="478">
        <v>5218038.83</v>
      </c>
      <c r="E344" s="258">
        <v>0</v>
      </c>
      <c r="F344" s="258">
        <v>0</v>
      </c>
      <c r="G344" s="258">
        <v>5218038.83</v>
      </c>
    </row>
    <row r="345" spans="2:7" outlineLevel="4">
      <c r="B345" s="180">
        <v>24530220</v>
      </c>
      <c r="C345" s="145" t="s">
        <v>738</v>
      </c>
      <c r="D345" s="478">
        <v>5500</v>
      </c>
      <c r="E345" s="258">
        <v>0</v>
      </c>
      <c r="F345" s="258">
        <v>0</v>
      </c>
      <c r="G345" s="258">
        <v>5500</v>
      </c>
    </row>
    <row r="346" spans="2:7" outlineLevel="4">
      <c r="B346" s="180">
        <v>24530221</v>
      </c>
      <c r="C346" s="145" t="s">
        <v>739</v>
      </c>
      <c r="D346" s="478">
        <v>1</v>
      </c>
      <c r="E346" s="258">
        <v>0</v>
      </c>
      <c r="F346" s="258">
        <v>0</v>
      </c>
      <c r="G346" s="258">
        <v>1</v>
      </c>
    </row>
    <row r="347" spans="2:7" outlineLevel="4">
      <c r="B347" s="180">
        <v>24530222</v>
      </c>
      <c r="C347" s="145" t="s">
        <v>740</v>
      </c>
      <c r="D347" s="478">
        <v>6550897.2599999998</v>
      </c>
      <c r="E347" s="258">
        <v>0</v>
      </c>
      <c r="F347" s="258">
        <v>0</v>
      </c>
      <c r="G347" s="258">
        <v>6550897.2599999998</v>
      </c>
    </row>
    <row r="348" spans="2:7" outlineLevel="4">
      <c r="B348" s="180">
        <v>24530227</v>
      </c>
      <c r="C348" s="145" t="s">
        <v>745</v>
      </c>
      <c r="D348" s="478">
        <v>3000000</v>
      </c>
      <c r="E348" s="258">
        <v>0</v>
      </c>
      <c r="F348" s="258">
        <v>0</v>
      </c>
      <c r="G348" s="258">
        <v>3000000</v>
      </c>
    </row>
    <row r="349" spans="2:7" outlineLevel="4">
      <c r="B349" s="180">
        <v>24530228</v>
      </c>
      <c r="C349" s="145" t="s">
        <v>746</v>
      </c>
      <c r="D349" s="478">
        <v>29785507.48</v>
      </c>
      <c r="E349" s="258">
        <v>0</v>
      </c>
      <c r="F349" s="258">
        <v>0</v>
      </c>
      <c r="G349" s="258">
        <v>29785507.48</v>
      </c>
    </row>
    <row r="350" spans="2:7" outlineLevel="4">
      <c r="B350" s="180">
        <v>24530229</v>
      </c>
      <c r="C350" s="145" t="s">
        <v>747</v>
      </c>
      <c r="D350" s="478">
        <v>111218807.23</v>
      </c>
      <c r="E350" s="258">
        <v>0</v>
      </c>
      <c r="F350" s="258">
        <v>0</v>
      </c>
      <c r="G350" s="258">
        <v>111218807.23</v>
      </c>
    </row>
    <row r="351" spans="2:7" outlineLevel="4">
      <c r="B351" s="180">
        <v>24530240</v>
      </c>
      <c r="C351" s="145" t="s">
        <v>755</v>
      </c>
      <c r="D351" s="478">
        <v>736993.4</v>
      </c>
      <c r="E351" s="258">
        <v>0</v>
      </c>
      <c r="F351" s="258">
        <v>0</v>
      </c>
      <c r="G351" s="258">
        <v>736993.4</v>
      </c>
    </row>
    <row r="352" spans="2:7" outlineLevel="4">
      <c r="B352" s="180">
        <v>24530241</v>
      </c>
      <c r="C352" s="145" t="s">
        <v>756</v>
      </c>
      <c r="D352" s="478">
        <v>85000</v>
      </c>
      <c r="E352" s="258">
        <v>0</v>
      </c>
      <c r="F352" s="258">
        <v>0</v>
      </c>
      <c r="G352" s="258">
        <v>85000</v>
      </c>
    </row>
    <row r="353" spans="2:7" outlineLevel="4">
      <c r="B353" s="180">
        <v>24530245</v>
      </c>
      <c r="C353" s="145" t="s">
        <v>760</v>
      </c>
      <c r="D353" s="478">
        <v>0</v>
      </c>
      <c r="E353" s="258">
        <v>0</v>
      </c>
      <c r="F353" s="258">
        <v>0</v>
      </c>
      <c r="G353" s="258">
        <v>0</v>
      </c>
    </row>
    <row r="354" spans="2:7" outlineLevel="4">
      <c r="B354" s="180">
        <v>24530246</v>
      </c>
      <c r="C354" s="145" t="s">
        <v>761</v>
      </c>
      <c r="D354" s="478">
        <v>16674368.189999999</v>
      </c>
      <c r="E354" s="258">
        <v>0</v>
      </c>
      <c r="F354" s="258">
        <v>0</v>
      </c>
      <c r="G354" s="258">
        <v>16674368.189999999</v>
      </c>
    </row>
    <row r="355" spans="2:7" outlineLevel="4">
      <c r="B355" s="180">
        <v>24530247</v>
      </c>
      <c r="C355" s="145" t="s">
        <v>762</v>
      </c>
      <c r="D355" s="478">
        <v>1593900</v>
      </c>
      <c r="E355" s="258">
        <v>0</v>
      </c>
      <c r="F355" s="258">
        <v>0</v>
      </c>
      <c r="G355" s="258">
        <v>1593900</v>
      </c>
    </row>
    <row r="356" spans="2:7" outlineLevel="4">
      <c r="B356" s="180">
        <v>24530248</v>
      </c>
      <c r="C356" s="145" t="s">
        <v>763</v>
      </c>
      <c r="D356" s="478">
        <v>655000</v>
      </c>
      <c r="E356" s="258">
        <v>0</v>
      </c>
      <c r="F356" s="258">
        <v>0</v>
      </c>
      <c r="G356" s="258">
        <v>655000</v>
      </c>
    </row>
    <row r="357" spans="2:7" outlineLevel="4">
      <c r="B357" s="180">
        <v>24530249</v>
      </c>
      <c r="C357" s="145" t="s">
        <v>764</v>
      </c>
      <c r="D357" s="478">
        <v>4965059.3600000003</v>
      </c>
      <c r="E357" s="258">
        <v>0</v>
      </c>
      <c r="F357" s="258">
        <v>0</v>
      </c>
      <c r="G357" s="258">
        <v>4965059.3600000003</v>
      </c>
    </row>
    <row r="358" spans="2:7" outlineLevel="4">
      <c r="B358" s="180">
        <v>24530250</v>
      </c>
      <c r="C358" s="145" t="s">
        <v>765</v>
      </c>
      <c r="D358" s="478">
        <v>16879167.149999999</v>
      </c>
      <c r="E358" s="258">
        <v>0</v>
      </c>
      <c r="F358" s="258">
        <v>0</v>
      </c>
      <c r="G358" s="258">
        <v>16879167.149999999</v>
      </c>
    </row>
    <row r="359" spans="2:7" outlineLevel="4">
      <c r="B359" s="180">
        <v>24530251</v>
      </c>
      <c r="C359" s="145" t="s">
        <v>766</v>
      </c>
      <c r="D359" s="478">
        <v>2910864.71</v>
      </c>
      <c r="E359" s="258">
        <v>0</v>
      </c>
      <c r="F359" s="258">
        <v>0</v>
      </c>
      <c r="G359" s="258">
        <v>2910864.71</v>
      </c>
    </row>
    <row r="360" spans="2:7" outlineLevel="4">
      <c r="B360" s="180">
        <v>24530252</v>
      </c>
      <c r="C360" s="145" t="s">
        <v>767</v>
      </c>
      <c r="D360" s="478">
        <v>3701335715.8499999</v>
      </c>
      <c r="E360" s="258">
        <v>0</v>
      </c>
      <c r="F360" s="258">
        <v>0</v>
      </c>
      <c r="G360" s="258">
        <v>3701335715.8499999</v>
      </c>
    </row>
    <row r="361" spans="2:7" outlineLevel="4">
      <c r="B361" s="180">
        <v>24530254</v>
      </c>
      <c r="C361" s="145" t="s">
        <v>769</v>
      </c>
      <c r="D361" s="478">
        <v>119930.89</v>
      </c>
      <c r="E361" s="258">
        <v>0</v>
      </c>
      <c r="F361" s="258">
        <v>0</v>
      </c>
      <c r="G361" s="258">
        <v>119930.89</v>
      </c>
    </row>
    <row r="362" spans="2:7" outlineLevel="4">
      <c r="B362" s="180">
        <v>24530256</v>
      </c>
      <c r="C362" s="145" t="s">
        <v>771</v>
      </c>
      <c r="D362" s="478">
        <v>8403.5400000000009</v>
      </c>
      <c r="E362" s="258">
        <v>0</v>
      </c>
      <c r="F362" s="258">
        <v>0</v>
      </c>
      <c r="G362" s="258">
        <v>8403.5400000000009</v>
      </c>
    </row>
    <row r="363" spans="2:7" outlineLevel="4">
      <c r="B363" s="180">
        <v>24530257</v>
      </c>
      <c r="C363" s="145" t="s">
        <v>772</v>
      </c>
      <c r="D363" s="478">
        <v>28836253.25</v>
      </c>
      <c r="E363" s="258">
        <v>0</v>
      </c>
      <c r="F363" s="258">
        <v>0</v>
      </c>
      <c r="G363" s="258">
        <v>28836253.25</v>
      </c>
    </row>
    <row r="364" spans="2:7" outlineLevel="4">
      <c r="B364" s="180">
        <v>24530258</v>
      </c>
      <c r="C364" s="145" t="s">
        <v>773</v>
      </c>
      <c r="D364" s="478">
        <v>258744.05</v>
      </c>
      <c r="E364" s="258">
        <v>0</v>
      </c>
      <c r="F364" s="258">
        <v>0</v>
      </c>
      <c r="G364" s="258">
        <v>258744.05</v>
      </c>
    </row>
    <row r="365" spans="2:7" outlineLevel="4">
      <c r="B365" s="180">
        <v>24530259</v>
      </c>
      <c r="C365" s="145" t="s">
        <v>774</v>
      </c>
      <c r="D365" s="478">
        <v>2864702</v>
      </c>
      <c r="E365" s="258">
        <v>0</v>
      </c>
      <c r="F365" s="258">
        <v>0</v>
      </c>
      <c r="G365" s="258">
        <v>2864702</v>
      </c>
    </row>
    <row r="366" spans="2:7" outlineLevel="3">
      <c r="B366" s="180">
        <v>245302</v>
      </c>
      <c r="C366" s="145" t="s">
        <v>718</v>
      </c>
      <c r="D366" s="478">
        <f>SUBTOTAL(9,D331:D365)</f>
        <v>4583137219.8200006</v>
      </c>
      <c r="E366" s="258">
        <f>SUBTOTAL(9,E331:E365)</f>
        <v>0</v>
      </c>
      <c r="F366" s="258">
        <f>SUBTOTAL(9,F331:F365)</f>
        <v>0</v>
      </c>
      <c r="G366" s="258">
        <f>SUBTOTAL(9,G331:G365)</f>
        <v>4583137219.8200006</v>
      </c>
    </row>
    <row r="367" spans="2:7" outlineLevel="2">
      <c r="B367" s="180">
        <v>2453</v>
      </c>
      <c r="C367" s="145" t="s">
        <v>712</v>
      </c>
      <c r="D367" s="478">
        <f>SUBTOTAL(9,D327:D366)</f>
        <v>-124686633.5499988</v>
      </c>
      <c r="E367" s="258">
        <f>SUBTOTAL(9,E327:E366)</f>
        <v>0</v>
      </c>
      <c r="F367" s="258">
        <f>SUBTOTAL(9,F327:F366)</f>
        <v>941118.33000000007</v>
      </c>
      <c r="G367" s="258">
        <f>SUBTOTAL(9,G327:G366)</f>
        <v>-125627751.87999873</v>
      </c>
    </row>
    <row r="368" spans="2:7" outlineLevel="1">
      <c r="B368" s="180">
        <v>24</v>
      </c>
      <c r="C368" s="145" t="s">
        <v>610</v>
      </c>
      <c r="D368" s="478">
        <f>SUBTOTAL(9,D242:D367)</f>
        <v>-3830205451.9300022</v>
      </c>
      <c r="E368" s="258">
        <f>SUBTOTAL(9,E242:E367)</f>
        <v>12125031538.440001</v>
      </c>
      <c r="F368" s="258">
        <f>SUBTOTAL(9,F242:F367)</f>
        <v>10159971151.570002</v>
      </c>
      <c r="G368" s="258">
        <f>SUBTOTAL(9,G242:G367)</f>
        <v>-1865145065.0600014</v>
      </c>
    </row>
    <row r="369" spans="2:7" outlineLevel="4">
      <c r="B369" s="180">
        <v>25050101</v>
      </c>
      <c r="C369" s="145" t="s">
        <v>786</v>
      </c>
      <c r="D369" s="478">
        <v>-155950344</v>
      </c>
      <c r="E369" s="258">
        <v>5766419238</v>
      </c>
      <c r="F369" s="258">
        <v>5628507929</v>
      </c>
      <c r="G369" s="258">
        <v>-18039035</v>
      </c>
    </row>
    <row r="370" spans="2:7" outlineLevel="4">
      <c r="B370" s="180">
        <v>25050102</v>
      </c>
      <c r="C370" s="145" t="s">
        <v>787</v>
      </c>
      <c r="D370" s="478">
        <v>-668085978</v>
      </c>
      <c r="E370" s="258">
        <v>1385895182</v>
      </c>
      <c r="F370" s="258">
        <v>1205699107</v>
      </c>
      <c r="G370" s="258">
        <v>-487889903</v>
      </c>
    </row>
    <row r="371" spans="2:7" outlineLevel="4">
      <c r="B371" s="180">
        <v>25050103</v>
      </c>
      <c r="C371" s="145" t="s">
        <v>788</v>
      </c>
      <c r="D371" s="478">
        <v>-73410504</v>
      </c>
      <c r="E371" s="258">
        <v>79403926</v>
      </c>
      <c r="F371" s="258">
        <v>64540926</v>
      </c>
      <c r="G371" s="258">
        <v>-58547504</v>
      </c>
    </row>
    <row r="372" spans="2:7" outlineLevel="4">
      <c r="B372" s="180">
        <v>25050104</v>
      </c>
      <c r="C372" s="145" t="s">
        <v>789</v>
      </c>
      <c r="D372" s="478">
        <v>-383792974.85000002</v>
      </c>
      <c r="E372" s="258">
        <v>253070233.74000001</v>
      </c>
      <c r="F372" s="258">
        <v>285115176.50999999</v>
      </c>
      <c r="G372" s="258">
        <v>-415837917.62000006</v>
      </c>
    </row>
    <row r="373" spans="2:7" outlineLevel="4">
      <c r="B373" s="180">
        <v>25050105</v>
      </c>
      <c r="C373" s="145" t="s">
        <v>790</v>
      </c>
      <c r="D373" s="478">
        <v>0</v>
      </c>
      <c r="E373" s="258">
        <v>583803027</v>
      </c>
      <c r="F373" s="258">
        <v>583803027</v>
      </c>
      <c r="G373" s="258">
        <v>0</v>
      </c>
    </row>
    <row r="374" spans="2:7" outlineLevel="3">
      <c r="B374" s="180">
        <v>250501</v>
      </c>
      <c r="C374" s="145" t="s">
        <v>785</v>
      </c>
      <c r="D374" s="478">
        <f>SUBTOTAL(9,D369:D373)</f>
        <v>-1281239800.8499999</v>
      </c>
      <c r="E374" s="258">
        <f>SUBTOTAL(9,E369:E373)</f>
        <v>8068591606.7399998</v>
      </c>
      <c r="F374" s="258">
        <f>SUBTOTAL(9,F369:F373)</f>
        <v>7767666165.5100002</v>
      </c>
      <c r="G374" s="258">
        <f>SUBTOTAL(9,G369:G373)</f>
        <v>-980314359.62000012</v>
      </c>
    </row>
    <row r="375" spans="2:7" outlineLevel="2">
      <c r="B375" s="180">
        <v>2505</v>
      </c>
      <c r="C375" s="145" t="s">
        <v>785</v>
      </c>
      <c r="D375" s="478">
        <f>SUBTOTAL(9,D369:D374)</f>
        <v>-1281239800.8499999</v>
      </c>
      <c r="E375" s="258">
        <f>SUBTOTAL(9,E369:E374)</f>
        <v>8068591606.7399998</v>
      </c>
      <c r="F375" s="258">
        <f>SUBTOTAL(9,F369:F374)</f>
        <v>7767666165.5100002</v>
      </c>
      <c r="G375" s="258">
        <f>SUBTOTAL(9,G369:G374)</f>
        <v>-980314359.62000012</v>
      </c>
    </row>
    <row r="376" spans="2:7" outlineLevel="1">
      <c r="B376" s="180">
        <v>25</v>
      </c>
      <c r="C376" s="145" t="s">
        <v>784</v>
      </c>
      <c r="D376" s="478">
        <f>SUBTOTAL(9,D369:D375)</f>
        <v>-1281239800.8499999</v>
      </c>
      <c r="E376" s="258">
        <f>SUBTOTAL(9,E369:E375)</f>
        <v>8068591606.7399998</v>
      </c>
      <c r="F376" s="258">
        <f>SUBTOTAL(9,F369:F375)</f>
        <v>7767666165.5100002</v>
      </c>
      <c r="G376" s="258">
        <f>SUBTOTAL(9,G369:G375)</f>
        <v>-980314359.62000012</v>
      </c>
    </row>
    <row r="377" spans="2:7" outlineLevel="4">
      <c r="B377" s="180">
        <v>26110101</v>
      </c>
      <c r="C377" s="145" t="s">
        <v>793</v>
      </c>
      <c r="D377" s="478">
        <v>371001488.19</v>
      </c>
      <c r="E377" s="258">
        <v>0</v>
      </c>
      <c r="F377" s="258">
        <v>0</v>
      </c>
      <c r="G377" s="258">
        <v>371001488.19</v>
      </c>
    </row>
    <row r="378" spans="2:7" outlineLevel="4">
      <c r="B378" s="180">
        <v>26110102</v>
      </c>
      <c r="C378" s="145" t="s">
        <v>794</v>
      </c>
      <c r="D378" s="478">
        <v>1056864536</v>
      </c>
      <c r="E378" s="258">
        <v>0</v>
      </c>
      <c r="F378" s="258">
        <v>0</v>
      </c>
      <c r="G378" s="258">
        <v>1056864536</v>
      </c>
    </row>
    <row r="379" spans="2:7" outlineLevel="4">
      <c r="B379" s="180">
        <v>26110103</v>
      </c>
      <c r="C379" s="145" t="s">
        <v>795</v>
      </c>
      <c r="D379" s="478">
        <v>4582700000</v>
      </c>
      <c r="E379" s="258">
        <v>0</v>
      </c>
      <c r="F379" s="258">
        <v>0</v>
      </c>
      <c r="G379" s="258">
        <v>4582700000</v>
      </c>
    </row>
    <row r="380" spans="2:7" outlineLevel="4">
      <c r="B380" s="180">
        <v>26110104</v>
      </c>
      <c r="C380" s="145" t="s">
        <v>796</v>
      </c>
      <c r="D380" s="478">
        <v>130946199</v>
      </c>
      <c r="E380" s="258">
        <v>4378566</v>
      </c>
      <c r="F380" s="258">
        <v>300000</v>
      </c>
      <c r="G380" s="258">
        <v>135024765</v>
      </c>
    </row>
    <row r="381" spans="2:7" outlineLevel="4">
      <c r="B381" s="180">
        <v>26110107</v>
      </c>
      <c r="C381" s="145" t="s">
        <v>797</v>
      </c>
      <c r="D381" s="478">
        <v>1643020</v>
      </c>
      <c r="E381" s="258">
        <v>0</v>
      </c>
      <c r="F381" s="258">
        <v>0</v>
      </c>
      <c r="G381" s="258">
        <v>1643020</v>
      </c>
    </row>
    <row r="382" spans="2:7" outlineLevel="4">
      <c r="B382" s="180">
        <v>26110108</v>
      </c>
      <c r="C382" s="145" t="s">
        <v>798</v>
      </c>
      <c r="D382" s="478">
        <v>54992400</v>
      </c>
      <c r="E382" s="258">
        <v>0</v>
      </c>
      <c r="F382" s="258">
        <v>0</v>
      </c>
      <c r="G382" s="258">
        <v>54992400</v>
      </c>
    </row>
    <row r="383" spans="2:7" outlineLevel="4">
      <c r="B383" s="180">
        <v>26110110</v>
      </c>
      <c r="C383" s="145" t="s">
        <v>800</v>
      </c>
      <c r="D383" s="478">
        <v>130946199</v>
      </c>
      <c r="E383" s="258">
        <v>4078566</v>
      </c>
      <c r="F383" s="258">
        <v>0</v>
      </c>
      <c r="G383" s="258">
        <v>135024765</v>
      </c>
    </row>
    <row r="384" spans="2:7" outlineLevel="4">
      <c r="B384" s="180">
        <v>26110122</v>
      </c>
      <c r="C384" s="145" t="s">
        <v>802</v>
      </c>
      <c r="D384" s="478">
        <v>1061901.68</v>
      </c>
      <c r="E384" s="258">
        <v>0</v>
      </c>
      <c r="F384" s="258">
        <v>0</v>
      </c>
      <c r="G384" s="258">
        <v>1061901.68</v>
      </c>
    </row>
    <row r="385" spans="2:7" outlineLevel="4">
      <c r="B385" s="180">
        <v>26110195</v>
      </c>
      <c r="C385" s="145" t="s">
        <v>803</v>
      </c>
      <c r="D385" s="478">
        <v>8836121.7599999998</v>
      </c>
      <c r="E385" s="258">
        <v>0</v>
      </c>
      <c r="F385" s="258">
        <v>0</v>
      </c>
      <c r="G385" s="258">
        <v>8836121.7599999998</v>
      </c>
    </row>
    <row r="386" spans="2:7" outlineLevel="4">
      <c r="B386" s="180">
        <v>26110199</v>
      </c>
      <c r="C386" s="145" t="s">
        <v>804</v>
      </c>
      <c r="D386" s="478">
        <v>15808983.369999999</v>
      </c>
      <c r="E386" s="258">
        <v>0</v>
      </c>
      <c r="F386" s="258">
        <v>0</v>
      </c>
      <c r="G386" s="258">
        <v>15808983.369999999</v>
      </c>
    </row>
    <row r="387" spans="2:7" outlineLevel="3">
      <c r="B387" s="180">
        <v>261101</v>
      </c>
      <c r="C387" s="145" t="s">
        <v>792</v>
      </c>
      <c r="D387" s="478">
        <f>SUBTOTAL(9,D377:D386)</f>
        <v>6354800849.000001</v>
      </c>
      <c r="E387" s="258">
        <f>SUBTOTAL(9,E377:E386)</f>
        <v>8457132</v>
      </c>
      <c r="F387" s="258">
        <f>SUBTOTAL(9,F377:F386)</f>
        <v>300000</v>
      </c>
      <c r="G387" s="258">
        <f>SUBTOTAL(9,G377:G386)</f>
        <v>6362957981.000001</v>
      </c>
    </row>
    <row r="388" spans="2:7" outlineLevel="2">
      <c r="B388" s="180">
        <v>2611</v>
      </c>
      <c r="C388" s="145" t="s">
        <v>791</v>
      </c>
      <c r="D388" s="478">
        <f>SUBTOTAL(9,D377:D387)</f>
        <v>6354800849.000001</v>
      </c>
      <c r="E388" s="258">
        <f>SUBTOTAL(9,E377:E387)</f>
        <v>8457132</v>
      </c>
      <c r="F388" s="258">
        <f>SUBTOTAL(9,F377:F387)</f>
        <v>300000</v>
      </c>
      <c r="G388" s="258">
        <f>SUBTOTAL(9,G377:G387)</f>
        <v>6362957981.000001</v>
      </c>
    </row>
    <row r="389" spans="2:7" outlineLevel="4">
      <c r="B389" s="180">
        <v>26250101</v>
      </c>
      <c r="C389" s="145" t="s">
        <v>1651</v>
      </c>
      <c r="D389" s="478">
        <v>-3783169667</v>
      </c>
      <c r="E389" s="258">
        <v>983247622</v>
      </c>
      <c r="F389" s="258">
        <v>11278546</v>
      </c>
      <c r="G389" s="258">
        <v>-2811200591</v>
      </c>
    </row>
    <row r="390" spans="2:7" outlineLevel="3">
      <c r="B390" s="180">
        <v>262501</v>
      </c>
      <c r="C390" s="145" t="s">
        <v>86</v>
      </c>
      <c r="D390" s="478">
        <f>SUBTOTAL(9,D389:D389)</f>
        <v>-3783169667</v>
      </c>
      <c r="E390" s="258">
        <f>SUBTOTAL(9,E389:E389)</f>
        <v>983247622</v>
      </c>
      <c r="F390" s="258">
        <f>SUBTOTAL(9,F389:F389)</f>
        <v>11278546</v>
      </c>
      <c r="G390" s="258">
        <f>SUBTOTAL(9,G389:G389)</f>
        <v>-2811200591</v>
      </c>
    </row>
    <row r="391" spans="2:7" outlineLevel="4">
      <c r="B391" s="180">
        <v>26250201</v>
      </c>
      <c r="C391" s="145" t="s">
        <v>808</v>
      </c>
      <c r="D391" s="478">
        <v>-1370000</v>
      </c>
      <c r="E391" s="258">
        <v>0</v>
      </c>
      <c r="F391" s="258">
        <v>0</v>
      </c>
      <c r="G391" s="258">
        <v>-1370000</v>
      </c>
    </row>
    <row r="392" spans="2:7" outlineLevel="3">
      <c r="B392" s="180">
        <v>262502</v>
      </c>
      <c r="C392" s="145" t="s">
        <v>1621</v>
      </c>
      <c r="D392" s="478">
        <f>SUBTOTAL(9,D391:D391)</f>
        <v>-1370000</v>
      </c>
      <c r="E392" s="258">
        <f>SUBTOTAL(9,E391:E391)</f>
        <v>0</v>
      </c>
      <c r="F392" s="258">
        <f>SUBTOTAL(9,F391:F391)</f>
        <v>0</v>
      </c>
      <c r="G392" s="258">
        <f>SUBTOTAL(9,G391:G391)</f>
        <v>-1370000</v>
      </c>
    </row>
    <row r="393" spans="2:7" outlineLevel="4">
      <c r="B393" s="180">
        <v>26250301</v>
      </c>
      <c r="C393" s="145" t="s">
        <v>810</v>
      </c>
      <c r="D393" s="478">
        <v>-849590816.10000002</v>
      </c>
      <c r="E393" s="258">
        <v>204755624</v>
      </c>
      <c r="F393" s="258">
        <v>204755624</v>
      </c>
      <c r="G393" s="258">
        <v>-849590816.10000002</v>
      </c>
    </row>
    <row r="394" spans="2:7" outlineLevel="4">
      <c r="B394" s="180">
        <v>26250302</v>
      </c>
      <c r="C394" s="145" t="s">
        <v>811</v>
      </c>
      <c r="D394" s="478">
        <v>-5983693029</v>
      </c>
      <c r="E394" s="258">
        <v>277052195</v>
      </c>
      <c r="F394" s="258">
        <v>277052195</v>
      </c>
      <c r="G394" s="258">
        <v>-5983693029</v>
      </c>
    </row>
    <row r="395" spans="2:7" outlineLevel="4">
      <c r="B395" s="180">
        <v>26250303</v>
      </c>
      <c r="C395" s="145" t="s">
        <v>812</v>
      </c>
      <c r="D395" s="478">
        <v>-300000</v>
      </c>
      <c r="E395" s="258">
        <v>300000</v>
      </c>
      <c r="F395" s="258">
        <v>0</v>
      </c>
      <c r="G395" s="258">
        <v>0</v>
      </c>
    </row>
    <row r="396" spans="2:7" outlineLevel="3">
      <c r="B396" s="180">
        <v>262503</v>
      </c>
      <c r="C396" s="145" t="s">
        <v>1622</v>
      </c>
      <c r="D396" s="478">
        <f>SUBTOTAL(9,D393:D395)</f>
        <v>-6833583845.1000004</v>
      </c>
      <c r="E396" s="258">
        <f>SUBTOTAL(9,E393:E395)</f>
        <v>482107819</v>
      </c>
      <c r="F396" s="258">
        <f>SUBTOTAL(9,F393:F395)</f>
        <v>481807819</v>
      </c>
      <c r="G396" s="258">
        <f>SUBTOTAL(9,G393:G395)</f>
        <v>-6833283845.1000004</v>
      </c>
    </row>
    <row r="397" spans="2:7" outlineLevel="4">
      <c r="B397" s="180">
        <v>26250401</v>
      </c>
      <c r="C397" s="145" t="s">
        <v>814</v>
      </c>
      <c r="D397" s="478">
        <v>-130946199</v>
      </c>
      <c r="E397" s="258">
        <v>0</v>
      </c>
      <c r="F397" s="258">
        <v>4378566</v>
      </c>
      <c r="G397" s="258">
        <v>-135324765</v>
      </c>
    </row>
    <row r="398" spans="2:7" outlineLevel="3">
      <c r="B398" s="180">
        <v>262504</v>
      </c>
      <c r="C398" s="145" t="s">
        <v>813</v>
      </c>
      <c r="D398" s="478">
        <f>SUBTOTAL(9,D397:D397)</f>
        <v>-130946199</v>
      </c>
      <c r="E398" s="258">
        <f>SUBTOTAL(9,E397:E397)</f>
        <v>0</v>
      </c>
      <c r="F398" s="258">
        <f>SUBTOTAL(9,F397:F397)</f>
        <v>4378566</v>
      </c>
      <c r="G398" s="258">
        <f>SUBTOTAL(9,G397:G397)</f>
        <v>-135324765</v>
      </c>
    </row>
    <row r="399" spans="2:7" outlineLevel="2">
      <c r="B399" s="180">
        <v>2625</v>
      </c>
      <c r="C399" s="145" t="s">
        <v>86</v>
      </c>
      <c r="D399" s="478">
        <f>SUBTOTAL(9,D389:D398)</f>
        <v>-10749069711.1</v>
      </c>
      <c r="E399" s="258">
        <f>SUBTOTAL(9,E389:E398)</f>
        <v>1465355441</v>
      </c>
      <c r="F399" s="258">
        <f>SUBTOTAL(9,F389:F398)</f>
        <v>497464931</v>
      </c>
      <c r="G399" s="258">
        <f>SUBTOTAL(9,G389:G398)</f>
        <v>-9781179201.1000004</v>
      </c>
    </row>
    <row r="400" spans="2:7" outlineLevel="1">
      <c r="B400" s="180">
        <v>26</v>
      </c>
      <c r="C400" s="145" t="s">
        <v>86</v>
      </c>
      <c r="D400" s="478">
        <f>SUBTOTAL(9,D377:D399)</f>
        <v>-4394268862.0999985</v>
      </c>
      <c r="E400" s="258">
        <f>SUBTOTAL(9,E377:E399)</f>
        <v>1473812573</v>
      </c>
      <c r="F400" s="258">
        <f>SUBTOTAL(9,F377:F399)</f>
        <v>497764931</v>
      </c>
      <c r="G400" s="258">
        <f>SUBTOTAL(9,G377:G399)</f>
        <v>-3418221220.099999</v>
      </c>
    </row>
    <row r="401" spans="2:7" outlineLevel="4">
      <c r="B401" s="180">
        <v>27050101</v>
      </c>
      <c r="C401" s="145" t="s">
        <v>821</v>
      </c>
      <c r="D401" s="478">
        <v>-12723815.289999999</v>
      </c>
      <c r="E401" s="258">
        <v>12723815.289999999</v>
      </c>
      <c r="F401" s="258">
        <v>0</v>
      </c>
      <c r="G401" s="258">
        <v>0</v>
      </c>
    </row>
    <row r="402" spans="2:7" outlineLevel="3">
      <c r="B402" s="180">
        <v>270501</v>
      </c>
      <c r="C402" s="145" t="s">
        <v>820</v>
      </c>
      <c r="D402" s="478">
        <f>SUBTOTAL(9,D401:D401)</f>
        <v>-12723815.289999999</v>
      </c>
      <c r="E402" s="258">
        <f>SUBTOTAL(9,E401:E401)</f>
        <v>12723815.289999999</v>
      </c>
      <c r="F402" s="258">
        <f>SUBTOTAL(9,F401:F401)</f>
        <v>0</v>
      </c>
      <c r="G402" s="258">
        <f>SUBTOTAL(9,G401:G401)</f>
        <v>0</v>
      </c>
    </row>
    <row r="403" spans="2:7" outlineLevel="2">
      <c r="B403" s="180">
        <v>2705</v>
      </c>
      <c r="C403" s="145" t="s">
        <v>819</v>
      </c>
      <c r="D403" s="478">
        <f>SUBTOTAL(9,D401:D402)</f>
        <v>-12723815.289999999</v>
      </c>
      <c r="E403" s="258">
        <f>SUBTOTAL(9,E401:E402)</f>
        <v>12723815.289999999</v>
      </c>
      <c r="F403" s="258">
        <f>SUBTOTAL(9,F401:F402)</f>
        <v>0</v>
      </c>
      <c r="G403" s="258">
        <f>SUBTOTAL(9,G401:G402)</f>
        <v>0</v>
      </c>
    </row>
    <row r="404" spans="2:7" outlineLevel="4">
      <c r="B404" s="180">
        <v>27909001</v>
      </c>
      <c r="C404" s="145" t="s">
        <v>830</v>
      </c>
      <c r="D404" s="478">
        <v>0</v>
      </c>
      <c r="E404" s="258">
        <v>0</v>
      </c>
      <c r="F404" s="258">
        <v>0</v>
      </c>
      <c r="G404" s="258">
        <v>0</v>
      </c>
    </row>
    <row r="405" spans="2:7" outlineLevel="4">
      <c r="B405" s="180">
        <v>27909002</v>
      </c>
      <c r="C405" s="145" t="s">
        <v>831</v>
      </c>
      <c r="D405" s="478">
        <v>0</v>
      </c>
      <c r="E405" s="258">
        <v>0</v>
      </c>
      <c r="F405" s="258">
        <v>0</v>
      </c>
      <c r="G405" s="258">
        <v>0</v>
      </c>
    </row>
    <row r="406" spans="2:7" outlineLevel="3">
      <c r="B406" s="180">
        <v>279090</v>
      </c>
      <c r="C406" s="145" t="s">
        <v>829</v>
      </c>
      <c r="D406" s="478">
        <f>SUBTOTAL(9,D404:D405)</f>
        <v>0</v>
      </c>
      <c r="E406" s="258">
        <f>SUBTOTAL(9,E404:E405)</f>
        <v>0</v>
      </c>
      <c r="F406" s="258">
        <f>SUBTOTAL(9,F404:F405)</f>
        <v>0</v>
      </c>
      <c r="G406" s="258">
        <f>SUBTOTAL(9,G404:G405)</f>
        <v>0</v>
      </c>
    </row>
    <row r="407" spans="2:7" outlineLevel="2">
      <c r="B407" s="180">
        <v>2790</v>
      </c>
      <c r="C407" s="145" t="s">
        <v>828</v>
      </c>
      <c r="D407" s="478">
        <f>SUBTOTAL(9,D404:D406)</f>
        <v>0</v>
      </c>
      <c r="E407" s="258">
        <f>SUBTOTAL(9,E404:E406)</f>
        <v>0</v>
      </c>
      <c r="F407" s="258">
        <f>SUBTOTAL(9,F404:F406)</f>
        <v>0</v>
      </c>
      <c r="G407" s="258">
        <f>SUBTOTAL(9,G404:G406)</f>
        <v>0</v>
      </c>
    </row>
    <row r="408" spans="2:7" outlineLevel="1">
      <c r="B408" s="180">
        <v>27</v>
      </c>
      <c r="C408" s="145" t="s">
        <v>818</v>
      </c>
      <c r="D408" s="478">
        <f>SUBTOTAL(9,D401:D407)</f>
        <v>-12723815.289999999</v>
      </c>
      <c r="E408" s="258">
        <f>SUBTOTAL(9,E401:E407)</f>
        <v>12723815.289999999</v>
      </c>
      <c r="F408" s="258">
        <f>SUBTOTAL(9,F401:F407)</f>
        <v>0</v>
      </c>
      <c r="G408" s="258">
        <f>SUBTOTAL(9,G401:G407)</f>
        <v>0</v>
      </c>
    </row>
    <row r="409" spans="2:7" outlineLevel="4">
      <c r="B409" s="180">
        <v>29050101</v>
      </c>
      <c r="C409" s="145" t="s">
        <v>833</v>
      </c>
      <c r="D409" s="478">
        <v>0</v>
      </c>
      <c r="E409" s="258">
        <v>0</v>
      </c>
      <c r="F409" s="258">
        <v>0</v>
      </c>
      <c r="G409" s="258">
        <v>0</v>
      </c>
    </row>
    <row r="410" spans="2:7" outlineLevel="4">
      <c r="B410" s="180">
        <v>29050102</v>
      </c>
      <c r="C410" s="145" t="s">
        <v>834</v>
      </c>
      <c r="D410" s="478">
        <v>0</v>
      </c>
      <c r="E410" s="258">
        <v>0</v>
      </c>
      <c r="F410" s="258">
        <v>0</v>
      </c>
      <c r="G410" s="258">
        <v>0</v>
      </c>
    </row>
    <row r="411" spans="2:7" outlineLevel="4">
      <c r="B411" s="180">
        <v>29050103</v>
      </c>
      <c r="C411" s="145" t="s">
        <v>835</v>
      </c>
      <c r="D411" s="478">
        <v>-28934020</v>
      </c>
      <c r="E411" s="258">
        <v>1191771984</v>
      </c>
      <c r="F411" s="258">
        <v>1165880282</v>
      </c>
      <c r="G411" s="258">
        <v>-3042318</v>
      </c>
    </row>
    <row r="412" spans="2:7" outlineLevel="4">
      <c r="B412" s="180">
        <v>29050104</v>
      </c>
      <c r="C412" s="145" t="s">
        <v>836</v>
      </c>
      <c r="D412" s="478">
        <v>0</v>
      </c>
      <c r="E412" s="258">
        <v>0</v>
      </c>
      <c r="F412" s="258">
        <v>0</v>
      </c>
      <c r="G412" s="258">
        <v>0</v>
      </c>
    </row>
    <row r="413" spans="2:7" outlineLevel="3">
      <c r="B413" s="180">
        <v>290501</v>
      </c>
      <c r="C413" s="145" t="s">
        <v>832</v>
      </c>
      <c r="D413" s="478">
        <f>SUBTOTAL(9,D409:D412)</f>
        <v>-28934020</v>
      </c>
      <c r="E413" s="258">
        <f>SUBTOTAL(9,E409:E412)</f>
        <v>1191771984</v>
      </c>
      <c r="F413" s="258">
        <f>SUBTOTAL(9,F409:F412)</f>
        <v>1165880282</v>
      </c>
      <c r="G413" s="258">
        <f>SUBTOTAL(9,G409:G412)</f>
        <v>-3042318</v>
      </c>
    </row>
    <row r="414" spans="2:7" outlineLevel="2">
      <c r="B414" s="180">
        <v>2905</v>
      </c>
      <c r="C414" s="145" t="s">
        <v>832</v>
      </c>
      <c r="D414" s="478">
        <f>SUBTOTAL(9,D409:D413)</f>
        <v>-28934020</v>
      </c>
      <c r="E414" s="258">
        <f>SUBTOTAL(9,E409:E413)</f>
        <v>1191771984</v>
      </c>
      <c r="F414" s="258">
        <f>SUBTOTAL(9,F409:F413)</f>
        <v>1165880282</v>
      </c>
      <c r="G414" s="258">
        <f>SUBTOTAL(9,G409:G413)</f>
        <v>-3042318</v>
      </c>
    </row>
    <row r="415" spans="2:7" outlineLevel="4">
      <c r="B415" s="180">
        <v>29100104</v>
      </c>
      <c r="C415" s="145" t="s">
        <v>841</v>
      </c>
      <c r="D415" s="478">
        <v>0</v>
      </c>
      <c r="E415" s="258">
        <v>0</v>
      </c>
      <c r="F415" s="258">
        <v>0</v>
      </c>
      <c r="G415" s="258">
        <v>0</v>
      </c>
    </row>
    <row r="416" spans="2:7" outlineLevel="4">
      <c r="B416" s="180">
        <v>29100107</v>
      </c>
      <c r="C416" s="145" t="s">
        <v>844</v>
      </c>
      <c r="D416" s="478">
        <v>0</v>
      </c>
      <c r="E416" s="258">
        <v>0</v>
      </c>
      <c r="F416" s="258">
        <v>0</v>
      </c>
      <c r="G416" s="258">
        <v>0</v>
      </c>
    </row>
    <row r="417" spans="2:7" outlineLevel="3">
      <c r="B417" s="180">
        <v>291001</v>
      </c>
      <c r="C417" s="145" t="s">
        <v>837</v>
      </c>
      <c r="D417" s="478">
        <f>SUBTOTAL(9,D415:D416)</f>
        <v>0</v>
      </c>
      <c r="E417" s="258">
        <f>SUBTOTAL(9,E415:E416)</f>
        <v>0</v>
      </c>
      <c r="F417" s="258">
        <f>SUBTOTAL(9,F415:F416)</f>
        <v>0</v>
      </c>
      <c r="G417" s="258">
        <f>SUBTOTAL(9,G415:G416)</f>
        <v>0</v>
      </c>
    </row>
    <row r="418" spans="2:7" outlineLevel="2">
      <c r="B418" s="180">
        <v>2910</v>
      </c>
      <c r="C418" s="145" t="s">
        <v>837</v>
      </c>
      <c r="D418" s="478">
        <f>SUBTOTAL(9,D415:D417)</f>
        <v>0</v>
      </c>
      <c r="E418" s="258">
        <f>SUBTOTAL(9,E415:E417)</f>
        <v>0</v>
      </c>
      <c r="F418" s="258">
        <f>SUBTOTAL(9,F415:F417)</f>
        <v>0</v>
      </c>
      <c r="G418" s="258">
        <f>SUBTOTAL(9,G415:G417)</f>
        <v>0</v>
      </c>
    </row>
    <row r="419" spans="2:7" outlineLevel="4">
      <c r="B419" s="180">
        <v>29800101</v>
      </c>
      <c r="C419" s="145" t="s">
        <v>847</v>
      </c>
      <c r="D419" s="478">
        <v>0</v>
      </c>
      <c r="E419" s="258">
        <v>0</v>
      </c>
      <c r="F419" s="258">
        <v>0</v>
      </c>
      <c r="G419" s="258">
        <v>0</v>
      </c>
    </row>
    <row r="420" spans="2:7" outlineLevel="3">
      <c r="B420" s="180">
        <v>298001</v>
      </c>
      <c r="C420" s="145" t="s">
        <v>846</v>
      </c>
      <c r="D420" s="478">
        <f>SUBTOTAL(9,D419:D419)</f>
        <v>0</v>
      </c>
      <c r="E420" s="258">
        <f>SUBTOTAL(9,E419:E419)</f>
        <v>0</v>
      </c>
      <c r="F420" s="258">
        <f>SUBTOTAL(9,F419:F419)</f>
        <v>0</v>
      </c>
      <c r="G420" s="258">
        <f>SUBTOTAL(9,G419:G419)</f>
        <v>0</v>
      </c>
    </row>
    <row r="421" spans="2:7" outlineLevel="2">
      <c r="B421" s="180">
        <v>2980</v>
      </c>
      <c r="C421" s="145" t="s">
        <v>845</v>
      </c>
      <c r="D421" s="478">
        <f>SUBTOTAL(9,D419:D420)</f>
        <v>0</v>
      </c>
      <c r="E421" s="258">
        <f>SUBTOTAL(9,E419:E420)</f>
        <v>0</v>
      </c>
      <c r="F421" s="258">
        <f>SUBTOTAL(9,F419:F420)</f>
        <v>0</v>
      </c>
      <c r="G421" s="258">
        <f>SUBTOTAL(9,G419:G420)</f>
        <v>0</v>
      </c>
    </row>
    <row r="422" spans="2:7" outlineLevel="1">
      <c r="B422" s="180">
        <v>29</v>
      </c>
      <c r="C422" s="145" t="s">
        <v>76</v>
      </c>
      <c r="D422" s="478">
        <f>SUBTOTAL(9,D409:D421)</f>
        <v>-28934020</v>
      </c>
      <c r="E422" s="258">
        <f>SUBTOTAL(9,E409:E421)</f>
        <v>1191771984</v>
      </c>
      <c r="F422" s="258">
        <f>SUBTOTAL(9,F409:F421)</f>
        <v>1165880282</v>
      </c>
      <c r="G422" s="258">
        <f>SUBTOTAL(9,G409:G421)</f>
        <v>-3042318</v>
      </c>
    </row>
    <row r="423" spans="2:7">
      <c r="B423" s="180">
        <v>2</v>
      </c>
      <c r="C423" s="145" t="s">
        <v>518</v>
      </c>
      <c r="D423" s="478">
        <f>SUBTOTAL(9,D166:D422)</f>
        <v>-10189645360.640007</v>
      </c>
      <c r="E423" s="258">
        <f>SUBTOTAL(9,E166:E422)</f>
        <v>23257117844.810001</v>
      </c>
      <c r="F423" s="258">
        <f>SUBTOTAL(9,F166:F422)</f>
        <v>19614231559.57</v>
      </c>
      <c r="G423" s="258">
        <f>SUBTOTAL(9,G166:G422)</f>
        <v>-6546759075.4000025</v>
      </c>
    </row>
    <row r="424" spans="2:7" outlineLevel="4">
      <c r="B424" s="180">
        <v>32030101</v>
      </c>
      <c r="C424" s="145" t="s">
        <v>852</v>
      </c>
      <c r="D424" s="478">
        <v>-100000000</v>
      </c>
      <c r="E424" s="258">
        <v>0</v>
      </c>
      <c r="F424" s="258">
        <v>0</v>
      </c>
      <c r="G424" s="258">
        <v>-100000000</v>
      </c>
    </row>
    <row r="425" spans="2:7" outlineLevel="3">
      <c r="B425" s="180">
        <v>320301</v>
      </c>
      <c r="C425" s="145" t="s">
        <v>851</v>
      </c>
      <c r="D425" s="478">
        <f>SUBTOTAL(9,D424:D424)</f>
        <v>-100000000</v>
      </c>
      <c r="E425" s="258">
        <f>SUBTOTAL(9,E424:E424)</f>
        <v>0</v>
      </c>
      <c r="F425" s="258">
        <f>SUBTOTAL(9,F424:F424)</f>
        <v>0</v>
      </c>
      <c r="G425" s="258">
        <f>SUBTOTAL(9,G424:G424)</f>
        <v>-100000000</v>
      </c>
    </row>
    <row r="426" spans="2:7" outlineLevel="2">
      <c r="B426" s="180">
        <v>3203</v>
      </c>
      <c r="C426" s="145" t="s">
        <v>850</v>
      </c>
      <c r="D426" s="478">
        <f>SUBTOTAL(9,D424:D425)</f>
        <v>-100000000</v>
      </c>
      <c r="E426" s="258">
        <f>SUBTOTAL(9,E424:E425)</f>
        <v>0</v>
      </c>
      <c r="F426" s="258">
        <f>SUBTOTAL(9,F424:F425)</f>
        <v>0</v>
      </c>
      <c r="G426" s="258">
        <f>SUBTOTAL(9,G424:G425)</f>
        <v>-100000000</v>
      </c>
    </row>
    <row r="427" spans="2:7" outlineLevel="4">
      <c r="B427" s="180">
        <v>32080101</v>
      </c>
      <c r="C427" s="145" t="s">
        <v>90</v>
      </c>
      <c r="D427" s="478">
        <v>-10171878806.200001</v>
      </c>
      <c r="E427" s="258">
        <v>0</v>
      </c>
      <c r="F427" s="258">
        <v>0</v>
      </c>
      <c r="G427" s="258">
        <v>-10171878806.200001</v>
      </c>
    </row>
    <row r="428" spans="2:7" outlineLevel="3">
      <c r="B428" s="180">
        <v>320801</v>
      </c>
      <c r="C428" s="145" t="s">
        <v>853</v>
      </c>
      <c r="D428" s="478">
        <f>SUBTOTAL(9,D427:D427)</f>
        <v>-10171878806.200001</v>
      </c>
      <c r="E428" s="258">
        <f>SUBTOTAL(9,E427:E427)</f>
        <v>0</v>
      </c>
      <c r="F428" s="258">
        <f>SUBTOTAL(9,F427:F427)</f>
        <v>0</v>
      </c>
      <c r="G428" s="258">
        <f>SUBTOTAL(9,G427:G427)</f>
        <v>-10171878806.200001</v>
      </c>
    </row>
    <row r="429" spans="2:7" outlineLevel="2">
      <c r="B429" s="180">
        <v>3208</v>
      </c>
      <c r="C429" s="145" t="s">
        <v>853</v>
      </c>
      <c r="D429" s="478">
        <f>SUBTOTAL(9,D427:D428)</f>
        <v>-10171878806.200001</v>
      </c>
      <c r="E429" s="258">
        <f>SUBTOTAL(9,E427:E428)</f>
        <v>0</v>
      </c>
      <c r="F429" s="258">
        <f>SUBTOTAL(9,F427:F428)</f>
        <v>0</v>
      </c>
      <c r="G429" s="258">
        <f>SUBTOTAL(9,G427:G428)</f>
        <v>-10171878806.200001</v>
      </c>
    </row>
    <row r="430" spans="2:7" outlineLevel="4">
      <c r="B430" s="180">
        <v>32150101</v>
      </c>
      <c r="C430" s="145" t="s">
        <v>857</v>
      </c>
      <c r="D430" s="478">
        <v>-4590734261.7399998</v>
      </c>
      <c r="E430" s="258">
        <v>1241209262.9699998</v>
      </c>
      <c r="F430" s="258">
        <v>0</v>
      </c>
      <c r="G430" s="258">
        <v>-3349524998.77</v>
      </c>
    </row>
    <row r="431" spans="2:7" outlineLevel="4">
      <c r="B431" s="180">
        <v>32150102</v>
      </c>
      <c r="C431" s="145" t="s">
        <v>1652</v>
      </c>
      <c r="D431" s="478">
        <v>0</v>
      </c>
      <c r="E431" s="258">
        <v>0</v>
      </c>
      <c r="F431" s="258">
        <v>0</v>
      </c>
      <c r="G431" s="258">
        <v>0</v>
      </c>
    </row>
    <row r="432" spans="2:7" outlineLevel="4">
      <c r="B432" s="180">
        <v>32150103</v>
      </c>
      <c r="C432" s="145" t="s">
        <v>859</v>
      </c>
      <c r="D432" s="478">
        <v>-6297213807.1800003</v>
      </c>
      <c r="E432" s="258">
        <v>1859531635.9000001</v>
      </c>
      <c r="F432" s="258">
        <v>0</v>
      </c>
      <c r="G432" s="258">
        <v>-4437682171.2800007</v>
      </c>
    </row>
    <row r="433" spans="2:7" outlineLevel="3">
      <c r="B433" s="180">
        <v>321501</v>
      </c>
      <c r="C433" s="145" t="s">
        <v>856</v>
      </c>
      <c r="D433" s="478">
        <f>SUBTOTAL(9,D430:D432)</f>
        <v>-10887948068.92</v>
      </c>
      <c r="E433" s="258">
        <f>SUBTOTAL(9,E430:E432)</f>
        <v>3100740898.8699999</v>
      </c>
      <c r="F433" s="258">
        <f>SUBTOTAL(9,F430:F432)</f>
        <v>0</v>
      </c>
      <c r="G433" s="258">
        <f>SUBTOTAL(9,G430:G432)</f>
        <v>-7787207170.0500011</v>
      </c>
    </row>
    <row r="434" spans="2:7" outlineLevel="2">
      <c r="B434" s="180">
        <v>3215</v>
      </c>
      <c r="C434" s="145" t="s">
        <v>855</v>
      </c>
      <c r="D434" s="478">
        <f>SUBTOTAL(9,D430:D433)</f>
        <v>-10887948068.92</v>
      </c>
      <c r="E434" s="258">
        <f>SUBTOTAL(9,E430:E433)</f>
        <v>3100740898.8699999</v>
      </c>
      <c r="F434" s="258">
        <f>SUBTOTAL(9,F430:F433)</f>
        <v>0</v>
      </c>
      <c r="G434" s="258">
        <f>SUBTOTAL(9,G430:G433)</f>
        <v>-7787207170.0500011</v>
      </c>
    </row>
    <row r="435" spans="2:7" outlineLevel="4">
      <c r="B435" s="180">
        <v>32250101</v>
      </c>
      <c r="C435" s="145" t="s">
        <v>861</v>
      </c>
      <c r="D435" s="478">
        <v>0</v>
      </c>
      <c r="E435" s="258">
        <v>0</v>
      </c>
      <c r="F435" s="258">
        <v>0</v>
      </c>
      <c r="G435" s="258">
        <v>0</v>
      </c>
    </row>
    <row r="436" spans="2:7" outlineLevel="3">
      <c r="B436" s="180">
        <v>322501</v>
      </c>
      <c r="C436" s="145" t="s">
        <v>860</v>
      </c>
      <c r="D436" s="478">
        <f>SUBTOTAL(9,D435:D435)</f>
        <v>0</v>
      </c>
      <c r="E436" s="258">
        <f>SUBTOTAL(9,E435:E435)</f>
        <v>0</v>
      </c>
      <c r="F436" s="258">
        <f>SUBTOTAL(9,F435:F435)</f>
        <v>0</v>
      </c>
      <c r="G436" s="258">
        <f>SUBTOTAL(9,G435:G435)</f>
        <v>0</v>
      </c>
    </row>
    <row r="437" spans="2:7" outlineLevel="2">
      <c r="B437" s="180">
        <v>3225</v>
      </c>
      <c r="C437" s="145" t="s">
        <v>860</v>
      </c>
      <c r="D437" s="478">
        <f>SUBTOTAL(9,D435:D436)</f>
        <v>0</v>
      </c>
      <c r="E437" s="258">
        <f>SUBTOTAL(9,E435:E436)</f>
        <v>0</v>
      </c>
      <c r="F437" s="258">
        <f>SUBTOTAL(9,F435:F436)</f>
        <v>0</v>
      </c>
      <c r="G437" s="258">
        <f>SUBTOTAL(9,G435:G436)</f>
        <v>0</v>
      </c>
    </row>
    <row r="438" spans="2:7" outlineLevel="4">
      <c r="B438" s="180">
        <v>32300101</v>
      </c>
      <c r="C438" s="145" t="s">
        <v>864</v>
      </c>
      <c r="D438" s="478">
        <v>-2170814870</v>
      </c>
      <c r="E438" s="258">
        <v>0</v>
      </c>
      <c r="F438" s="258">
        <v>0</v>
      </c>
      <c r="G438" s="258">
        <v>-2170814870</v>
      </c>
    </row>
    <row r="439" spans="2:7" outlineLevel="4">
      <c r="B439" s="180">
        <v>32300102</v>
      </c>
      <c r="C439" s="145" t="s">
        <v>865</v>
      </c>
      <c r="D439" s="478">
        <v>0</v>
      </c>
      <c r="E439" s="258">
        <v>0</v>
      </c>
      <c r="F439" s="258">
        <v>0</v>
      </c>
      <c r="G439" s="258">
        <v>0</v>
      </c>
    </row>
    <row r="440" spans="2:7" outlineLevel="3">
      <c r="B440" s="180">
        <v>323001</v>
      </c>
      <c r="C440" s="145" t="s">
        <v>863</v>
      </c>
      <c r="D440" s="478">
        <f>SUBTOTAL(9,D438:D439)</f>
        <v>-2170814870</v>
      </c>
      <c r="E440" s="258">
        <f>SUBTOTAL(9,E438:E439)</f>
        <v>0</v>
      </c>
      <c r="F440" s="258">
        <f>SUBTOTAL(9,F438:F439)</f>
        <v>0</v>
      </c>
      <c r="G440" s="258">
        <f>SUBTOTAL(9,G438:G439)</f>
        <v>-2170814870</v>
      </c>
    </row>
    <row r="441" spans="2:7" outlineLevel="2">
      <c r="B441" s="180">
        <v>3230</v>
      </c>
      <c r="C441" s="145" t="s">
        <v>863</v>
      </c>
      <c r="D441" s="478">
        <f>SUBTOTAL(9,D438:D440)</f>
        <v>-2170814870</v>
      </c>
      <c r="E441" s="258">
        <f>SUBTOTAL(9,E438:E440)</f>
        <v>0</v>
      </c>
      <c r="F441" s="258">
        <f>SUBTOTAL(9,F438:F440)</f>
        <v>0</v>
      </c>
      <c r="G441" s="258">
        <f>SUBTOTAL(9,G438:G440)</f>
        <v>-2170814870</v>
      </c>
    </row>
    <row r="442" spans="2:7" outlineLevel="4">
      <c r="B442" s="180">
        <v>32350201</v>
      </c>
      <c r="C442" s="145" t="s">
        <v>869</v>
      </c>
      <c r="D442" s="478">
        <v>0</v>
      </c>
      <c r="E442" s="258">
        <v>0</v>
      </c>
      <c r="F442" s="258">
        <v>0</v>
      </c>
      <c r="G442" s="258">
        <v>0</v>
      </c>
    </row>
    <row r="443" spans="2:7" outlineLevel="3">
      <c r="B443" s="180">
        <v>323502</v>
      </c>
      <c r="C443" s="145" t="s">
        <v>868</v>
      </c>
      <c r="D443" s="478">
        <f>SUBTOTAL(9,D442:D442)</f>
        <v>0</v>
      </c>
      <c r="E443" s="258">
        <f>SUBTOTAL(9,E442:E442)</f>
        <v>0</v>
      </c>
      <c r="F443" s="258">
        <f>SUBTOTAL(9,F442:F442)</f>
        <v>0</v>
      </c>
      <c r="G443" s="258">
        <f>SUBTOTAL(9,G442:G442)</f>
        <v>0</v>
      </c>
    </row>
    <row r="444" spans="2:7" outlineLevel="2">
      <c r="B444" s="180">
        <v>3235</v>
      </c>
      <c r="C444" s="145" t="s">
        <v>867</v>
      </c>
      <c r="D444" s="478">
        <f>SUBTOTAL(9,D442:D443)</f>
        <v>0</v>
      </c>
      <c r="E444" s="258">
        <f>SUBTOTAL(9,E442:E443)</f>
        <v>0</v>
      </c>
      <c r="F444" s="258">
        <f>SUBTOTAL(9,F442:F443)</f>
        <v>0</v>
      </c>
      <c r="G444" s="258">
        <f>SUBTOTAL(9,G442:G443)</f>
        <v>0</v>
      </c>
    </row>
    <row r="445" spans="2:7" outlineLevel="4">
      <c r="B445" s="180">
        <v>32400162</v>
      </c>
      <c r="C445" s="145" t="s">
        <v>871</v>
      </c>
      <c r="D445" s="478">
        <v>0</v>
      </c>
      <c r="E445" s="258">
        <v>0</v>
      </c>
      <c r="F445" s="258">
        <v>0</v>
      </c>
      <c r="G445" s="258">
        <v>0</v>
      </c>
    </row>
    <row r="446" spans="2:7" outlineLevel="4">
      <c r="B446" s="180">
        <v>32400166</v>
      </c>
      <c r="C446" s="145" t="s">
        <v>872</v>
      </c>
      <c r="D446" s="478">
        <v>0</v>
      </c>
      <c r="E446" s="258">
        <v>0</v>
      </c>
      <c r="F446" s="258">
        <v>0</v>
      </c>
      <c r="G446" s="258">
        <v>0</v>
      </c>
    </row>
    <row r="447" spans="2:7" outlineLevel="4">
      <c r="B447" s="180">
        <v>32400169</v>
      </c>
      <c r="C447" s="145" t="s">
        <v>874</v>
      </c>
      <c r="D447" s="478">
        <v>0</v>
      </c>
      <c r="E447" s="258">
        <v>0</v>
      </c>
      <c r="F447" s="258">
        <v>0</v>
      </c>
      <c r="G447" s="258">
        <v>0</v>
      </c>
    </row>
    <row r="448" spans="2:7" outlineLevel="3">
      <c r="B448" s="180">
        <v>324001</v>
      </c>
      <c r="C448" s="145" t="s">
        <v>870</v>
      </c>
      <c r="D448" s="478">
        <f>SUBTOTAL(9,D445:D447)</f>
        <v>0</v>
      </c>
      <c r="E448" s="258">
        <f>SUBTOTAL(9,E445:E447)</f>
        <v>0</v>
      </c>
      <c r="F448" s="258">
        <f>SUBTOTAL(9,F445:F447)</f>
        <v>0</v>
      </c>
      <c r="G448" s="258">
        <f>SUBTOTAL(9,G445:G447)</f>
        <v>0</v>
      </c>
    </row>
    <row r="449" spans="2:7" outlineLevel="2">
      <c r="B449" s="180">
        <v>3240</v>
      </c>
      <c r="C449" s="145" t="s">
        <v>870</v>
      </c>
      <c r="D449" s="478">
        <f>SUBTOTAL(9,D445:D448)</f>
        <v>0</v>
      </c>
      <c r="E449" s="258">
        <f>SUBTOTAL(9,E445:E448)</f>
        <v>0</v>
      </c>
      <c r="F449" s="258">
        <f>SUBTOTAL(9,F445:F448)</f>
        <v>0</v>
      </c>
      <c r="G449" s="258">
        <f>SUBTOTAL(9,G445:G448)</f>
        <v>0</v>
      </c>
    </row>
    <row r="450" spans="2:7" outlineLevel="1">
      <c r="B450" s="180">
        <v>32</v>
      </c>
      <c r="C450" s="145" t="s">
        <v>849</v>
      </c>
      <c r="D450" s="478">
        <f>SUBTOTAL(9,D424:D449)</f>
        <v>-23330641745.120003</v>
      </c>
      <c r="E450" s="258">
        <f>SUBTOTAL(9,E424:E449)</f>
        <v>3100740898.8699999</v>
      </c>
      <c r="F450" s="258">
        <f>SUBTOTAL(9,F424:F449)</f>
        <v>0</v>
      </c>
      <c r="G450" s="258">
        <f>SUBTOTAL(9,G424:G449)</f>
        <v>-20229900846.25</v>
      </c>
    </row>
    <row r="451" spans="2:7" outlineLevel="4">
      <c r="B451" s="180">
        <v>33050501</v>
      </c>
      <c r="C451" s="145" t="s">
        <v>877</v>
      </c>
      <c r="D451" s="478">
        <v>-20539751371.689999</v>
      </c>
      <c r="E451" s="258">
        <v>0</v>
      </c>
      <c r="F451" s="258">
        <v>0</v>
      </c>
      <c r="G451" s="258">
        <v>-20539751371.689999</v>
      </c>
    </row>
    <row r="452" spans="2:7" outlineLevel="3">
      <c r="B452" s="180">
        <v>330505</v>
      </c>
      <c r="C452" s="145" t="s">
        <v>876</v>
      </c>
      <c r="D452" s="478">
        <f>SUBTOTAL(9,D451:D451)</f>
        <v>-20539751371.689999</v>
      </c>
      <c r="E452" s="258">
        <f>SUBTOTAL(9,E451:E451)</f>
        <v>0</v>
      </c>
      <c r="F452" s="258">
        <f>SUBTOTAL(9,F451:F451)</f>
        <v>0</v>
      </c>
      <c r="G452" s="258">
        <f>SUBTOTAL(9,G451:G451)</f>
        <v>-20539751371.689999</v>
      </c>
    </row>
    <row r="453" spans="2:7" outlineLevel="4">
      <c r="B453" s="180">
        <v>33051001</v>
      </c>
      <c r="C453" s="145" t="s">
        <v>879</v>
      </c>
      <c r="D453" s="478">
        <v>15962093890.809999</v>
      </c>
      <c r="E453" s="258">
        <v>0</v>
      </c>
      <c r="F453" s="258">
        <v>0</v>
      </c>
      <c r="G453" s="258">
        <v>15962093890.809999</v>
      </c>
    </row>
    <row r="454" spans="2:7" outlineLevel="3">
      <c r="B454" s="180">
        <v>330510</v>
      </c>
      <c r="C454" s="145" t="s">
        <v>878</v>
      </c>
      <c r="D454" s="478">
        <f>SUBTOTAL(9,D453:D453)</f>
        <v>15962093890.809999</v>
      </c>
      <c r="E454" s="258">
        <f>SUBTOTAL(9,E453:E453)</f>
        <v>0</v>
      </c>
      <c r="F454" s="258">
        <f>SUBTOTAL(9,F453:F453)</f>
        <v>0</v>
      </c>
      <c r="G454" s="258">
        <f>SUBTOTAL(9,G453:G453)</f>
        <v>15962093890.809999</v>
      </c>
    </row>
    <row r="455" spans="2:7" outlineLevel="2">
      <c r="B455" s="180">
        <v>3305</v>
      </c>
      <c r="C455" s="145" t="s">
        <v>875</v>
      </c>
      <c r="D455" s="478">
        <f>SUBTOTAL(9,D451:D454)</f>
        <v>-4577657480.8799992</v>
      </c>
      <c r="E455" s="258">
        <f>SUBTOTAL(9,E451:E454)</f>
        <v>0</v>
      </c>
      <c r="F455" s="258">
        <f>SUBTOTAL(9,F451:F454)</f>
        <v>0</v>
      </c>
      <c r="G455" s="258">
        <f>SUBTOTAL(9,G451:G454)</f>
        <v>-4577657480.8799992</v>
      </c>
    </row>
    <row r="456" spans="2:7" outlineLevel="1">
      <c r="B456" s="180">
        <v>33</v>
      </c>
      <c r="C456" s="145" t="s">
        <v>875</v>
      </c>
      <c r="D456" s="478">
        <f>SUBTOTAL(9,D451:D455)</f>
        <v>-4577657480.8799992</v>
      </c>
      <c r="E456" s="258">
        <f>SUBTOTAL(9,E451:E455)</f>
        <v>0</v>
      </c>
      <c r="F456" s="258">
        <f>SUBTOTAL(9,F451:F455)</f>
        <v>0</v>
      </c>
      <c r="G456" s="258">
        <f>SUBTOTAL(9,G451:G455)</f>
        <v>-4577657480.8799992</v>
      </c>
    </row>
    <row r="457" spans="2:7">
      <c r="B457" s="180">
        <v>3</v>
      </c>
      <c r="C457" s="145" t="s">
        <v>848</v>
      </c>
      <c r="D457" s="478">
        <f>SUBTOTAL(9,D424:D456)</f>
        <v>-27908299226</v>
      </c>
      <c r="E457" s="258">
        <f>SUBTOTAL(9,E424:E456)</f>
        <v>3100740898.8699999</v>
      </c>
      <c r="F457" s="258">
        <f>SUBTOTAL(9,F424:F456)</f>
        <v>0</v>
      </c>
      <c r="G457" s="258">
        <f>SUBTOTAL(9,G424:G456)</f>
        <v>-24807558327.130005</v>
      </c>
    </row>
    <row r="458" spans="2:7" outlineLevel="4">
      <c r="B458" s="180">
        <v>43901601</v>
      </c>
      <c r="C458" s="145" t="s">
        <v>884</v>
      </c>
      <c r="D458" s="478">
        <v>0</v>
      </c>
      <c r="E458" s="258">
        <v>60000</v>
      </c>
      <c r="F458" s="258">
        <v>7356000</v>
      </c>
      <c r="G458" s="258">
        <v>-7296000</v>
      </c>
    </row>
    <row r="459" spans="2:7" outlineLevel="4">
      <c r="B459" s="180">
        <v>43901603</v>
      </c>
      <c r="C459" s="145" t="s">
        <v>885</v>
      </c>
      <c r="D459" s="478">
        <v>0</v>
      </c>
      <c r="E459" s="258">
        <v>30905540</v>
      </c>
      <c r="F459" s="258">
        <v>256476462</v>
      </c>
      <c r="G459" s="258">
        <v>-225570922</v>
      </c>
    </row>
    <row r="460" spans="2:7" outlineLevel="4">
      <c r="B460" s="180">
        <v>43901604</v>
      </c>
      <c r="C460" s="145" t="s">
        <v>886</v>
      </c>
      <c r="D460" s="478">
        <v>0</v>
      </c>
      <c r="E460" s="258">
        <v>81502618</v>
      </c>
      <c r="F460" s="258">
        <v>528551913</v>
      </c>
      <c r="G460" s="258">
        <v>-447049295</v>
      </c>
    </row>
    <row r="461" spans="2:7" outlineLevel="4">
      <c r="B461" s="180">
        <v>43901605</v>
      </c>
      <c r="C461" s="145" t="s">
        <v>887</v>
      </c>
      <c r="D461" s="478">
        <v>0</v>
      </c>
      <c r="E461" s="258">
        <v>13587239</v>
      </c>
      <c r="F461" s="258">
        <v>51985997</v>
      </c>
      <c r="G461" s="258">
        <v>-38398758</v>
      </c>
    </row>
    <row r="462" spans="2:7" outlineLevel="4">
      <c r="B462" s="180">
        <v>43901606</v>
      </c>
      <c r="C462" s="145" t="s">
        <v>888</v>
      </c>
      <c r="D462" s="478">
        <v>0</v>
      </c>
      <c r="E462" s="258">
        <v>50015344</v>
      </c>
      <c r="F462" s="258">
        <v>239165612</v>
      </c>
      <c r="G462" s="258">
        <v>-189150268</v>
      </c>
    </row>
    <row r="463" spans="2:7" outlineLevel="4">
      <c r="B463" s="180">
        <v>43901607</v>
      </c>
      <c r="C463" s="145" t="s">
        <v>889</v>
      </c>
      <c r="D463" s="478">
        <v>0</v>
      </c>
      <c r="E463" s="258">
        <v>12902816.98</v>
      </c>
      <c r="F463" s="258">
        <v>2311364186.98</v>
      </c>
      <c r="G463" s="258">
        <v>-2298461370</v>
      </c>
    </row>
    <row r="464" spans="2:7" outlineLevel="4">
      <c r="B464" s="180">
        <v>43901608</v>
      </c>
      <c r="C464" s="145" t="s">
        <v>890</v>
      </c>
      <c r="D464" s="478">
        <v>0</v>
      </c>
      <c r="E464" s="258">
        <v>2359337.7999999998</v>
      </c>
      <c r="F464" s="258">
        <v>147557383.80000001</v>
      </c>
      <c r="G464" s="258">
        <v>-145198046</v>
      </c>
    </row>
    <row r="465" spans="2:7" outlineLevel="4">
      <c r="B465" s="180">
        <v>43901609</v>
      </c>
      <c r="C465" s="145" t="s">
        <v>891</v>
      </c>
      <c r="D465" s="478">
        <v>0</v>
      </c>
      <c r="E465" s="258">
        <v>18069956</v>
      </c>
      <c r="F465" s="258">
        <v>103304721</v>
      </c>
      <c r="G465" s="258">
        <v>-85234765</v>
      </c>
    </row>
    <row r="466" spans="2:7" outlineLevel="4">
      <c r="B466" s="180">
        <v>43901611</v>
      </c>
      <c r="C466" s="145" t="s">
        <v>892</v>
      </c>
      <c r="D466" s="478">
        <v>0</v>
      </c>
      <c r="E466" s="258">
        <v>0</v>
      </c>
      <c r="F466" s="258">
        <v>112000</v>
      </c>
      <c r="G466" s="258">
        <v>-112000</v>
      </c>
    </row>
    <row r="467" spans="2:7" outlineLevel="4">
      <c r="B467" s="180">
        <v>43901612</v>
      </c>
      <c r="C467" s="145" t="s">
        <v>893</v>
      </c>
      <c r="D467" s="478">
        <v>0</v>
      </c>
      <c r="E467" s="258">
        <v>117233</v>
      </c>
      <c r="F467" s="258">
        <v>117233</v>
      </c>
      <c r="G467" s="258">
        <v>0</v>
      </c>
    </row>
    <row r="468" spans="2:7" outlineLevel="4">
      <c r="B468" s="180">
        <v>43901613</v>
      </c>
      <c r="C468" s="145" t="s">
        <v>894</v>
      </c>
      <c r="D468" s="478">
        <v>0</v>
      </c>
      <c r="E468" s="258">
        <v>0</v>
      </c>
      <c r="F468" s="258">
        <v>10581688</v>
      </c>
      <c r="G468" s="258">
        <v>-10581688</v>
      </c>
    </row>
    <row r="469" spans="2:7" outlineLevel="4">
      <c r="B469" s="180">
        <v>43901614</v>
      </c>
      <c r="C469" s="145" t="s">
        <v>895</v>
      </c>
      <c r="D469" s="478">
        <v>0</v>
      </c>
      <c r="E469" s="258">
        <v>0</v>
      </c>
      <c r="F469" s="258">
        <v>229853298</v>
      </c>
      <c r="G469" s="258">
        <v>-229853298</v>
      </c>
    </row>
    <row r="470" spans="2:7" outlineLevel="4">
      <c r="B470" s="180">
        <v>43901615</v>
      </c>
      <c r="C470" s="145" t="s">
        <v>896</v>
      </c>
      <c r="D470" s="478">
        <v>0</v>
      </c>
      <c r="E470" s="258">
        <v>0</v>
      </c>
      <c r="F470" s="258">
        <v>28115934</v>
      </c>
      <c r="G470" s="258">
        <v>-28115934</v>
      </c>
    </row>
    <row r="471" spans="2:7" outlineLevel="4">
      <c r="B471" s="180">
        <v>43901618</v>
      </c>
      <c r="C471" s="145" t="s">
        <v>899</v>
      </c>
      <c r="D471" s="478">
        <v>0</v>
      </c>
      <c r="E471" s="258">
        <v>0</v>
      </c>
      <c r="F471" s="258">
        <v>43073850</v>
      </c>
      <c r="G471" s="258">
        <v>-43073850</v>
      </c>
    </row>
    <row r="472" spans="2:7" outlineLevel="4">
      <c r="B472" s="180">
        <v>43901619</v>
      </c>
      <c r="C472" s="145" t="s">
        <v>900</v>
      </c>
      <c r="D472" s="478">
        <v>0</v>
      </c>
      <c r="E472" s="258">
        <v>187236.2</v>
      </c>
      <c r="F472" s="258">
        <v>5804322.2000000002</v>
      </c>
      <c r="G472" s="258">
        <v>-5617086</v>
      </c>
    </row>
    <row r="473" spans="2:7" outlineLevel="4">
      <c r="B473" s="180">
        <v>43901620</v>
      </c>
      <c r="C473" s="145" t="s">
        <v>901</v>
      </c>
      <c r="D473" s="478">
        <v>0</v>
      </c>
      <c r="E473" s="258">
        <v>0</v>
      </c>
      <c r="F473" s="258">
        <v>14731800</v>
      </c>
      <c r="G473" s="258">
        <v>-14731800</v>
      </c>
    </row>
    <row r="474" spans="2:7" outlineLevel="4">
      <c r="B474" s="180">
        <v>43901624</v>
      </c>
      <c r="C474" s="145" t="s">
        <v>905</v>
      </c>
      <c r="D474" s="478">
        <v>0</v>
      </c>
      <c r="E474" s="258">
        <v>0</v>
      </c>
      <c r="F474" s="258">
        <v>14808992</v>
      </c>
      <c r="G474" s="258">
        <v>-14808992</v>
      </c>
    </row>
    <row r="475" spans="2:7" outlineLevel="4">
      <c r="B475" s="180">
        <v>43901625</v>
      </c>
      <c r="C475" s="145" t="s">
        <v>906</v>
      </c>
      <c r="D475" s="478">
        <v>0</v>
      </c>
      <c r="E475" s="258">
        <v>0</v>
      </c>
      <c r="F475" s="258">
        <v>5279876</v>
      </c>
      <c r="G475" s="258">
        <v>-5279876</v>
      </c>
    </row>
    <row r="476" spans="2:7" outlineLevel="4">
      <c r="B476" s="180">
        <v>43901626</v>
      </c>
      <c r="C476" s="145" t="s">
        <v>907</v>
      </c>
      <c r="D476" s="478">
        <v>0</v>
      </c>
      <c r="E476" s="258">
        <v>0</v>
      </c>
      <c r="F476" s="258">
        <v>13776475</v>
      </c>
      <c r="G476" s="258">
        <v>-13776475</v>
      </c>
    </row>
    <row r="477" spans="2:7" outlineLevel="4">
      <c r="B477" s="180">
        <v>43901627</v>
      </c>
      <c r="C477" s="145" t="s">
        <v>908</v>
      </c>
      <c r="D477" s="478">
        <v>0</v>
      </c>
      <c r="E477" s="258">
        <v>0</v>
      </c>
      <c r="F477" s="258">
        <v>31884442</v>
      </c>
      <c r="G477" s="258">
        <v>-31884442</v>
      </c>
    </row>
    <row r="478" spans="2:7" outlineLevel="4">
      <c r="B478" s="180">
        <v>43901628</v>
      </c>
      <c r="C478" s="145" t="s">
        <v>909</v>
      </c>
      <c r="D478" s="478">
        <v>0</v>
      </c>
      <c r="E478" s="258">
        <v>14084069</v>
      </c>
      <c r="F478" s="258">
        <v>28168138</v>
      </c>
      <c r="G478" s="258">
        <v>-14084069</v>
      </c>
    </row>
    <row r="479" spans="2:7" outlineLevel="4">
      <c r="B479" s="180">
        <v>43901631</v>
      </c>
      <c r="C479" s="145" t="s">
        <v>912</v>
      </c>
      <c r="D479" s="478">
        <v>0</v>
      </c>
      <c r="E479" s="258">
        <v>0</v>
      </c>
      <c r="F479" s="258">
        <v>35206240</v>
      </c>
      <c r="G479" s="258">
        <v>-35206240</v>
      </c>
    </row>
    <row r="480" spans="2:7" outlineLevel="4">
      <c r="B480" s="180">
        <v>43901634</v>
      </c>
      <c r="C480" s="145" t="s">
        <v>915</v>
      </c>
      <c r="D480" s="478">
        <v>0</v>
      </c>
      <c r="E480" s="258">
        <v>374472.4</v>
      </c>
      <c r="F480" s="258">
        <v>20970454.399999999</v>
      </c>
      <c r="G480" s="258">
        <v>-20595982</v>
      </c>
    </row>
    <row r="481" spans="2:7" outlineLevel="4">
      <c r="B481" s="180">
        <v>43901635</v>
      </c>
      <c r="C481" s="145" t="s">
        <v>916</v>
      </c>
      <c r="D481" s="478">
        <v>0</v>
      </c>
      <c r="E481" s="258">
        <v>374472.4</v>
      </c>
      <c r="F481" s="258">
        <v>11608644.4</v>
      </c>
      <c r="G481" s="258">
        <v>-11234172</v>
      </c>
    </row>
    <row r="482" spans="2:7" outlineLevel="4">
      <c r="B482" s="180">
        <v>43901637</v>
      </c>
      <c r="C482" s="145" t="s">
        <v>918</v>
      </c>
      <c r="D482" s="478">
        <v>0</v>
      </c>
      <c r="E482" s="258">
        <v>0</v>
      </c>
      <c r="F482" s="258">
        <v>1872362</v>
      </c>
      <c r="G482" s="258">
        <v>-1872362</v>
      </c>
    </row>
    <row r="483" spans="2:7" outlineLevel="4">
      <c r="B483" s="180">
        <v>43901643</v>
      </c>
      <c r="C483" s="145" t="s">
        <v>924</v>
      </c>
      <c r="D483" s="478">
        <v>0</v>
      </c>
      <c r="E483" s="258">
        <v>0</v>
      </c>
      <c r="F483" s="258">
        <v>13987472</v>
      </c>
      <c r="G483" s="258">
        <v>-13987472</v>
      </c>
    </row>
    <row r="484" spans="2:7" outlineLevel="4">
      <c r="B484" s="180">
        <v>43901645</v>
      </c>
      <c r="C484" s="145" t="s">
        <v>1653</v>
      </c>
      <c r="D484" s="478">
        <v>0</v>
      </c>
      <c r="E484" s="258">
        <v>0</v>
      </c>
      <c r="F484" s="258">
        <v>1017440</v>
      </c>
      <c r="G484" s="258">
        <v>-1017440</v>
      </c>
    </row>
    <row r="485" spans="2:7" outlineLevel="4">
      <c r="B485" s="180">
        <v>43901650</v>
      </c>
      <c r="C485" s="145" t="s">
        <v>931</v>
      </c>
      <c r="D485" s="478">
        <v>0</v>
      </c>
      <c r="E485" s="258">
        <v>0</v>
      </c>
      <c r="F485" s="258">
        <v>12427982</v>
      </c>
      <c r="G485" s="258">
        <v>-12427982</v>
      </c>
    </row>
    <row r="486" spans="2:7" outlineLevel="4">
      <c r="B486" s="180">
        <v>43901654</v>
      </c>
      <c r="C486" s="145" t="s">
        <v>935</v>
      </c>
      <c r="D486" s="478">
        <v>0</v>
      </c>
      <c r="E486" s="258">
        <v>0</v>
      </c>
      <c r="F486" s="258">
        <v>11834765</v>
      </c>
      <c r="G486" s="258">
        <v>-11834765</v>
      </c>
    </row>
    <row r="487" spans="2:7" outlineLevel="4">
      <c r="B487" s="180">
        <v>43901656</v>
      </c>
      <c r="C487" s="145" t="s">
        <v>937</v>
      </c>
      <c r="D487" s="478">
        <v>0</v>
      </c>
      <c r="E487" s="258">
        <v>23753664</v>
      </c>
      <c r="F487" s="258">
        <v>47507328</v>
      </c>
      <c r="G487" s="258">
        <v>-23753664</v>
      </c>
    </row>
    <row r="488" spans="2:7" outlineLevel="4">
      <c r="B488" s="180">
        <v>43901658</v>
      </c>
      <c r="C488" s="145" t="s">
        <v>939</v>
      </c>
      <c r="D488" s="478">
        <v>0</v>
      </c>
      <c r="E488" s="258">
        <v>0</v>
      </c>
      <c r="F488" s="258">
        <v>21379230</v>
      </c>
      <c r="G488" s="258">
        <v>-21379230</v>
      </c>
    </row>
    <row r="489" spans="2:7" outlineLevel="4">
      <c r="B489" s="180">
        <v>43901659</v>
      </c>
      <c r="C489" s="145" t="s">
        <v>940</v>
      </c>
      <c r="D489" s="478">
        <v>0</v>
      </c>
      <c r="E489" s="258">
        <v>0</v>
      </c>
      <c r="F489" s="258">
        <v>1636916</v>
      </c>
      <c r="G489" s="258">
        <v>-1636916</v>
      </c>
    </row>
    <row r="490" spans="2:7" outlineLevel="4">
      <c r="B490" s="180">
        <v>43901660</v>
      </c>
      <c r="C490" s="145" t="s">
        <v>941</v>
      </c>
      <c r="D490" s="478">
        <v>0</v>
      </c>
      <c r="E490" s="258">
        <v>0</v>
      </c>
      <c r="F490" s="258">
        <v>19375298</v>
      </c>
      <c r="G490" s="258">
        <v>-19375298</v>
      </c>
    </row>
    <row r="491" spans="2:7" outlineLevel="4">
      <c r="B491" s="180">
        <v>43901661</v>
      </c>
      <c r="C491" s="145" t="s">
        <v>942</v>
      </c>
      <c r="D491" s="478">
        <v>0</v>
      </c>
      <c r="E491" s="258">
        <v>0</v>
      </c>
      <c r="F491" s="258">
        <v>1636916</v>
      </c>
      <c r="G491" s="258">
        <v>-1636916</v>
      </c>
    </row>
    <row r="492" spans="2:7" outlineLevel="4">
      <c r="B492" s="180">
        <v>43901662</v>
      </c>
      <c r="C492" s="145" t="s">
        <v>943</v>
      </c>
      <c r="D492" s="478">
        <v>0</v>
      </c>
      <c r="E492" s="258">
        <v>0</v>
      </c>
      <c r="F492" s="258">
        <v>1636916</v>
      </c>
      <c r="G492" s="258">
        <v>-1636916</v>
      </c>
    </row>
    <row r="493" spans="2:7" outlineLevel="4">
      <c r="B493" s="180">
        <v>43901663</v>
      </c>
      <c r="C493" s="145" t="s">
        <v>944</v>
      </c>
      <c r="D493" s="478">
        <v>0</v>
      </c>
      <c r="E493" s="258">
        <v>0</v>
      </c>
      <c r="F493" s="258">
        <v>1636916</v>
      </c>
      <c r="G493" s="258">
        <v>-1636916</v>
      </c>
    </row>
    <row r="494" spans="2:7" outlineLevel="4">
      <c r="B494" s="180">
        <v>43901664</v>
      </c>
      <c r="C494" s="145" t="s">
        <v>945</v>
      </c>
      <c r="D494" s="478">
        <v>0</v>
      </c>
      <c r="E494" s="258">
        <v>0</v>
      </c>
      <c r="F494" s="258">
        <v>1636916</v>
      </c>
      <c r="G494" s="258">
        <v>-1636916</v>
      </c>
    </row>
    <row r="495" spans="2:7" outlineLevel="4">
      <c r="B495" s="180">
        <v>43901665</v>
      </c>
      <c r="C495" s="145" t="s">
        <v>946</v>
      </c>
      <c r="D495" s="478">
        <v>0</v>
      </c>
      <c r="E495" s="258">
        <v>0</v>
      </c>
      <c r="F495" s="258">
        <v>1636916</v>
      </c>
      <c r="G495" s="258">
        <v>-1636916</v>
      </c>
    </row>
    <row r="496" spans="2:7" outlineLevel="4">
      <c r="B496" s="180">
        <v>43901666</v>
      </c>
      <c r="C496" s="145" t="s">
        <v>947</v>
      </c>
      <c r="D496" s="478">
        <v>0</v>
      </c>
      <c r="E496" s="258">
        <v>0</v>
      </c>
      <c r="F496" s="258">
        <v>3150657</v>
      </c>
      <c r="G496" s="258">
        <v>-3150657</v>
      </c>
    </row>
    <row r="497" spans="2:7" outlineLevel="4">
      <c r="B497" s="180">
        <v>43901667</v>
      </c>
      <c r="C497" s="145" t="s">
        <v>948</v>
      </c>
      <c r="D497" s="478">
        <v>0</v>
      </c>
      <c r="E497" s="258">
        <v>0</v>
      </c>
      <c r="F497" s="258">
        <v>3150657</v>
      </c>
      <c r="G497" s="258">
        <v>-3150657</v>
      </c>
    </row>
    <row r="498" spans="2:7" outlineLevel="4">
      <c r="B498" s="180">
        <v>43901668</v>
      </c>
      <c r="C498" s="145" t="s">
        <v>949</v>
      </c>
      <c r="D498" s="478">
        <v>0</v>
      </c>
      <c r="E498" s="258">
        <v>0</v>
      </c>
      <c r="F498" s="258">
        <v>3150657</v>
      </c>
      <c r="G498" s="258">
        <v>-3150657</v>
      </c>
    </row>
    <row r="499" spans="2:7" outlineLevel="4">
      <c r="B499" s="180">
        <v>43901669</v>
      </c>
      <c r="C499" s="145" t="s">
        <v>950</v>
      </c>
      <c r="D499" s="478">
        <v>0</v>
      </c>
      <c r="E499" s="258">
        <v>22175114</v>
      </c>
      <c r="F499" s="258">
        <v>44350228</v>
      </c>
      <c r="G499" s="258">
        <v>-22175114</v>
      </c>
    </row>
    <row r="500" spans="2:7" outlineLevel="4">
      <c r="B500" s="180">
        <v>43901670</v>
      </c>
      <c r="C500" s="145" t="s">
        <v>951</v>
      </c>
      <c r="D500" s="478">
        <v>0</v>
      </c>
      <c r="E500" s="258">
        <v>0</v>
      </c>
      <c r="F500" s="258">
        <v>1636916</v>
      </c>
      <c r="G500" s="258">
        <v>-1636916</v>
      </c>
    </row>
    <row r="501" spans="2:7" outlineLevel="4">
      <c r="B501" s="180">
        <v>43901671</v>
      </c>
      <c r="C501" s="145" t="s">
        <v>952</v>
      </c>
      <c r="D501" s="478">
        <v>0</v>
      </c>
      <c r="E501" s="258">
        <v>0</v>
      </c>
      <c r="F501" s="258">
        <v>3257704</v>
      </c>
      <c r="G501" s="258">
        <v>-3257704</v>
      </c>
    </row>
    <row r="502" spans="2:7" outlineLevel="3">
      <c r="B502" s="180">
        <v>439016</v>
      </c>
      <c r="C502" s="145" t="s">
        <v>883</v>
      </c>
      <c r="D502" s="478">
        <f>SUBTOTAL(9,D458:D501)</f>
        <v>0</v>
      </c>
      <c r="E502" s="258">
        <f>SUBTOTAL(9,E458:E501)</f>
        <v>270469112.77999997</v>
      </c>
      <c r="F502" s="258">
        <f>SUBTOTAL(9,F458:F501)</f>
        <v>4337775854.7800007</v>
      </c>
      <c r="G502" s="258">
        <f>SUBTOTAL(9,G458:G501)</f>
        <v>-4067306742</v>
      </c>
    </row>
    <row r="503" spans="2:7" outlineLevel="2">
      <c r="B503" s="180">
        <v>4390</v>
      </c>
      <c r="C503" s="145" t="s">
        <v>1623</v>
      </c>
      <c r="D503" s="478">
        <f>SUBTOTAL(9,D458:D502)</f>
        <v>0</v>
      </c>
      <c r="E503" s="258">
        <f>SUBTOTAL(9,E458:E502)</f>
        <v>270469112.77999997</v>
      </c>
      <c r="F503" s="258">
        <f>SUBTOTAL(9,F458:F502)</f>
        <v>4337775854.7800007</v>
      </c>
      <c r="G503" s="258">
        <f>SUBTOTAL(9,G458:G502)</f>
        <v>-4067306742</v>
      </c>
    </row>
    <row r="504" spans="2:7" outlineLevel="1">
      <c r="B504" s="180">
        <v>43</v>
      </c>
      <c r="C504" s="145" t="s">
        <v>1623</v>
      </c>
      <c r="D504" s="478">
        <f>SUBTOTAL(9,D458:D503)</f>
        <v>0</v>
      </c>
      <c r="E504" s="258">
        <f>SUBTOTAL(9,E458:E503)</f>
        <v>270469112.77999997</v>
      </c>
      <c r="F504" s="258">
        <f>SUBTOTAL(9,F458:F503)</f>
        <v>4337775854.7800007</v>
      </c>
      <c r="G504" s="258">
        <f>SUBTOTAL(9,G458:G503)</f>
        <v>-4067306742</v>
      </c>
    </row>
    <row r="505" spans="2:7" outlineLevel="4">
      <c r="B505" s="180">
        <v>48050121</v>
      </c>
      <c r="C505" s="145" t="s">
        <v>972</v>
      </c>
      <c r="D505" s="478">
        <v>0</v>
      </c>
      <c r="E505" s="258">
        <v>292</v>
      </c>
      <c r="F505" s="258">
        <v>82658450.989999995</v>
      </c>
      <c r="G505" s="258">
        <v>-82658158.989999995</v>
      </c>
    </row>
    <row r="506" spans="2:7" outlineLevel="4">
      <c r="B506" s="180">
        <v>48050123</v>
      </c>
      <c r="C506" s="145" t="s">
        <v>974</v>
      </c>
      <c r="D506" s="478">
        <v>0</v>
      </c>
      <c r="E506" s="258">
        <v>17654624.689999998</v>
      </c>
      <c r="F506" s="258">
        <v>83591969.649999991</v>
      </c>
      <c r="G506" s="258">
        <v>-65937344.960000008</v>
      </c>
    </row>
    <row r="507" spans="2:7" outlineLevel="4">
      <c r="B507" s="180">
        <v>48050124</v>
      </c>
      <c r="C507" s="145" t="s">
        <v>975</v>
      </c>
      <c r="D507" s="478">
        <v>0</v>
      </c>
      <c r="E507" s="258">
        <v>206246</v>
      </c>
      <c r="F507" s="258">
        <v>2746186</v>
      </c>
      <c r="G507" s="258">
        <v>-2539940</v>
      </c>
    </row>
    <row r="508" spans="2:7" outlineLevel="4">
      <c r="B508" s="180">
        <v>48050135</v>
      </c>
      <c r="C508" s="145" t="s">
        <v>976</v>
      </c>
      <c r="D508" s="478">
        <v>0</v>
      </c>
      <c r="E508" s="258">
        <v>0</v>
      </c>
      <c r="F508" s="258">
        <v>23971968</v>
      </c>
      <c r="G508" s="258">
        <v>-23971968</v>
      </c>
    </row>
    <row r="509" spans="2:7" outlineLevel="3">
      <c r="B509" s="180">
        <v>480501</v>
      </c>
      <c r="C509" s="145" t="s">
        <v>970</v>
      </c>
      <c r="D509" s="478">
        <f>SUBTOTAL(9,D505:D508)</f>
        <v>0</v>
      </c>
      <c r="E509" s="258">
        <f>SUBTOTAL(9,E505:E508)</f>
        <v>17861162.689999998</v>
      </c>
      <c r="F509" s="258">
        <f>SUBTOTAL(9,F505:F508)</f>
        <v>192968574.63999999</v>
      </c>
      <c r="G509" s="258">
        <f>SUBTOTAL(9,G505:G508)</f>
        <v>-175107411.94999999</v>
      </c>
    </row>
    <row r="510" spans="2:7" outlineLevel="2">
      <c r="B510" s="180">
        <v>4805</v>
      </c>
      <c r="C510" s="145" t="s">
        <v>970</v>
      </c>
      <c r="D510" s="478">
        <f>SUBTOTAL(9,D505:D509)</f>
        <v>0</v>
      </c>
      <c r="E510" s="258">
        <f>SUBTOTAL(9,E505:E509)</f>
        <v>17861162.689999998</v>
      </c>
      <c r="F510" s="258">
        <f>SUBTOTAL(9,F505:F509)</f>
        <v>192968574.63999999</v>
      </c>
      <c r="G510" s="258">
        <f>SUBTOTAL(9,G505:G509)</f>
        <v>-175107411.94999999</v>
      </c>
    </row>
    <row r="511" spans="2:7" outlineLevel="4">
      <c r="B511" s="180">
        <v>48060101</v>
      </c>
      <c r="C511" s="145" t="s">
        <v>981</v>
      </c>
      <c r="D511" s="478">
        <v>0</v>
      </c>
      <c r="E511" s="258">
        <v>284726.5</v>
      </c>
      <c r="F511" s="258">
        <v>284726.5</v>
      </c>
      <c r="G511" s="258">
        <v>0</v>
      </c>
    </row>
    <row r="512" spans="2:7" outlineLevel="3">
      <c r="B512" s="180">
        <v>480601</v>
      </c>
      <c r="C512" s="145" t="s">
        <v>980</v>
      </c>
      <c r="D512" s="478">
        <f>SUBTOTAL(9,D511:D511)</f>
        <v>0</v>
      </c>
      <c r="E512" s="258">
        <f>SUBTOTAL(9,E511:E511)</f>
        <v>284726.5</v>
      </c>
      <c r="F512" s="258">
        <f>SUBTOTAL(9,F511:F511)</f>
        <v>284726.5</v>
      </c>
      <c r="G512" s="258">
        <f>SUBTOTAL(9,G511:G511)</f>
        <v>0</v>
      </c>
    </row>
    <row r="513" spans="2:7" outlineLevel="2">
      <c r="B513" s="180">
        <v>4806</v>
      </c>
      <c r="C513" s="145" t="s">
        <v>979</v>
      </c>
      <c r="D513" s="478">
        <f>SUBTOTAL(9,D511:D512)</f>
        <v>0</v>
      </c>
      <c r="E513" s="258">
        <f>SUBTOTAL(9,E511:E512)</f>
        <v>284726.5</v>
      </c>
      <c r="F513" s="258">
        <f>SUBTOTAL(9,F511:F512)</f>
        <v>284726.5</v>
      </c>
      <c r="G513" s="258">
        <f>SUBTOTAL(9,G511:G512)</f>
        <v>0</v>
      </c>
    </row>
    <row r="514" spans="2:7" outlineLevel="4">
      <c r="B514" s="180">
        <v>48081701</v>
      </c>
      <c r="C514" s="145" t="s">
        <v>988</v>
      </c>
      <c r="D514" s="478">
        <v>0</v>
      </c>
      <c r="E514" s="258">
        <v>1000</v>
      </c>
      <c r="F514" s="258">
        <v>32241094</v>
      </c>
      <c r="G514" s="258">
        <v>-32240094</v>
      </c>
    </row>
    <row r="515" spans="2:7" outlineLevel="4">
      <c r="B515" s="180">
        <v>48081702</v>
      </c>
      <c r="C515" s="145" t="s">
        <v>989</v>
      </c>
      <c r="D515" s="478">
        <v>0</v>
      </c>
      <c r="E515" s="258">
        <v>5125557</v>
      </c>
      <c r="F515" s="258">
        <v>37431926</v>
      </c>
      <c r="G515" s="258">
        <v>-32306369</v>
      </c>
    </row>
    <row r="516" spans="2:7" outlineLevel="4">
      <c r="B516" s="180">
        <v>48081703</v>
      </c>
      <c r="C516" s="145" t="s">
        <v>990</v>
      </c>
      <c r="D516" s="478">
        <v>0</v>
      </c>
      <c r="E516" s="258">
        <v>1481200</v>
      </c>
      <c r="F516" s="258">
        <v>22894823</v>
      </c>
      <c r="G516" s="258">
        <v>-21413623</v>
      </c>
    </row>
    <row r="517" spans="2:7" outlineLevel="4">
      <c r="B517" s="180">
        <v>48081705</v>
      </c>
      <c r="C517" s="145" t="s">
        <v>991</v>
      </c>
      <c r="D517" s="478">
        <v>0</v>
      </c>
      <c r="E517" s="258">
        <v>4122380</v>
      </c>
      <c r="F517" s="258">
        <v>9388812</v>
      </c>
      <c r="G517" s="258">
        <v>-5266432</v>
      </c>
    </row>
    <row r="518" spans="2:7" outlineLevel="3">
      <c r="B518" s="180">
        <v>480817</v>
      </c>
      <c r="C518" s="145" t="s">
        <v>987</v>
      </c>
      <c r="D518" s="478">
        <f>SUBTOTAL(9,D514:D517)</f>
        <v>0</v>
      </c>
      <c r="E518" s="258">
        <f>SUBTOTAL(9,E514:E517)</f>
        <v>10730137</v>
      </c>
      <c r="F518" s="258">
        <f>SUBTOTAL(9,F514:F517)</f>
        <v>101956655</v>
      </c>
      <c r="G518" s="258">
        <f>SUBTOTAL(9,G514:G517)</f>
        <v>-91226518</v>
      </c>
    </row>
    <row r="519" spans="2:7" outlineLevel="4">
      <c r="B519" s="180">
        <v>48081901</v>
      </c>
      <c r="C519" s="145" t="s">
        <v>994</v>
      </c>
      <c r="D519" s="478">
        <v>0</v>
      </c>
      <c r="E519" s="258">
        <v>0</v>
      </c>
      <c r="F519" s="258">
        <v>1000</v>
      </c>
      <c r="G519" s="258">
        <v>-1000</v>
      </c>
    </row>
    <row r="520" spans="2:7" outlineLevel="3">
      <c r="B520" s="180">
        <v>480819</v>
      </c>
      <c r="C520" s="145" t="s">
        <v>993</v>
      </c>
      <c r="D520" s="478">
        <f>SUBTOTAL(9,D519:D519)</f>
        <v>0</v>
      </c>
      <c r="E520" s="258">
        <f>SUBTOTAL(9,E519:E519)</f>
        <v>0</v>
      </c>
      <c r="F520" s="258">
        <f>SUBTOTAL(9,F519:F519)</f>
        <v>1000</v>
      </c>
      <c r="G520" s="258">
        <f>SUBTOTAL(9,G519:G519)</f>
        <v>-1000</v>
      </c>
    </row>
    <row r="521" spans="2:7" outlineLevel="4">
      <c r="B521" s="180">
        <v>48089002</v>
      </c>
      <c r="C521" s="145" t="s">
        <v>997</v>
      </c>
      <c r="D521" s="478">
        <v>0</v>
      </c>
      <c r="E521" s="258">
        <v>0</v>
      </c>
      <c r="F521" s="258">
        <v>114199</v>
      </c>
      <c r="G521" s="258">
        <v>-114199</v>
      </c>
    </row>
    <row r="522" spans="2:7" outlineLevel="3">
      <c r="B522" s="180">
        <v>480890</v>
      </c>
      <c r="C522" s="145" t="s">
        <v>1624</v>
      </c>
      <c r="D522" s="478">
        <f>SUBTOTAL(9,D521:D521)</f>
        <v>0</v>
      </c>
      <c r="E522" s="258">
        <f>SUBTOTAL(9,E521:E521)</f>
        <v>0</v>
      </c>
      <c r="F522" s="258">
        <f>SUBTOTAL(9,F521:F521)</f>
        <v>114199</v>
      </c>
      <c r="G522" s="258">
        <f>SUBTOTAL(9,G521:G521)</f>
        <v>-114199</v>
      </c>
    </row>
    <row r="523" spans="2:7" outlineLevel="2">
      <c r="B523" s="180">
        <v>4808</v>
      </c>
      <c r="C523" s="145" t="s">
        <v>1624</v>
      </c>
      <c r="D523" s="478">
        <f>SUBTOTAL(9,D514:D522)</f>
        <v>0</v>
      </c>
      <c r="E523" s="258">
        <f>SUBTOTAL(9,E514:E522)</f>
        <v>10730137</v>
      </c>
      <c r="F523" s="258">
        <f>SUBTOTAL(9,F514:F522)</f>
        <v>102071854</v>
      </c>
      <c r="G523" s="258">
        <f>SUBTOTAL(9,G514:G522)</f>
        <v>-91341717</v>
      </c>
    </row>
    <row r="524" spans="2:7" outlineLevel="4">
      <c r="B524" s="180">
        <v>48090101</v>
      </c>
      <c r="C524" s="145" t="s">
        <v>999</v>
      </c>
      <c r="D524" s="478">
        <v>0</v>
      </c>
      <c r="E524" s="258">
        <v>0</v>
      </c>
      <c r="F524" s="258">
        <v>7534282000</v>
      </c>
      <c r="G524" s="258">
        <v>-7534282000</v>
      </c>
    </row>
    <row r="525" spans="2:7" outlineLevel="3">
      <c r="B525" s="180">
        <v>480901</v>
      </c>
      <c r="C525" s="145" t="s">
        <v>998</v>
      </c>
      <c r="D525" s="478">
        <f>SUBTOTAL(9,D524:D524)</f>
        <v>0</v>
      </c>
      <c r="E525" s="258">
        <f>SUBTOTAL(9,E524:E524)</f>
        <v>0</v>
      </c>
      <c r="F525" s="258">
        <f>SUBTOTAL(9,F524:F524)</f>
        <v>7534282000</v>
      </c>
      <c r="G525" s="258">
        <f>SUBTOTAL(9,G524:G524)</f>
        <v>-7534282000</v>
      </c>
    </row>
    <row r="526" spans="2:7" outlineLevel="2">
      <c r="B526" s="180">
        <v>4809</v>
      </c>
      <c r="C526" s="145" t="s">
        <v>998</v>
      </c>
      <c r="D526" s="478">
        <f>SUBTOTAL(9,D524:D525)</f>
        <v>0</v>
      </c>
      <c r="E526" s="258">
        <f>SUBTOTAL(9,E524:E525)</f>
        <v>0</v>
      </c>
      <c r="F526" s="258">
        <f>SUBTOTAL(9,F524:F525)</f>
        <v>7534282000</v>
      </c>
      <c r="G526" s="258">
        <f>SUBTOTAL(9,G524:G525)</f>
        <v>-7534282000</v>
      </c>
    </row>
    <row r="527" spans="2:7" outlineLevel="4">
      <c r="B527" s="180">
        <v>48100101</v>
      </c>
      <c r="C527" s="145" t="s">
        <v>1001</v>
      </c>
      <c r="D527" s="478">
        <v>0</v>
      </c>
      <c r="E527" s="258">
        <v>524911</v>
      </c>
      <c r="F527" s="258">
        <v>6509078.71</v>
      </c>
      <c r="G527" s="258">
        <v>-5984167.71</v>
      </c>
    </row>
    <row r="528" spans="2:7" outlineLevel="4">
      <c r="B528" s="180">
        <v>48100104</v>
      </c>
      <c r="C528" s="145" t="s">
        <v>1004</v>
      </c>
      <c r="D528" s="478">
        <v>0</v>
      </c>
      <c r="E528" s="258">
        <v>51924</v>
      </c>
      <c r="F528" s="258">
        <v>6555380</v>
      </c>
      <c r="G528" s="258">
        <v>-6503456</v>
      </c>
    </row>
    <row r="529" spans="2:7" outlineLevel="4">
      <c r="B529" s="180">
        <v>48100105</v>
      </c>
      <c r="C529" s="145" t="s">
        <v>523</v>
      </c>
      <c r="D529" s="478">
        <v>0</v>
      </c>
      <c r="E529" s="258">
        <v>1189360</v>
      </c>
      <c r="F529" s="258">
        <v>5920160.5</v>
      </c>
      <c r="G529" s="258">
        <v>-4730800.5</v>
      </c>
    </row>
    <row r="530" spans="2:7" outlineLevel="4">
      <c r="B530" s="180">
        <v>48100106</v>
      </c>
      <c r="C530" s="145" t="s">
        <v>1005</v>
      </c>
      <c r="D530" s="478">
        <v>0</v>
      </c>
      <c r="E530" s="258">
        <v>5366.62</v>
      </c>
      <c r="F530" s="258">
        <v>5367.1399999999994</v>
      </c>
      <c r="G530" s="258">
        <v>-0.52000000000003643</v>
      </c>
    </row>
    <row r="531" spans="2:7" outlineLevel="4">
      <c r="B531" s="180">
        <v>48100107</v>
      </c>
      <c r="C531" s="145" t="s">
        <v>1006</v>
      </c>
      <c r="D531" s="478">
        <v>0</v>
      </c>
      <c r="E531" s="258">
        <v>7576207.0099999988</v>
      </c>
      <c r="F531" s="258">
        <v>10320680.920000002</v>
      </c>
      <c r="G531" s="258">
        <v>-2744473.9099999997</v>
      </c>
    </row>
    <row r="532" spans="2:7" outlineLevel="4">
      <c r="B532" s="180">
        <v>48100108</v>
      </c>
      <c r="C532" s="145" t="s">
        <v>1007</v>
      </c>
      <c r="D532" s="478">
        <v>0</v>
      </c>
      <c r="E532" s="258">
        <v>423311.93</v>
      </c>
      <c r="F532" s="258">
        <v>530422.55000000005</v>
      </c>
      <c r="G532" s="258">
        <v>-107110.62</v>
      </c>
    </row>
    <row r="533" spans="2:7" outlineLevel="3">
      <c r="B533" s="180">
        <v>481001</v>
      </c>
      <c r="C533" s="145" t="s">
        <v>1000</v>
      </c>
      <c r="D533" s="478">
        <f>SUBTOTAL(9,D527:D532)</f>
        <v>0</v>
      </c>
      <c r="E533" s="258">
        <f>SUBTOTAL(9,E527:E532)</f>
        <v>9771080.5599999987</v>
      </c>
      <c r="F533" s="258">
        <f>SUBTOTAL(9,F527:F532)</f>
        <v>29841089.820000004</v>
      </c>
      <c r="G533" s="258">
        <f>SUBTOTAL(9,G527:G532)</f>
        <v>-20070009.260000002</v>
      </c>
    </row>
    <row r="534" spans="2:7" outlineLevel="2">
      <c r="B534" s="180">
        <v>4810</v>
      </c>
      <c r="C534" s="145" t="s">
        <v>1000</v>
      </c>
      <c r="D534" s="478">
        <f>SUBTOTAL(9,D527:D533)</f>
        <v>0</v>
      </c>
      <c r="E534" s="258">
        <f>SUBTOTAL(9,E527:E533)</f>
        <v>9771080.5599999987</v>
      </c>
      <c r="F534" s="258">
        <f>SUBTOTAL(9,F527:F533)</f>
        <v>29841089.820000004</v>
      </c>
      <c r="G534" s="258">
        <f>SUBTOTAL(9,G527:G533)</f>
        <v>-20070009.260000002</v>
      </c>
    </row>
    <row r="535" spans="2:7" outlineLevel="4">
      <c r="B535" s="180">
        <v>48150101</v>
      </c>
      <c r="C535" s="145" t="s">
        <v>1010</v>
      </c>
      <c r="D535" s="478">
        <v>0</v>
      </c>
      <c r="E535" s="258">
        <v>6772346</v>
      </c>
      <c r="F535" s="258">
        <v>32753855</v>
      </c>
      <c r="G535" s="258">
        <v>-25981509</v>
      </c>
    </row>
    <row r="536" spans="2:7" outlineLevel="4">
      <c r="B536" s="180">
        <v>48150103</v>
      </c>
      <c r="C536" s="145" t="s">
        <v>1654</v>
      </c>
      <c r="D536" s="478">
        <v>0</v>
      </c>
      <c r="E536" s="258">
        <v>6255.4800000000005</v>
      </c>
      <c r="F536" s="258">
        <v>6255.48</v>
      </c>
      <c r="G536" s="258">
        <v>0</v>
      </c>
    </row>
    <row r="537" spans="2:7" outlineLevel="3">
      <c r="B537" s="180">
        <v>481501</v>
      </c>
      <c r="C537" s="145" t="s">
        <v>1009</v>
      </c>
      <c r="D537" s="478">
        <f>SUBTOTAL(9,D535:D536)</f>
        <v>0</v>
      </c>
      <c r="E537" s="258">
        <f>SUBTOTAL(9,E535:E536)</f>
        <v>6778601.4800000004</v>
      </c>
      <c r="F537" s="258">
        <f>SUBTOTAL(9,F535:F536)</f>
        <v>32760110.48</v>
      </c>
      <c r="G537" s="258">
        <f>SUBTOTAL(9,G535:G536)</f>
        <v>-25981509</v>
      </c>
    </row>
    <row r="538" spans="2:7" outlineLevel="2">
      <c r="B538" s="180">
        <v>4815</v>
      </c>
      <c r="C538" s="145" t="s">
        <v>1008</v>
      </c>
      <c r="D538" s="478">
        <f>SUBTOTAL(9,D535:D537)</f>
        <v>0</v>
      </c>
      <c r="E538" s="258">
        <f>SUBTOTAL(9,E535:E537)</f>
        <v>6778601.4800000004</v>
      </c>
      <c r="F538" s="258">
        <f>SUBTOTAL(9,F535:F537)</f>
        <v>32760110.48</v>
      </c>
      <c r="G538" s="258">
        <f>SUBTOTAL(9,G535:G537)</f>
        <v>-25981509</v>
      </c>
    </row>
    <row r="539" spans="2:7" outlineLevel="1">
      <c r="B539" s="180">
        <v>48</v>
      </c>
      <c r="C539" s="145" t="s">
        <v>969</v>
      </c>
      <c r="D539" s="478">
        <f>SUBTOTAL(9,D505:D538)</f>
        <v>0</v>
      </c>
      <c r="E539" s="258">
        <f>SUBTOTAL(9,E505:E538)</f>
        <v>45425708.229999997</v>
      </c>
      <c r="F539" s="258">
        <f>SUBTOTAL(9,F505:F538)</f>
        <v>7892208355.4400005</v>
      </c>
      <c r="G539" s="258">
        <f>SUBTOTAL(9,G505:G538)</f>
        <v>-7846782647.21</v>
      </c>
    </row>
    <row r="540" spans="2:7">
      <c r="B540" s="180">
        <v>4</v>
      </c>
      <c r="C540" s="145" t="s">
        <v>189</v>
      </c>
      <c r="D540" s="478">
        <f>SUBTOTAL(9,D458:D539)</f>
        <v>0</v>
      </c>
      <c r="E540" s="258">
        <f>SUBTOTAL(9,E458:E539)</f>
        <v>315894821.00999999</v>
      </c>
      <c r="F540" s="258">
        <f>SUBTOTAL(9,F458:F539)</f>
        <v>12229984210.219997</v>
      </c>
      <c r="G540" s="258">
        <f>SUBTOTAL(9,G458:G539)</f>
        <v>-11914089389.210001</v>
      </c>
    </row>
    <row r="541" spans="2:7" outlineLevel="4">
      <c r="B541" s="180">
        <v>51010101</v>
      </c>
      <c r="C541" s="145" t="s">
        <v>1015</v>
      </c>
      <c r="D541" s="478">
        <v>0</v>
      </c>
      <c r="E541" s="258">
        <v>1184784792</v>
      </c>
      <c r="F541" s="258">
        <v>274231492</v>
      </c>
      <c r="G541" s="258">
        <v>910553300</v>
      </c>
    </row>
    <row r="542" spans="2:7" outlineLevel="4">
      <c r="B542" s="180">
        <v>51010103</v>
      </c>
      <c r="C542" s="145" t="s">
        <v>1016</v>
      </c>
      <c r="D542" s="478">
        <v>0</v>
      </c>
      <c r="E542" s="258">
        <v>2740934</v>
      </c>
      <c r="F542" s="258">
        <v>2173748</v>
      </c>
      <c r="G542" s="258">
        <v>567186</v>
      </c>
    </row>
    <row r="543" spans="2:7" outlineLevel="4">
      <c r="B543" s="180">
        <v>51010117</v>
      </c>
      <c r="C543" s="145" t="s">
        <v>1022</v>
      </c>
      <c r="D543" s="478">
        <v>0</v>
      </c>
      <c r="E543" s="258">
        <v>60147400.769999996</v>
      </c>
      <c r="F543" s="258">
        <v>20740941.280000001</v>
      </c>
      <c r="G543" s="258">
        <v>39406459.490000002</v>
      </c>
    </row>
    <row r="544" spans="2:7" outlineLevel="4">
      <c r="B544" s="180">
        <v>51010123</v>
      </c>
      <c r="C544" s="145" t="s">
        <v>1024</v>
      </c>
      <c r="D544" s="478">
        <v>0</v>
      </c>
      <c r="E544" s="258">
        <v>4582319</v>
      </c>
      <c r="F544" s="258">
        <v>220005</v>
      </c>
      <c r="G544" s="258">
        <v>4362314</v>
      </c>
    </row>
    <row r="545" spans="2:7" outlineLevel="4">
      <c r="B545" s="180">
        <v>51010124</v>
      </c>
      <c r="C545" s="145" t="s">
        <v>1025</v>
      </c>
      <c r="D545" s="478">
        <v>0</v>
      </c>
      <c r="E545" s="258">
        <v>98760172</v>
      </c>
      <c r="F545" s="258">
        <v>23884404</v>
      </c>
      <c r="G545" s="258">
        <v>74875768</v>
      </c>
    </row>
    <row r="546" spans="2:7" outlineLevel="4">
      <c r="B546" s="180">
        <v>51010125</v>
      </c>
      <c r="C546" s="145" t="s">
        <v>1026</v>
      </c>
      <c r="D546" s="478">
        <v>0</v>
      </c>
      <c r="E546" s="258">
        <v>11876030</v>
      </c>
      <c r="F546" s="258">
        <v>2965958</v>
      </c>
      <c r="G546" s="258">
        <v>8910072</v>
      </c>
    </row>
    <row r="547" spans="2:7" outlineLevel="4">
      <c r="B547" s="180">
        <v>51010130</v>
      </c>
      <c r="C547" s="145" t="s">
        <v>1028</v>
      </c>
      <c r="D547" s="478">
        <v>0</v>
      </c>
      <c r="E547" s="258">
        <v>17414986.550000001</v>
      </c>
      <c r="F547" s="258">
        <v>0</v>
      </c>
      <c r="G547" s="258">
        <v>17414986.550000001</v>
      </c>
    </row>
    <row r="548" spans="2:7" outlineLevel="4">
      <c r="B548" s="180">
        <v>51010131</v>
      </c>
      <c r="C548" s="145" t="s">
        <v>1029</v>
      </c>
      <c r="D548" s="478">
        <v>0</v>
      </c>
      <c r="E548" s="258">
        <v>8056891.7199999997</v>
      </c>
      <c r="F548" s="258">
        <v>0</v>
      </c>
      <c r="G548" s="258">
        <v>8056891.7199999997</v>
      </c>
    </row>
    <row r="549" spans="2:7" outlineLevel="4">
      <c r="B549" s="180">
        <v>51010145</v>
      </c>
      <c r="C549" s="145" t="s">
        <v>1032</v>
      </c>
      <c r="D549" s="478">
        <v>0</v>
      </c>
      <c r="E549" s="258">
        <v>40503186</v>
      </c>
      <c r="F549" s="258">
        <v>0</v>
      </c>
      <c r="G549" s="258">
        <v>40503186</v>
      </c>
    </row>
    <row r="550" spans="2:7" outlineLevel="4">
      <c r="B550" s="180">
        <v>51010152</v>
      </c>
      <c r="C550" s="145" t="s">
        <v>1037</v>
      </c>
      <c r="D550" s="478">
        <v>0</v>
      </c>
      <c r="E550" s="258">
        <v>109060313</v>
      </c>
      <c r="F550" s="258">
        <v>33975887</v>
      </c>
      <c r="G550" s="258">
        <v>75084426</v>
      </c>
    </row>
    <row r="551" spans="2:7" outlineLevel="3">
      <c r="B551" s="180">
        <v>510101</v>
      </c>
      <c r="C551" s="145" t="s">
        <v>1014</v>
      </c>
      <c r="D551" s="478">
        <f>SUBTOTAL(9,D541:D550)</f>
        <v>0</v>
      </c>
      <c r="E551" s="258">
        <f>SUBTOTAL(9,E541:E550)</f>
        <v>1537927025.04</v>
      </c>
      <c r="F551" s="258">
        <f>SUBTOTAL(9,F541:F550)</f>
        <v>358192435.27999997</v>
      </c>
      <c r="G551" s="258">
        <f>SUBTOTAL(9,G541:G550)</f>
        <v>1179734589.76</v>
      </c>
    </row>
    <row r="552" spans="2:7" outlineLevel="4">
      <c r="B552" s="180">
        <v>51014701</v>
      </c>
      <c r="C552" s="145" t="s">
        <v>1039</v>
      </c>
      <c r="D552" s="478">
        <v>0</v>
      </c>
      <c r="E552" s="258">
        <v>5657000</v>
      </c>
      <c r="F552" s="258">
        <v>419000</v>
      </c>
      <c r="G552" s="258">
        <v>5238000</v>
      </c>
    </row>
    <row r="553" spans="2:7" outlineLevel="4">
      <c r="B553" s="180">
        <v>51014702</v>
      </c>
      <c r="C553" s="145" t="s">
        <v>1040</v>
      </c>
      <c r="D553" s="478">
        <v>0</v>
      </c>
      <c r="E553" s="258">
        <v>4717000</v>
      </c>
      <c r="F553" s="258">
        <v>3000</v>
      </c>
      <c r="G553" s="258">
        <v>4714000</v>
      </c>
    </row>
    <row r="554" spans="2:7" outlineLevel="4">
      <c r="B554" s="180">
        <v>51014703</v>
      </c>
      <c r="C554" s="145" t="s">
        <v>1041</v>
      </c>
      <c r="D554" s="478">
        <v>0</v>
      </c>
      <c r="E554" s="258">
        <v>10331000</v>
      </c>
      <c r="F554" s="258">
        <v>10331000</v>
      </c>
      <c r="G554" s="258">
        <v>0</v>
      </c>
    </row>
    <row r="555" spans="2:7" outlineLevel="3">
      <c r="B555" s="180">
        <v>510147</v>
      </c>
      <c r="C555" s="145" t="s">
        <v>1038</v>
      </c>
      <c r="D555" s="478">
        <f>SUBTOTAL(9,D552:D554)</f>
        <v>0</v>
      </c>
      <c r="E555" s="258">
        <f>SUBTOTAL(9,E552:E554)</f>
        <v>20705000</v>
      </c>
      <c r="F555" s="258">
        <f>SUBTOTAL(9,F552:F554)</f>
        <v>10753000</v>
      </c>
      <c r="G555" s="258">
        <f>SUBTOTAL(9,G552:G554)</f>
        <v>9952000</v>
      </c>
    </row>
    <row r="556" spans="2:7" outlineLevel="2">
      <c r="B556" s="180">
        <v>5101</v>
      </c>
      <c r="C556" s="145" t="s">
        <v>1014</v>
      </c>
      <c r="D556" s="478">
        <f>SUBTOTAL(9,D541:D555)</f>
        <v>0</v>
      </c>
      <c r="E556" s="258">
        <f>SUBTOTAL(9,E541:E555)</f>
        <v>1558632025.04</v>
      </c>
      <c r="F556" s="258">
        <f>SUBTOTAL(9,F541:F555)</f>
        <v>368945435.27999997</v>
      </c>
      <c r="G556" s="258">
        <f>SUBTOTAL(9,G541:G555)</f>
        <v>1189686589.76</v>
      </c>
    </row>
    <row r="557" spans="2:7" outlineLevel="4">
      <c r="B557" s="180">
        <v>51020101</v>
      </c>
      <c r="C557" s="145" t="s">
        <v>1043</v>
      </c>
      <c r="D557" s="478">
        <v>0</v>
      </c>
      <c r="E557" s="258">
        <v>12314977</v>
      </c>
      <c r="F557" s="258">
        <v>8145869</v>
      </c>
      <c r="G557" s="258">
        <v>4169108</v>
      </c>
    </row>
    <row r="558" spans="2:7" outlineLevel="4">
      <c r="B558" s="180">
        <v>51020102</v>
      </c>
      <c r="C558" s="145" t="s">
        <v>1044</v>
      </c>
      <c r="D558" s="478">
        <v>0</v>
      </c>
      <c r="E558" s="258">
        <v>84797161</v>
      </c>
      <c r="F558" s="258">
        <v>84797161</v>
      </c>
      <c r="G558" s="258">
        <v>0</v>
      </c>
    </row>
    <row r="559" spans="2:7" outlineLevel="3">
      <c r="B559" s="180">
        <v>510201</v>
      </c>
      <c r="C559" s="145" t="s">
        <v>1042</v>
      </c>
      <c r="D559" s="478">
        <f>SUBTOTAL(9,D557:D558)</f>
        <v>0</v>
      </c>
      <c r="E559" s="258">
        <f>SUBTOTAL(9,E557:E558)</f>
        <v>97112138</v>
      </c>
      <c r="F559" s="258">
        <f>SUBTOTAL(9,F557:F558)</f>
        <v>92943030</v>
      </c>
      <c r="G559" s="258">
        <f>SUBTOTAL(9,G557:G558)</f>
        <v>4169108</v>
      </c>
    </row>
    <row r="560" spans="2:7" outlineLevel="2">
      <c r="B560" s="180">
        <v>5102</v>
      </c>
      <c r="C560" s="145" t="s">
        <v>1042</v>
      </c>
      <c r="D560" s="478">
        <f>SUBTOTAL(9,D557:D559)</f>
        <v>0</v>
      </c>
      <c r="E560" s="258">
        <f>SUBTOTAL(9,E557:E559)</f>
        <v>97112138</v>
      </c>
      <c r="F560" s="258">
        <f>SUBTOTAL(9,F557:F559)</f>
        <v>92943030</v>
      </c>
      <c r="G560" s="258">
        <f>SUBTOTAL(9,G557:G559)</f>
        <v>4169108</v>
      </c>
    </row>
    <row r="561" spans="2:7" outlineLevel="4">
      <c r="B561" s="180">
        <v>51030102</v>
      </c>
      <c r="C561" s="145" t="s">
        <v>1048</v>
      </c>
      <c r="D561" s="478">
        <v>0</v>
      </c>
      <c r="E561" s="258">
        <v>50950923</v>
      </c>
      <c r="F561" s="258">
        <v>12956827</v>
      </c>
      <c r="G561" s="258">
        <v>37994096</v>
      </c>
    </row>
    <row r="562" spans="2:7" outlineLevel="4">
      <c r="B562" s="180">
        <v>51030103</v>
      </c>
      <c r="C562" s="145" t="s">
        <v>1049</v>
      </c>
      <c r="D562" s="478">
        <v>0</v>
      </c>
      <c r="E562" s="258">
        <v>110958239</v>
      </c>
      <c r="F562" s="258">
        <v>27702378</v>
      </c>
      <c r="G562" s="258">
        <v>83255861</v>
      </c>
    </row>
    <row r="563" spans="2:7" outlineLevel="4">
      <c r="B563" s="180">
        <v>51030104</v>
      </c>
      <c r="C563" s="145" t="s">
        <v>1050</v>
      </c>
      <c r="D563" s="478">
        <v>0</v>
      </c>
      <c r="E563" s="258">
        <v>9400162</v>
      </c>
      <c r="F563" s="258">
        <v>2822380</v>
      </c>
      <c r="G563" s="258">
        <v>6577782</v>
      </c>
    </row>
    <row r="564" spans="2:7" outlineLevel="4">
      <c r="B564" s="180">
        <v>51030105</v>
      </c>
      <c r="C564" s="145" t="s">
        <v>1051</v>
      </c>
      <c r="D564" s="478">
        <v>0</v>
      </c>
      <c r="E564" s="258">
        <v>153710573</v>
      </c>
      <c r="F564" s="258">
        <v>39109800</v>
      </c>
      <c r="G564" s="258">
        <v>114600773</v>
      </c>
    </row>
    <row r="565" spans="2:7" outlineLevel="3">
      <c r="B565" s="180">
        <v>510301</v>
      </c>
      <c r="C565" s="145" t="s">
        <v>1046</v>
      </c>
      <c r="D565" s="478">
        <f>SUBTOTAL(9,D561:D564)</f>
        <v>0</v>
      </c>
      <c r="E565" s="258">
        <f>SUBTOTAL(9,E561:E564)</f>
        <v>325019897</v>
      </c>
      <c r="F565" s="258">
        <f>SUBTOTAL(9,F561:F564)</f>
        <v>82591385</v>
      </c>
      <c r="G565" s="258">
        <f>SUBTOTAL(9,G561:G564)</f>
        <v>242428512</v>
      </c>
    </row>
    <row r="566" spans="2:7" outlineLevel="2">
      <c r="B566" s="180">
        <v>5103</v>
      </c>
      <c r="C566" s="145" t="s">
        <v>1046</v>
      </c>
      <c r="D566" s="478">
        <f>SUBTOTAL(9,D561:D565)</f>
        <v>0</v>
      </c>
      <c r="E566" s="258">
        <f>SUBTOTAL(9,E561:E565)</f>
        <v>325019897</v>
      </c>
      <c r="F566" s="258">
        <f>SUBTOTAL(9,F561:F565)</f>
        <v>82591385</v>
      </c>
      <c r="G566" s="258">
        <f>SUBTOTAL(9,G561:G565)</f>
        <v>242428512</v>
      </c>
    </row>
    <row r="567" spans="2:7" outlineLevel="4">
      <c r="B567" s="180">
        <v>51040101</v>
      </c>
      <c r="C567" s="145" t="s">
        <v>1053</v>
      </c>
      <c r="D567" s="478">
        <v>0</v>
      </c>
      <c r="E567" s="258">
        <v>38194943</v>
      </c>
      <c r="F567" s="258">
        <v>9713042</v>
      </c>
      <c r="G567" s="258">
        <v>28481901</v>
      </c>
    </row>
    <row r="568" spans="2:7" outlineLevel="4">
      <c r="B568" s="180">
        <v>51040102</v>
      </c>
      <c r="C568" s="145" t="s">
        <v>1054</v>
      </c>
      <c r="D568" s="478">
        <v>0</v>
      </c>
      <c r="E568" s="258">
        <v>25463272</v>
      </c>
      <c r="F568" s="258">
        <v>6475382</v>
      </c>
      <c r="G568" s="258">
        <v>18987890</v>
      </c>
    </row>
    <row r="569" spans="2:7" outlineLevel="3">
      <c r="B569" s="180">
        <v>510401</v>
      </c>
      <c r="C569" s="145" t="s">
        <v>1052</v>
      </c>
      <c r="D569" s="478">
        <f>SUBTOTAL(9,D567:D568)</f>
        <v>0</v>
      </c>
      <c r="E569" s="258">
        <f>SUBTOTAL(9,E567:E568)</f>
        <v>63658215</v>
      </c>
      <c r="F569" s="258">
        <f>SUBTOTAL(9,F567:F568)</f>
        <v>16188424</v>
      </c>
      <c r="G569" s="258">
        <f>SUBTOTAL(9,G567:G568)</f>
        <v>47469791</v>
      </c>
    </row>
    <row r="570" spans="2:7" outlineLevel="2">
      <c r="B570" s="180">
        <v>5104</v>
      </c>
      <c r="C570" s="145" t="s">
        <v>1052</v>
      </c>
      <c r="D570" s="478">
        <f>SUBTOTAL(9,D567:D569)</f>
        <v>0</v>
      </c>
      <c r="E570" s="258">
        <f>SUBTOTAL(9,E567:E569)</f>
        <v>63658215</v>
      </c>
      <c r="F570" s="258">
        <f>SUBTOTAL(9,F567:F569)</f>
        <v>16188424</v>
      </c>
      <c r="G570" s="258">
        <f>SUBTOTAL(9,G567:G569)</f>
        <v>47469791</v>
      </c>
    </row>
    <row r="571" spans="2:7" outlineLevel="4">
      <c r="B571" s="180">
        <v>51110112</v>
      </c>
      <c r="C571" s="145" t="s">
        <v>1059</v>
      </c>
      <c r="D571" s="478">
        <v>0</v>
      </c>
      <c r="E571" s="258">
        <v>160308.4</v>
      </c>
      <c r="F571" s="258">
        <v>160308.4</v>
      </c>
      <c r="G571" s="258">
        <v>0</v>
      </c>
    </row>
    <row r="572" spans="2:7" outlineLevel="4">
      <c r="B572" s="180">
        <v>51110114</v>
      </c>
      <c r="C572" s="145" t="s">
        <v>1061</v>
      </c>
      <c r="D572" s="478">
        <v>0</v>
      </c>
      <c r="E572" s="258">
        <v>4514631.66</v>
      </c>
      <c r="F572" s="258">
        <v>0</v>
      </c>
      <c r="G572" s="258">
        <v>4514631.66</v>
      </c>
    </row>
    <row r="573" spans="2:7" outlineLevel="4">
      <c r="B573" s="180">
        <v>51110117</v>
      </c>
      <c r="C573" s="145" t="s">
        <v>1064</v>
      </c>
      <c r="D573" s="478">
        <v>0</v>
      </c>
      <c r="E573" s="258">
        <v>1602856</v>
      </c>
      <c r="F573" s="258">
        <v>0</v>
      </c>
      <c r="G573" s="258">
        <v>1602856</v>
      </c>
    </row>
    <row r="574" spans="2:7" outlineLevel="4">
      <c r="B574" s="180">
        <v>51110118</v>
      </c>
      <c r="C574" s="145" t="s">
        <v>1065</v>
      </c>
      <c r="D574" s="478">
        <v>0</v>
      </c>
      <c r="E574" s="258">
        <v>48742230</v>
      </c>
      <c r="F574" s="258">
        <v>0</v>
      </c>
      <c r="G574" s="258">
        <v>48742230</v>
      </c>
    </row>
    <row r="575" spans="2:7" outlineLevel="4">
      <c r="B575" s="180">
        <v>51110120</v>
      </c>
      <c r="C575" s="145" t="s">
        <v>1067</v>
      </c>
      <c r="D575" s="478">
        <v>0</v>
      </c>
      <c r="E575" s="258">
        <v>1211600</v>
      </c>
      <c r="F575" s="258">
        <v>0</v>
      </c>
      <c r="G575" s="258">
        <v>1211600</v>
      </c>
    </row>
    <row r="576" spans="2:7" outlineLevel="4">
      <c r="B576" s="180">
        <v>51110121</v>
      </c>
      <c r="C576" s="145" t="s">
        <v>1068</v>
      </c>
      <c r="D576" s="478">
        <v>0</v>
      </c>
      <c r="E576" s="258">
        <v>3362472.5199999996</v>
      </c>
      <c r="F576" s="258">
        <v>4982</v>
      </c>
      <c r="G576" s="258">
        <v>3357490.5199999996</v>
      </c>
    </row>
    <row r="577" spans="2:7" outlineLevel="4">
      <c r="B577" s="180">
        <v>51110122</v>
      </c>
      <c r="C577" s="145" t="s">
        <v>1069</v>
      </c>
      <c r="D577" s="478">
        <v>0</v>
      </c>
      <c r="E577" s="258">
        <v>35746.21</v>
      </c>
      <c r="F577" s="258">
        <v>0</v>
      </c>
      <c r="G577" s="258">
        <v>35746.21</v>
      </c>
    </row>
    <row r="578" spans="2:7" outlineLevel="4">
      <c r="B578" s="180">
        <v>51110123</v>
      </c>
      <c r="C578" s="145" t="s">
        <v>1070</v>
      </c>
      <c r="D578" s="478">
        <v>0</v>
      </c>
      <c r="E578" s="258">
        <v>34587694.240000002</v>
      </c>
      <c r="F578" s="258">
        <v>346992</v>
      </c>
      <c r="G578" s="258">
        <v>34240702.240000002</v>
      </c>
    </row>
    <row r="579" spans="2:7" outlineLevel="4">
      <c r="B579" s="180">
        <v>51110125</v>
      </c>
      <c r="C579" s="145" t="s">
        <v>1071</v>
      </c>
      <c r="D579" s="478">
        <v>0</v>
      </c>
      <c r="E579" s="258">
        <v>87394.96</v>
      </c>
      <c r="F579" s="258">
        <v>0</v>
      </c>
      <c r="G579" s="258">
        <v>87394.96</v>
      </c>
    </row>
    <row r="580" spans="2:7" outlineLevel="4">
      <c r="B580" s="180">
        <v>51110149</v>
      </c>
      <c r="C580" s="145" t="s">
        <v>1075</v>
      </c>
      <c r="D580" s="478">
        <v>0</v>
      </c>
      <c r="E580" s="258">
        <v>396029.63</v>
      </c>
      <c r="F580" s="258">
        <v>0</v>
      </c>
      <c r="G580" s="258">
        <v>396029.63</v>
      </c>
    </row>
    <row r="581" spans="2:7" outlineLevel="4">
      <c r="B581" s="180">
        <v>51110163</v>
      </c>
      <c r="C581" s="145" t="s">
        <v>1082</v>
      </c>
      <c r="D581" s="478">
        <v>0</v>
      </c>
      <c r="E581" s="258">
        <v>16535172</v>
      </c>
      <c r="F581" s="258">
        <v>0</v>
      </c>
      <c r="G581" s="258">
        <v>16535172</v>
      </c>
    </row>
    <row r="582" spans="2:7" outlineLevel="4">
      <c r="B582" s="180">
        <v>51110164</v>
      </c>
      <c r="C582" s="145" t="s">
        <v>1083</v>
      </c>
      <c r="D582" s="478">
        <v>0</v>
      </c>
      <c r="E582" s="258">
        <v>3400511</v>
      </c>
      <c r="F582" s="258">
        <v>0</v>
      </c>
      <c r="G582" s="258">
        <v>3400511</v>
      </c>
    </row>
    <row r="583" spans="2:7" outlineLevel="4">
      <c r="B583" s="180">
        <v>51110165</v>
      </c>
      <c r="C583" s="145" t="s">
        <v>1655</v>
      </c>
      <c r="D583" s="478">
        <v>0</v>
      </c>
      <c r="E583" s="258">
        <v>20007205.43</v>
      </c>
      <c r="F583" s="258">
        <v>4386</v>
      </c>
      <c r="G583" s="258">
        <v>20002819.43</v>
      </c>
    </row>
    <row r="584" spans="2:7" outlineLevel="4">
      <c r="B584" s="180">
        <v>51110166</v>
      </c>
      <c r="C584" s="145" t="s">
        <v>1040</v>
      </c>
      <c r="D584" s="478">
        <v>0</v>
      </c>
      <c r="E584" s="258">
        <v>2112000</v>
      </c>
      <c r="F584" s="258">
        <v>0</v>
      </c>
      <c r="G584" s="258">
        <v>2112000</v>
      </c>
    </row>
    <row r="585" spans="2:7" outlineLevel="4">
      <c r="B585" s="180">
        <v>51110195</v>
      </c>
      <c r="C585" s="145" t="s">
        <v>1088</v>
      </c>
      <c r="D585" s="478">
        <v>0</v>
      </c>
      <c r="E585" s="258">
        <v>87033.05</v>
      </c>
      <c r="F585" s="258">
        <v>0</v>
      </c>
      <c r="G585" s="258">
        <v>87033.05</v>
      </c>
    </row>
    <row r="586" spans="2:7" outlineLevel="4">
      <c r="B586" s="180">
        <v>51110199</v>
      </c>
      <c r="C586" s="145" t="s">
        <v>1092</v>
      </c>
      <c r="D586" s="478">
        <v>0</v>
      </c>
      <c r="E586" s="258">
        <v>32938421.539999999</v>
      </c>
      <c r="F586" s="258">
        <v>1751053.57</v>
      </c>
      <c r="G586" s="258">
        <v>31187367.969999999</v>
      </c>
    </row>
    <row r="587" spans="2:7" outlineLevel="3">
      <c r="B587" s="180">
        <v>511101</v>
      </c>
      <c r="C587" s="145" t="s">
        <v>1056</v>
      </c>
      <c r="D587" s="478">
        <f>SUBTOTAL(9,D571:D586)</f>
        <v>0</v>
      </c>
      <c r="E587" s="258">
        <f>SUBTOTAL(9,E571:E586)</f>
        <v>169781306.63999999</v>
      </c>
      <c r="F587" s="258">
        <f>SUBTOTAL(9,F571:F586)</f>
        <v>2267721.9700000002</v>
      </c>
      <c r="G587" s="258">
        <f>SUBTOTAL(9,G571:G586)</f>
        <v>167513584.66999999</v>
      </c>
    </row>
    <row r="588" spans="2:7" outlineLevel="4">
      <c r="B588" s="180">
        <v>51111101</v>
      </c>
      <c r="C588" s="145" t="s">
        <v>1094</v>
      </c>
      <c r="D588" s="478">
        <v>0</v>
      </c>
      <c r="E588" s="258">
        <v>4321857.5999999996</v>
      </c>
      <c r="F588" s="258">
        <v>0</v>
      </c>
      <c r="G588" s="258">
        <v>4321857.5999999996</v>
      </c>
    </row>
    <row r="589" spans="2:7" outlineLevel="4">
      <c r="B589" s="180">
        <v>51111102</v>
      </c>
      <c r="C589" s="145" t="s">
        <v>1019</v>
      </c>
      <c r="D589" s="478">
        <v>0</v>
      </c>
      <c r="E589" s="258">
        <v>128147568.03999999</v>
      </c>
      <c r="F589" s="258">
        <v>608941</v>
      </c>
      <c r="G589" s="258">
        <v>127538627.03999999</v>
      </c>
    </row>
    <row r="590" spans="2:7" outlineLevel="3">
      <c r="B590" s="180">
        <v>511111</v>
      </c>
      <c r="C590" s="145" t="s">
        <v>1093</v>
      </c>
      <c r="D590" s="478">
        <f>SUBTOTAL(9,D588:D589)</f>
        <v>0</v>
      </c>
      <c r="E590" s="258">
        <f>SUBTOTAL(9,E588:E589)</f>
        <v>132469425.63999999</v>
      </c>
      <c r="F590" s="258">
        <f>SUBTOTAL(9,F588:F589)</f>
        <v>608941</v>
      </c>
      <c r="G590" s="258">
        <f>SUBTOTAL(9,G588:G589)</f>
        <v>131860484.63999999</v>
      </c>
    </row>
    <row r="591" spans="2:7" outlineLevel="2">
      <c r="B591" s="180">
        <v>5111</v>
      </c>
      <c r="C591" s="145" t="s">
        <v>1056</v>
      </c>
      <c r="D591" s="478">
        <f>SUBTOTAL(9,D571:D590)</f>
        <v>0</v>
      </c>
      <c r="E591" s="258">
        <f>SUBTOTAL(9,E571:E590)</f>
        <v>302250732.27999997</v>
      </c>
      <c r="F591" s="258">
        <f>SUBTOTAL(9,F571:F590)</f>
        <v>2876662.97</v>
      </c>
      <c r="G591" s="258">
        <f>SUBTOTAL(9,G571:G590)</f>
        <v>299374069.30999994</v>
      </c>
    </row>
    <row r="592" spans="2:7" outlineLevel="4">
      <c r="B592" s="180">
        <v>51200109</v>
      </c>
      <c r="C592" s="145" t="s">
        <v>1098</v>
      </c>
      <c r="D592" s="478">
        <v>0</v>
      </c>
      <c r="E592" s="258">
        <v>61000</v>
      </c>
      <c r="F592" s="258">
        <v>0</v>
      </c>
      <c r="G592" s="258">
        <v>61000</v>
      </c>
    </row>
    <row r="593" spans="2:7" outlineLevel="4">
      <c r="B593" s="180">
        <v>51200128</v>
      </c>
      <c r="C593" s="145" t="s">
        <v>1107</v>
      </c>
      <c r="D593" s="478">
        <v>0</v>
      </c>
      <c r="E593" s="258">
        <v>127407.73</v>
      </c>
      <c r="F593" s="258">
        <v>0</v>
      </c>
      <c r="G593" s="258">
        <v>127407.73</v>
      </c>
    </row>
    <row r="594" spans="2:7" outlineLevel="3">
      <c r="B594" s="180">
        <v>512001</v>
      </c>
      <c r="C594" s="145" t="s">
        <v>1095</v>
      </c>
      <c r="D594" s="478">
        <f>SUBTOTAL(9,D592:D593)</f>
        <v>0</v>
      </c>
      <c r="E594" s="258">
        <f>SUBTOTAL(9,E592:E593)</f>
        <v>188407.72999999998</v>
      </c>
      <c r="F594" s="258">
        <f>SUBTOTAL(9,F592:F593)</f>
        <v>0</v>
      </c>
      <c r="G594" s="258">
        <f>SUBTOTAL(9,G592:G593)</f>
        <v>188407.72999999998</v>
      </c>
    </row>
    <row r="595" spans="2:7" outlineLevel="2">
      <c r="B595" s="180">
        <v>5120</v>
      </c>
      <c r="C595" s="145" t="s">
        <v>1095</v>
      </c>
      <c r="D595" s="478">
        <f>SUBTOTAL(9,D592:D594)</f>
        <v>0</v>
      </c>
      <c r="E595" s="258">
        <f>SUBTOTAL(9,E592:E594)</f>
        <v>188407.72999999998</v>
      </c>
      <c r="F595" s="258">
        <f>SUBTOTAL(9,F592:F594)</f>
        <v>0</v>
      </c>
      <c r="G595" s="258">
        <f>SUBTOTAL(9,G592:G594)</f>
        <v>188407.72999999998</v>
      </c>
    </row>
    <row r="596" spans="2:7" outlineLevel="1">
      <c r="B596" s="180">
        <v>51</v>
      </c>
      <c r="C596" s="145" t="s">
        <v>1013</v>
      </c>
      <c r="D596" s="478">
        <f>SUBTOTAL(9,D541:D595)</f>
        <v>0</v>
      </c>
      <c r="E596" s="258">
        <f>SUBTOTAL(9,E541:E595)</f>
        <v>2346861415.0500002</v>
      </c>
      <c r="F596" s="258">
        <f>SUBTOTAL(9,F541:F595)</f>
        <v>563544937.25</v>
      </c>
      <c r="G596" s="258">
        <f>SUBTOTAL(9,G541:G595)</f>
        <v>1783316477.8000002</v>
      </c>
    </row>
    <row r="597" spans="2:7" outlineLevel="4">
      <c r="B597" s="180">
        <v>52020101</v>
      </c>
      <c r="C597" s="145" t="s">
        <v>1114</v>
      </c>
      <c r="D597" s="478">
        <v>0</v>
      </c>
      <c r="E597" s="258">
        <v>3192738758</v>
      </c>
      <c r="F597" s="258">
        <v>147453744</v>
      </c>
      <c r="G597" s="258">
        <v>3045285014</v>
      </c>
    </row>
    <row r="598" spans="2:7" outlineLevel="4">
      <c r="B598" s="180">
        <v>52020103</v>
      </c>
      <c r="C598" s="145" t="s">
        <v>1115</v>
      </c>
      <c r="D598" s="478">
        <v>0</v>
      </c>
      <c r="E598" s="258">
        <v>72770265</v>
      </c>
      <c r="F598" s="258">
        <v>0</v>
      </c>
      <c r="G598" s="258">
        <v>72770265</v>
      </c>
    </row>
    <row r="599" spans="2:7" outlineLevel="4">
      <c r="B599" s="180">
        <v>52020116</v>
      </c>
      <c r="C599" s="145" t="s">
        <v>1122</v>
      </c>
      <c r="D599" s="478">
        <v>0</v>
      </c>
      <c r="E599" s="258">
        <v>150303754.15000001</v>
      </c>
      <c r="F599" s="258">
        <v>9404506.0700000003</v>
      </c>
      <c r="G599" s="258">
        <v>140899248.07999998</v>
      </c>
    </row>
    <row r="600" spans="2:7" outlineLevel="4">
      <c r="B600" s="180">
        <v>52020120</v>
      </c>
      <c r="C600" s="145" t="s">
        <v>1124</v>
      </c>
      <c r="D600" s="478">
        <v>0</v>
      </c>
      <c r="E600" s="258">
        <v>32744533</v>
      </c>
      <c r="F600" s="258">
        <v>425816</v>
      </c>
      <c r="G600" s="258">
        <v>32318717</v>
      </c>
    </row>
    <row r="601" spans="2:7" outlineLevel="4">
      <c r="B601" s="180">
        <v>52020121</v>
      </c>
      <c r="C601" s="145" t="s">
        <v>1125</v>
      </c>
      <c r="D601" s="478">
        <v>0</v>
      </c>
      <c r="E601" s="258">
        <v>289892736</v>
      </c>
      <c r="F601" s="258">
        <v>13198688</v>
      </c>
      <c r="G601" s="258">
        <v>276694048</v>
      </c>
    </row>
    <row r="602" spans="2:7" outlineLevel="4">
      <c r="B602" s="180">
        <v>52020122</v>
      </c>
      <c r="C602" s="145" t="s">
        <v>1126</v>
      </c>
      <c r="D602" s="478">
        <v>0</v>
      </c>
      <c r="E602" s="258">
        <v>34697988</v>
      </c>
      <c r="F602" s="258">
        <v>3223146</v>
      </c>
      <c r="G602" s="258">
        <v>31474842</v>
      </c>
    </row>
    <row r="603" spans="2:7" outlineLevel="4">
      <c r="B603" s="180">
        <v>52020123</v>
      </c>
      <c r="C603" s="145" t="s">
        <v>1127</v>
      </c>
      <c r="D603" s="478">
        <v>0</v>
      </c>
      <c r="E603" s="258">
        <v>17581734.280000001</v>
      </c>
      <c r="F603" s="258">
        <v>0</v>
      </c>
      <c r="G603" s="258">
        <v>17581734.280000001</v>
      </c>
    </row>
    <row r="604" spans="2:7" outlineLevel="4">
      <c r="B604" s="180">
        <v>52020124</v>
      </c>
      <c r="C604" s="145" t="s">
        <v>1128</v>
      </c>
      <c r="D604" s="478">
        <v>0</v>
      </c>
      <c r="E604" s="258">
        <v>15881794.440000001</v>
      </c>
      <c r="F604" s="258">
        <v>0</v>
      </c>
      <c r="G604" s="258">
        <v>15881794.440000001</v>
      </c>
    </row>
    <row r="605" spans="2:7" outlineLevel="4">
      <c r="B605" s="180">
        <v>52020133</v>
      </c>
      <c r="C605" s="145" t="s">
        <v>1137</v>
      </c>
      <c r="D605" s="478">
        <v>0</v>
      </c>
      <c r="E605" s="258">
        <v>311386960</v>
      </c>
      <c r="F605" s="258">
        <v>33332399</v>
      </c>
      <c r="G605" s="258">
        <v>278054561</v>
      </c>
    </row>
    <row r="606" spans="2:7" outlineLevel="3">
      <c r="B606" s="180">
        <v>520201</v>
      </c>
      <c r="C606" s="145" t="s">
        <v>1014</v>
      </c>
      <c r="D606" s="478">
        <f>SUBTOTAL(9,D597:D605)</f>
        <v>0</v>
      </c>
      <c r="E606" s="258">
        <f>SUBTOTAL(9,E597:E605)</f>
        <v>4117998522.8700004</v>
      </c>
      <c r="F606" s="258">
        <f>SUBTOTAL(9,F597:F605)</f>
        <v>207038299.06999999</v>
      </c>
      <c r="G606" s="258">
        <f>SUBTOTAL(9,G597:G605)</f>
        <v>3910960223.8000002</v>
      </c>
    </row>
    <row r="607" spans="2:7" outlineLevel="4">
      <c r="B607" s="180">
        <v>52022801</v>
      </c>
      <c r="C607" s="145" t="s">
        <v>1139</v>
      </c>
      <c r="D607" s="478">
        <v>0</v>
      </c>
      <c r="E607" s="258">
        <v>60482000</v>
      </c>
      <c r="F607" s="258">
        <v>10486799</v>
      </c>
      <c r="G607" s="258">
        <v>49995201</v>
      </c>
    </row>
    <row r="608" spans="2:7" outlineLevel="4">
      <c r="B608" s="180">
        <v>52022802</v>
      </c>
      <c r="C608" s="145" t="s">
        <v>1140</v>
      </c>
      <c r="D608" s="478">
        <v>0</v>
      </c>
      <c r="E608" s="258">
        <v>51347000</v>
      </c>
      <c r="F608" s="258">
        <v>8394000</v>
      </c>
      <c r="G608" s="258">
        <v>42953000</v>
      </c>
    </row>
    <row r="609" spans="2:7" outlineLevel="4">
      <c r="B609" s="180">
        <v>52022803</v>
      </c>
      <c r="C609" s="145" t="s">
        <v>1141</v>
      </c>
      <c r="D609" s="478">
        <v>0</v>
      </c>
      <c r="E609" s="258">
        <v>118407000</v>
      </c>
      <c r="F609" s="258">
        <v>117749000</v>
      </c>
      <c r="G609" s="258">
        <v>658000</v>
      </c>
    </row>
    <row r="610" spans="2:7" outlineLevel="3">
      <c r="B610" s="180">
        <v>520228</v>
      </c>
      <c r="C610" s="145" t="s">
        <v>1038</v>
      </c>
      <c r="D610" s="478">
        <f>SUBTOTAL(9,D607:D609)</f>
        <v>0</v>
      </c>
      <c r="E610" s="258">
        <f>SUBTOTAL(9,E607:E609)</f>
        <v>230236000</v>
      </c>
      <c r="F610" s="258">
        <f>SUBTOTAL(9,F607:F609)</f>
        <v>136629799</v>
      </c>
      <c r="G610" s="258">
        <f>SUBTOTAL(9,G607:G609)</f>
        <v>93606201</v>
      </c>
    </row>
    <row r="611" spans="2:7" outlineLevel="2">
      <c r="B611" s="180">
        <v>5202</v>
      </c>
      <c r="C611" s="145" t="s">
        <v>1014</v>
      </c>
      <c r="D611" s="478">
        <f>SUBTOTAL(9,D597:D610)</f>
        <v>0</v>
      </c>
      <c r="E611" s="258">
        <f>SUBTOTAL(9,E597:E610)</f>
        <v>4348234522.8700008</v>
      </c>
      <c r="F611" s="258">
        <f>SUBTOTAL(9,F597:F610)</f>
        <v>343668098.06999999</v>
      </c>
      <c r="G611" s="258">
        <f>SUBTOTAL(9,G597:G610)</f>
        <v>4004566424.8000002</v>
      </c>
    </row>
    <row r="612" spans="2:7" outlineLevel="4">
      <c r="B612" s="180">
        <v>52030101</v>
      </c>
      <c r="C612" s="145" t="s">
        <v>1142</v>
      </c>
      <c r="D612" s="478">
        <v>0</v>
      </c>
      <c r="E612" s="258">
        <v>35794058</v>
      </c>
      <c r="F612" s="258">
        <v>16363586</v>
      </c>
      <c r="G612" s="258">
        <v>19430472</v>
      </c>
    </row>
    <row r="613" spans="2:7" outlineLevel="4">
      <c r="B613" s="180">
        <v>52030104</v>
      </c>
      <c r="C613" s="145" t="s">
        <v>1144</v>
      </c>
      <c r="D613" s="478">
        <v>0</v>
      </c>
      <c r="E613" s="258">
        <v>80000</v>
      </c>
      <c r="F613" s="258">
        <v>0</v>
      </c>
      <c r="G613" s="258">
        <v>80000</v>
      </c>
    </row>
    <row r="614" spans="2:7" outlineLevel="3">
      <c r="B614" s="180">
        <v>520301</v>
      </c>
      <c r="C614" s="145" t="s">
        <v>1042</v>
      </c>
      <c r="D614" s="478">
        <f>SUBTOTAL(9,D612:D613)</f>
        <v>0</v>
      </c>
      <c r="E614" s="258">
        <f>SUBTOTAL(9,E612:E613)</f>
        <v>35874058</v>
      </c>
      <c r="F614" s="258">
        <f>SUBTOTAL(9,F612:F613)</f>
        <v>16363586</v>
      </c>
      <c r="G614" s="258">
        <f>SUBTOTAL(9,G612:G613)</f>
        <v>19510472</v>
      </c>
    </row>
    <row r="615" spans="2:7" outlineLevel="2">
      <c r="B615" s="180">
        <v>5203</v>
      </c>
      <c r="C615" s="145" t="s">
        <v>1042</v>
      </c>
      <c r="D615" s="478">
        <f>SUBTOTAL(9,D612:D614)</f>
        <v>0</v>
      </c>
      <c r="E615" s="258">
        <f>SUBTOTAL(9,E612:E614)</f>
        <v>35874058</v>
      </c>
      <c r="F615" s="258">
        <f>SUBTOTAL(9,F612:F614)</f>
        <v>16363586</v>
      </c>
      <c r="G615" s="258">
        <f>SUBTOTAL(9,G612:G614)</f>
        <v>19510472</v>
      </c>
    </row>
    <row r="616" spans="2:7" outlineLevel="4">
      <c r="B616" s="180">
        <v>52040102</v>
      </c>
      <c r="C616" s="145" t="s">
        <v>1146</v>
      </c>
      <c r="D616" s="478">
        <v>0</v>
      </c>
      <c r="E616" s="258">
        <v>138247013</v>
      </c>
      <c r="F616" s="258">
        <v>6303463</v>
      </c>
      <c r="G616" s="258">
        <v>131943550</v>
      </c>
    </row>
    <row r="617" spans="2:7" outlineLevel="4">
      <c r="B617" s="180">
        <v>52040103</v>
      </c>
      <c r="C617" s="145" t="s">
        <v>1147</v>
      </c>
      <c r="D617" s="478">
        <v>0</v>
      </c>
      <c r="E617" s="258">
        <v>300967594</v>
      </c>
      <c r="F617" s="258">
        <v>13178454</v>
      </c>
      <c r="G617" s="258">
        <v>287789140</v>
      </c>
    </row>
    <row r="618" spans="2:7" outlineLevel="4">
      <c r="B618" s="180">
        <v>52040105</v>
      </c>
      <c r="C618" s="145" t="s">
        <v>1148</v>
      </c>
      <c r="D618" s="478">
        <v>0</v>
      </c>
      <c r="E618" s="258">
        <v>42191345</v>
      </c>
      <c r="F618" s="258">
        <v>1054227</v>
      </c>
      <c r="G618" s="258">
        <v>41137118</v>
      </c>
    </row>
    <row r="619" spans="2:7" outlineLevel="4">
      <c r="B619" s="180">
        <v>52040106</v>
      </c>
      <c r="C619" s="145" t="s">
        <v>1149</v>
      </c>
      <c r="D619" s="478">
        <v>0</v>
      </c>
      <c r="E619" s="258">
        <v>417948903</v>
      </c>
      <c r="F619" s="258">
        <v>18463233</v>
      </c>
      <c r="G619" s="258">
        <v>399485670</v>
      </c>
    </row>
    <row r="620" spans="2:7" outlineLevel="3">
      <c r="B620" s="180">
        <v>520401</v>
      </c>
      <c r="C620" s="145" t="s">
        <v>1046</v>
      </c>
      <c r="D620" s="478">
        <f>SUBTOTAL(9,D616:D619)</f>
        <v>0</v>
      </c>
      <c r="E620" s="258">
        <f>SUBTOTAL(9,E616:E619)</f>
        <v>899354855</v>
      </c>
      <c r="F620" s="258">
        <f>SUBTOTAL(9,F616:F619)</f>
        <v>38999377</v>
      </c>
      <c r="G620" s="258">
        <f>SUBTOTAL(9,G616:G619)</f>
        <v>860355478</v>
      </c>
    </row>
    <row r="621" spans="2:7" outlineLevel="2">
      <c r="B621" s="180">
        <v>5204</v>
      </c>
      <c r="C621" s="145" t="s">
        <v>1046</v>
      </c>
      <c r="D621" s="478">
        <f>SUBTOTAL(9,D616:D620)</f>
        <v>0</v>
      </c>
      <c r="E621" s="258">
        <f>SUBTOTAL(9,E616:E620)</f>
        <v>899354855</v>
      </c>
      <c r="F621" s="258">
        <f>SUBTOTAL(9,F616:F620)</f>
        <v>38999377</v>
      </c>
      <c r="G621" s="258">
        <f>SUBTOTAL(9,G616:G620)</f>
        <v>860355478</v>
      </c>
    </row>
    <row r="622" spans="2:7" outlineLevel="4">
      <c r="B622" s="180">
        <v>52070101</v>
      </c>
      <c r="C622" s="145" t="s">
        <v>1151</v>
      </c>
      <c r="D622" s="478">
        <v>0</v>
      </c>
      <c r="E622" s="258">
        <v>103366951</v>
      </c>
      <c r="F622" s="258">
        <v>4578546</v>
      </c>
      <c r="G622" s="258">
        <v>98788405</v>
      </c>
    </row>
    <row r="623" spans="2:7" outlineLevel="4">
      <c r="B623" s="180">
        <v>52070102</v>
      </c>
      <c r="C623" s="145" t="s">
        <v>1152</v>
      </c>
      <c r="D623" s="478">
        <v>0</v>
      </c>
      <c r="E623" s="258">
        <v>68911563</v>
      </c>
      <c r="F623" s="258">
        <v>3052368</v>
      </c>
      <c r="G623" s="258">
        <v>65859195</v>
      </c>
    </row>
    <row r="624" spans="2:7" outlineLevel="3">
      <c r="B624" s="180">
        <v>520701</v>
      </c>
      <c r="C624" s="145" t="s">
        <v>1052</v>
      </c>
      <c r="D624" s="478">
        <f>SUBTOTAL(9,D622:D623)</f>
        <v>0</v>
      </c>
      <c r="E624" s="258">
        <f>SUBTOTAL(9,E622:E623)</f>
        <v>172278514</v>
      </c>
      <c r="F624" s="258">
        <f>SUBTOTAL(9,F622:F623)</f>
        <v>7630914</v>
      </c>
      <c r="G624" s="258">
        <f>SUBTOTAL(9,G622:G623)</f>
        <v>164647600</v>
      </c>
    </row>
    <row r="625" spans="2:7" outlineLevel="2">
      <c r="B625" s="180">
        <v>5207</v>
      </c>
      <c r="C625" s="145" t="s">
        <v>1052</v>
      </c>
      <c r="D625" s="478">
        <f>SUBTOTAL(9,D622:D624)</f>
        <v>0</v>
      </c>
      <c r="E625" s="258">
        <f>SUBTOTAL(9,E622:E624)</f>
        <v>172278514</v>
      </c>
      <c r="F625" s="258">
        <f>SUBTOTAL(9,F622:F624)</f>
        <v>7630914</v>
      </c>
      <c r="G625" s="258">
        <f>SUBTOTAL(9,G622:G624)</f>
        <v>164647600</v>
      </c>
    </row>
    <row r="626" spans="2:7" outlineLevel="4">
      <c r="B626" s="180">
        <v>52110111</v>
      </c>
      <c r="C626" s="145" t="s">
        <v>1155</v>
      </c>
      <c r="D626" s="478">
        <v>0</v>
      </c>
      <c r="E626" s="258">
        <v>196405397.44</v>
      </c>
      <c r="F626" s="258">
        <v>0</v>
      </c>
      <c r="G626" s="258">
        <v>196405397.44</v>
      </c>
    </row>
    <row r="627" spans="2:7" outlineLevel="4">
      <c r="B627" s="180">
        <v>52110112</v>
      </c>
      <c r="C627" s="145" t="s">
        <v>1156</v>
      </c>
      <c r="D627" s="478">
        <v>0</v>
      </c>
      <c r="E627" s="258">
        <v>169827832.50999999</v>
      </c>
      <c r="F627" s="258">
        <v>4078567</v>
      </c>
      <c r="G627" s="258">
        <v>165749265.50999999</v>
      </c>
    </row>
    <row r="628" spans="2:7" outlineLevel="4">
      <c r="B628" s="180">
        <v>52110113</v>
      </c>
      <c r="C628" s="145" t="s">
        <v>1157</v>
      </c>
      <c r="D628" s="478">
        <v>0</v>
      </c>
      <c r="E628" s="258">
        <v>82694448.890000001</v>
      </c>
      <c r="F628" s="258">
        <v>0</v>
      </c>
      <c r="G628" s="258">
        <v>82694448.890000001</v>
      </c>
    </row>
    <row r="629" spans="2:7" outlineLevel="4">
      <c r="B629" s="180">
        <v>52110115</v>
      </c>
      <c r="C629" s="145" t="s">
        <v>1159</v>
      </c>
      <c r="D629" s="478">
        <v>0</v>
      </c>
      <c r="E629" s="258">
        <v>60916695</v>
      </c>
      <c r="F629" s="258">
        <v>0</v>
      </c>
      <c r="G629" s="258">
        <v>60916695</v>
      </c>
    </row>
    <row r="630" spans="2:7" outlineLevel="4">
      <c r="B630" s="180">
        <v>52110117</v>
      </c>
      <c r="C630" s="145" t="s">
        <v>1161</v>
      </c>
      <c r="D630" s="478">
        <v>0</v>
      </c>
      <c r="E630" s="258">
        <v>980000</v>
      </c>
      <c r="F630" s="258">
        <v>294000</v>
      </c>
      <c r="G630" s="258">
        <v>686000</v>
      </c>
    </row>
    <row r="631" spans="2:7" outlineLevel="4">
      <c r="B631" s="180">
        <v>52110118</v>
      </c>
      <c r="C631" s="145" t="s">
        <v>1162</v>
      </c>
      <c r="D631" s="478">
        <v>0</v>
      </c>
      <c r="E631" s="258">
        <v>30574630.25</v>
      </c>
      <c r="F631" s="258">
        <v>0</v>
      </c>
      <c r="G631" s="258">
        <v>30574630.25</v>
      </c>
    </row>
    <row r="632" spans="2:7" outlineLevel="4">
      <c r="B632" s="180">
        <v>52110119</v>
      </c>
      <c r="C632" s="145" t="s">
        <v>1163</v>
      </c>
      <c r="D632" s="478">
        <v>0</v>
      </c>
      <c r="E632" s="258">
        <v>15555417</v>
      </c>
      <c r="F632" s="258">
        <v>0</v>
      </c>
      <c r="G632" s="258">
        <v>15555417</v>
      </c>
    </row>
    <row r="633" spans="2:7" outlineLevel="4">
      <c r="B633" s="180">
        <v>52110120</v>
      </c>
      <c r="C633" s="145" t="s">
        <v>1164</v>
      </c>
      <c r="D633" s="478">
        <v>0</v>
      </c>
      <c r="E633" s="258">
        <v>1661486.13</v>
      </c>
      <c r="F633" s="258">
        <v>0</v>
      </c>
      <c r="G633" s="258">
        <v>1661486.13</v>
      </c>
    </row>
    <row r="634" spans="2:7" outlineLevel="4">
      <c r="B634" s="180">
        <v>52110121</v>
      </c>
      <c r="C634" s="145" t="s">
        <v>570</v>
      </c>
      <c r="D634" s="478">
        <v>0</v>
      </c>
      <c r="E634" s="258">
        <v>655325655.13999999</v>
      </c>
      <c r="F634" s="258">
        <v>4271956</v>
      </c>
      <c r="G634" s="258">
        <v>651053699.13999999</v>
      </c>
    </row>
    <row r="635" spans="2:7" outlineLevel="4">
      <c r="B635" s="180">
        <v>52110123</v>
      </c>
      <c r="C635" s="145" t="s">
        <v>1166</v>
      </c>
      <c r="D635" s="478">
        <v>0</v>
      </c>
      <c r="E635" s="258">
        <v>253658.76</v>
      </c>
      <c r="F635" s="258">
        <v>0</v>
      </c>
      <c r="G635" s="258">
        <v>253658.76</v>
      </c>
    </row>
    <row r="636" spans="2:7" outlineLevel="4">
      <c r="B636" s="180">
        <v>52110135</v>
      </c>
      <c r="C636" s="145" t="s">
        <v>1172</v>
      </c>
      <c r="D636" s="478">
        <v>0</v>
      </c>
      <c r="E636" s="258">
        <v>31062720.710000001</v>
      </c>
      <c r="F636" s="258">
        <v>0</v>
      </c>
      <c r="G636" s="258">
        <v>31062720.710000001</v>
      </c>
    </row>
    <row r="637" spans="2:7" outlineLevel="4">
      <c r="B637" s="180">
        <v>52110147</v>
      </c>
      <c r="C637" s="145" t="s">
        <v>585</v>
      </c>
      <c r="D637" s="478">
        <v>0</v>
      </c>
      <c r="E637" s="258">
        <v>190570934.21000001</v>
      </c>
      <c r="F637" s="258">
        <v>2931</v>
      </c>
      <c r="G637" s="258">
        <v>190568003.21000001</v>
      </c>
    </row>
    <row r="638" spans="2:7" outlineLevel="4">
      <c r="B638" s="180">
        <v>52110148</v>
      </c>
      <c r="C638" s="145" t="s">
        <v>796</v>
      </c>
      <c r="D638" s="478">
        <v>0</v>
      </c>
      <c r="E638" s="258">
        <v>300000</v>
      </c>
      <c r="F638" s="258">
        <v>0</v>
      </c>
      <c r="G638" s="258">
        <v>300000</v>
      </c>
    </row>
    <row r="639" spans="2:7" outlineLevel="4">
      <c r="B639" s="180">
        <v>52110152</v>
      </c>
      <c r="C639" s="145" t="s">
        <v>1174</v>
      </c>
      <c r="D639" s="478">
        <v>0</v>
      </c>
      <c r="E639" s="258">
        <v>38686136.789999999</v>
      </c>
      <c r="F639" s="258">
        <v>0</v>
      </c>
      <c r="G639" s="258">
        <v>38686136.789999999</v>
      </c>
    </row>
    <row r="640" spans="2:7" outlineLevel="4">
      <c r="B640" s="180">
        <v>52110153</v>
      </c>
      <c r="C640" s="145" t="s">
        <v>1175</v>
      </c>
      <c r="D640" s="478">
        <v>0</v>
      </c>
      <c r="E640" s="258">
        <v>23347041.740000002</v>
      </c>
      <c r="F640" s="258">
        <v>1618214.62</v>
      </c>
      <c r="G640" s="258">
        <v>21728827.120000005</v>
      </c>
    </row>
    <row r="641" spans="2:7" outlineLevel="4">
      <c r="B641" s="180">
        <v>52110162</v>
      </c>
      <c r="C641" s="145" t="s">
        <v>1179</v>
      </c>
      <c r="D641" s="478">
        <v>0</v>
      </c>
      <c r="E641" s="258">
        <v>38279226</v>
      </c>
      <c r="F641" s="258">
        <v>817673</v>
      </c>
      <c r="G641" s="258">
        <v>37461553</v>
      </c>
    </row>
    <row r="642" spans="2:7" outlineLevel="4">
      <c r="B642" s="180">
        <v>52110163</v>
      </c>
      <c r="C642" s="145" t="s">
        <v>1180</v>
      </c>
      <c r="D642" s="478">
        <v>0</v>
      </c>
      <c r="E642" s="258">
        <v>38800</v>
      </c>
      <c r="F642" s="258">
        <v>0</v>
      </c>
      <c r="G642" s="258">
        <v>38800</v>
      </c>
    </row>
    <row r="643" spans="2:7" outlineLevel="4">
      <c r="B643" s="180">
        <v>52110164</v>
      </c>
      <c r="C643" s="145" t="s">
        <v>1181</v>
      </c>
      <c r="D643" s="478">
        <v>0</v>
      </c>
      <c r="E643" s="258">
        <v>26134243.93</v>
      </c>
      <c r="F643" s="258">
        <v>0</v>
      </c>
      <c r="G643" s="258">
        <v>26134243.93</v>
      </c>
    </row>
    <row r="644" spans="2:7" outlineLevel="4">
      <c r="B644" s="180">
        <v>52110166</v>
      </c>
      <c r="C644" s="145" t="s">
        <v>1140</v>
      </c>
      <c r="D644" s="478">
        <v>0</v>
      </c>
      <c r="E644" s="258">
        <v>2001044</v>
      </c>
      <c r="F644" s="258">
        <v>0</v>
      </c>
      <c r="G644" s="258">
        <v>2001044</v>
      </c>
    </row>
    <row r="645" spans="2:7" outlineLevel="4">
      <c r="B645" s="180">
        <v>52110170</v>
      </c>
      <c r="C645" s="145" t="s">
        <v>1183</v>
      </c>
      <c r="D645" s="478">
        <v>0</v>
      </c>
      <c r="E645" s="258">
        <v>10361752</v>
      </c>
      <c r="F645" s="258">
        <v>10361752</v>
      </c>
      <c r="G645" s="258">
        <v>0</v>
      </c>
    </row>
    <row r="646" spans="2:7" outlineLevel="4">
      <c r="B646" s="180">
        <v>52110195</v>
      </c>
      <c r="C646" s="145" t="s">
        <v>1186</v>
      </c>
      <c r="D646" s="478">
        <v>0</v>
      </c>
      <c r="E646" s="258">
        <v>1344525.36</v>
      </c>
      <c r="F646" s="258">
        <v>0</v>
      </c>
      <c r="G646" s="258">
        <v>1344525.36</v>
      </c>
    </row>
    <row r="647" spans="2:7" outlineLevel="4">
      <c r="B647" s="180">
        <v>52110196</v>
      </c>
      <c r="C647" s="145" t="s">
        <v>1187</v>
      </c>
      <c r="D647" s="478">
        <v>0</v>
      </c>
      <c r="E647" s="258">
        <v>264113.84999999998</v>
      </c>
      <c r="F647" s="258">
        <v>0</v>
      </c>
      <c r="G647" s="258">
        <v>264113.84999999998</v>
      </c>
    </row>
    <row r="648" spans="2:7" outlineLevel="4">
      <c r="B648" s="180">
        <v>52110199</v>
      </c>
      <c r="C648" s="145" t="s">
        <v>1190</v>
      </c>
      <c r="D648" s="478">
        <v>0</v>
      </c>
      <c r="E648" s="258">
        <v>147506912.68000001</v>
      </c>
      <c r="F648" s="258">
        <v>880511.12000000011</v>
      </c>
      <c r="G648" s="258">
        <v>146626401.56</v>
      </c>
    </row>
    <row r="649" spans="2:7" outlineLevel="3">
      <c r="B649" s="180">
        <v>521101</v>
      </c>
      <c r="C649" s="145" t="s">
        <v>1056</v>
      </c>
      <c r="D649" s="478">
        <f>SUBTOTAL(9,D626:D648)</f>
        <v>0</v>
      </c>
      <c r="E649" s="258">
        <f>SUBTOTAL(9,E626:E648)</f>
        <v>1724092672.3899999</v>
      </c>
      <c r="F649" s="258">
        <f>SUBTOTAL(9,F626:F648)</f>
        <v>22325604.740000002</v>
      </c>
      <c r="G649" s="258">
        <f>SUBTOTAL(9,G626:G648)</f>
        <v>1701767067.6499996</v>
      </c>
    </row>
    <row r="650" spans="2:7" outlineLevel="4">
      <c r="B650" s="180">
        <v>52110502</v>
      </c>
      <c r="C650" s="145" t="s">
        <v>1193</v>
      </c>
      <c r="D650" s="478">
        <v>0</v>
      </c>
      <c r="E650" s="258">
        <v>1779822</v>
      </c>
      <c r="F650" s="258">
        <v>0</v>
      </c>
      <c r="G650" s="258">
        <v>1779822</v>
      </c>
    </row>
    <row r="651" spans="2:7" outlineLevel="3">
      <c r="B651" s="180">
        <v>521105</v>
      </c>
      <c r="C651" s="145" t="s">
        <v>1191</v>
      </c>
      <c r="D651" s="478">
        <f>SUBTOTAL(9,D650:D650)</f>
        <v>0</v>
      </c>
      <c r="E651" s="258">
        <f>SUBTOTAL(9,E650:E650)</f>
        <v>1779822</v>
      </c>
      <c r="F651" s="258">
        <f>SUBTOTAL(9,F650:F650)</f>
        <v>0</v>
      </c>
      <c r="G651" s="258">
        <f>SUBTOTAL(9,G650:G650)</f>
        <v>1779822</v>
      </c>
    </row>
    <row r="652" spans="2:7" outlineLevel="4">
      <c r="B652" s="180">
        <v>52110901</v>
      </c>
      <c r="C652" s="145" t="s">
        <v>1200</v>
      </c>
      <c r="D652" s="478">
        <v>0</v>
      </c>
      <c r="E652" s="258">
        <v>70670306.969999999</v>
      </c>
      <c r="F652" s="258">
        <v>4622221.8499999996</v>
      </c>
      <c r="G652" s="258">
        <v>66048085.11999999</v>
      </c>
    </row>
    <row r="653" spans="2:7" outlineLevel="4">
      <c r="B653" s="180">
        <v>52110902</v>
      </c>
      <c r="C653" s="145" t="s">
        <v>1201</v>
      </c>
      <c r="D653" s="478">
        <v>0</v>
      </c>
      <c r="E653" s="258">
        <v>159828816.90000001</v>
      </c>
      <c r="F653" s="258">
        <v>1100254</v>
      </c>
      <c r="G653" s="258">
        <v>158728562.90000001</v>
      </c>
    </row>
    <row r="654" spans="2:7" outlineLevel="3">
      <c r="B654" s="180">
        <v>521109</v>
      </c>
      <c r="C654" s="145" t="s">
        <v>1093</v>
      </c>
      <c r="D654" s="478">
        <f>SUBTOTAL(9,D652:D653)</f>
        <v>0</v>
      </c>
      <c r="E654" s="258">
        <f>SUBTOTAL(9,E652:E653)</f>
        <v>230499123.87</v>
      </c>
      <c r="F654" s="258">
        <f>SUBTOTAL(9,F652:F653)</f>
        <v>5722475.8499999996</v>
      </c>
      <c r="G654" s="258">
        <f>SUBTOTAL(9,G652:G653)</f>
        <v>224776648.01999998</v>
      </c>
    </row>
    <row r="655" spans="2:7" outlineLevel="4">
      <c r="B655" s="180">
        <v>52111001</v>
      </c>
      <c r="C655" s="145" t="s">
        <v>1202</v>
      </c>
      <c r="D655" s="478">
        <v>0</v>
      </c>
      <c r="E655" s="258">
        <v>776712136.56000006</v>
      </c>
      <c r="F655" s="258">
        <v>2994721</v>
      </c>
      <c r="G655" s="258">
        <v>773717415.56000006</v>
      </c>
    </row>
    <row r="656" spans="2:7" outlineLevel="3">
      <c r="B656" s="180">
        <v>521110</v>
      </c>
      <c r="C656" s="145" t="s">
        <v>503</v>
      </c>
      <c r="D656" s="478">
        <f>SUBTOTAL(9,D655:D655)</f>
        <v>0</v>
      </c>
      <c r="E656" s="258">
        <f>SUBTOTAL(9,E655:E655)</f>
        <v>776712136.56000006</v>
      </c>
      <c r="F656" s="258">
        <f>SUBTOTAL(9,F655:F655)</f>
        <v>2994721</v>
      </c>
      <c r="G656" s="258">
        <f>SUBTOTAL(9,G655:G655)</f>
        <v>773717415.56000006</v>
      </c>
    </row>
    <row r="657" spans="2:7" outlineLevel="2">
      <c r="B657" s="180">
        <v>5211</v>
      </c>
      <c r="C657" s="145" t="s">
        <v>1056</v>
      </c>
      <c r="D657" s="478">
        <f>SUBTOTAL(9,D626:D656)</f>
        <v>0</v>
      </c>
      <c r="E657" s="258">
        <f>SUBTOTAL(9,E626:E656)</f>
        <v>2733083754.8200002</v>
      </c>
      <c r="F657" s="258">
        <f>SUBTOTAL(9,F626:F656)</f>
        <v>31042801.590000004</v>
      </c>
      <c r="G657" s="258">
        <f>SUBTOTAL(9,G626:G656)</f>
        <v>2702040953.2299995</v>
      </c>
    </row>
    <row r="658" spans="2:7" outlineLevel="4">
      <c r="B658" s="180">
        <v>52209006</v>
      </c>
      <c r="C658" s="145" t="s">
        <v>1223</v>
      </c>
      <c r="D658" s="478">
        <v>0</v>
      </c>
      <c r="E658" s="258">
        <v>3350926.2800000003</v>
      </c>
      <c r="F658" s="258">
        <v>0</v>
      </c>
      <c r="G658" s="258">
        <v>3350926.2800000003</v>
      </c>
    </row>
    <row r="659" spans="2:7" outlineLevel="3">
      <c r="B659" s="180">
        <v>522090</v>
      </c>
      <c r="C659" s="145" t="s">
        <v>1625</v>
      </c>
      <c r="D659" s="478">
        <f>SUBTOTAL(9,D658:D658)</f>
        <v>0</v>
      </c>
      <c r="E659" s="258">
        <f>SUBTOTAL(9,E658:E658)</f>
        <v>3350926.2800000003</v>
      </c>
      <c r="F659" s="258">
        <f>SUBTOTAL(9,F658:F658)</f>
        <v>0</v>
      </c>
      <c r="G659" s="258">
        <f>SUBTOTAL(9,G658:G658)</f>
        <v>3350926.2800000003</v>
      </c>
    </row>
    <row r="660" spans="2:7" outlineLevel="2">
      <c r="B660" s="180">
        <v>5220</v>
      </c>
      <c r="C660" s="145" t="s">
        <v>1625</v>
      </c>
      <c r="D660" s="478">
        <f>SUBTOTAL(9,D658:D659)</f>
        <v>0</v>
      </c>
      <c r="E660" s="258">
        <f>SUBTOTAL(9,E658:E659)</f>
        <v>3350926.2800000003</v>
      </c>
      <c r="F660" s="258">
        <f>SUBTOTAL(9,F658:F659)</f>
        <v>0</v>
      </c>
      <c r="G660" s="258">
        <f>SUBTOTAL(9,G658:G659)</f>
        <v>3350926.2800000003</v>
      </c>
    </row>
    <row r="661" spans="2:7" outlineLevel="4">
      <c r="B661" s="180">
        <v>52990101</v>
      </c>
      <c r="C661" s="145" t="s">
        <v>1228</v>
      </c>
      <c r="D661" s="478">
        <v>0</v>
      </c>
      <c r="E661" s="258">
        <v>0</v>
      </c>
      <c r="F661" s="258">
        <v>3101040898.8699999</v>
      </c>
      <c r="G661" s="258">
        <v>-3101040898.8699999</v>
      </c>
    </row>
    <row r="662" spans="2:7" outlineLevel="3">
      <c r="B662" s="180">
        <v>529901</v>
      </c>
      <c r="C662" s="145" t="s">
        <v>1626</v>
      </c>
      <c r="D662" s="478">
        <f>SUBTOTAL(9,D661:D661)</f>
        <v>0</v>
      </c>
      <c r="E662" s="258">
        <f>SUBTOTAL(9,E661:E661)</f>
        <v>0</v>
      </c>
      <c r="F662" s="258">
        <f>SUBTOTAL(9,F661:F661)</f>
        <v>3101040898.8699999</v>
      </c>
      <c r="G662" s="258">
        <f>SUBTOTAL(9,G661:G661)</f>
        <v>-3101040898.8699999</v>
      </c>
    </row>
    <row r="663" spans="2:7" outlineLevel="2">
      <c r="B663" s="180">
        <v>5299</v>
      </c>
      <c r="C663" s="145" t="s">
        <v>1626</v>
      </c>
      <c r="D663" s="478">
        <f>SUBTOTAL(9,D661:D662)</f>
        <v>0</v>
      </c>
      <c r="E663" s="258">
        <f>SUBTOTAL(9,E661:E662)</f>
        <v>0</v>
      </c>
      <c r="F663" s="258">
        <f>SUBTOTAL(9,F661:F662)</f>
        <v>3101040898.8699999</v>
      </c>
      <c r="G663" s="258">
        <f>SUBTOTAL(9,G661:G662)</f>
        <v>-3101040898.8699999</v>
      </c>
    </row>
    <row r="664" spans="2:7" outlineLevel="1">
      <c r="B664" s="180">
        <v>52</v>
      </c>
      <c r="C664" s="145" t="s">
        <v>1113</v>
      </c>
      <c r="D664" s="478">
        <f>SUBTOTAL(9,D597:D663)</f>
        <v>0</v>
      </c>
      <c r="E664" s="258">
        <f>SUBTOTAL(9,E597:E663)</f>
        <v>8192176630.9700022</v>
      </c>
      <c r="F664" s="258">
        <f>SUBTOTAL(9,F597:F663)</f>
        <v>3538745675.5299997</v>
      </c>
      <c r="G664" s="258">
        <f>SUBTOTAL(9,G597:G663)</f>
        <v>4653430955.4400015</v>
      </c>
    </row>
    <row r="665" spans="2:7" outlineLevel="4">
      <c r="B665" s="180">
        <v>53020132</v>
      </c>
      <c r="C665" s="145" t="s">
        <v>1231</v>
      </c>
      <c r="D665" s="478">
        <v>0</v>
      </c>
      <c r="E665" s="258">
        <v>44809505.25</v>
      </c>
      <c r="F665" s="258">
        <v>0</v>
      </c>
      <c r="G665" s="258">
        <v>44809505.25</v>
      </c>
    </row>
    <row r="666" spans="2:7" outlineLevel="3">
      <c r="B666" s="180">
        <v>530201</v>
      </c>
      <c r="C666" s="145" t="s">
        <v>1230</v>
      </c>
      <c r="D666" s="478">
        <f>SUBTOTAL(9,D665:D665)</f>
        <v>0</v>
      </c>
      <c r="E666" s="258">
        <f>SUBTOTAL(9,E665:E665)</f>
        <v>44809505.25</v>
      </c>
      <c r="F666" s="258">
        <f>SUBTOTAL(9,F665:F665)</f>
        <v>0</v>
      </c>
      <c r="G666" s="258">
        <f>SUBTOTAL(9,G665:G665)</f>
        <v>44809505.25</v>
      </c>
    </row>
    <row r="667" spans="2:7" outlineLevel="2">
      <c r="B667" s="180">
        <v>5302</v>
      </c>
      <c r="C667" s="145" t="s">
        <v>1230</v>
      </c>
      <c r="D667" s="478">
        <f>SUBTOTAL(9,D665:D666)</f>
        <v>0</v>
      </c>
      <c r="E667" s="258">
        <f>SUBTOTAL(9,E665:E666)</f>
        <v>44809505.25</v>
      </c>
      <c r="F667" s="258">
        <f>SUBTOTAL(9,F665:F666)</f>
        <v>0</v>
      </c>
      <c r="G667" s="258">
        <f>SUBTOTAL(9,G665:G666)</f>
        <v>44809505.25</v>
      </c>
    </row>
    <row r="668" spans="2:7" outlineLevel="4">
      <c r="B668" s="180">
        <v>53300101</v>
      </c>
      <c r="C668" s="145" t="s">
        <v>1245</v>
      </c>
      <c r="D668" s="478">
        <v>0</v>
      </c>
      <c r="E668" s="258">
        <v>139568060.28</v>
      </c>
      <c r="F668" s="258">
        <v>0</v>
      </c>
      <c r="G668" s="258">
        <v>139568060.28</v>
      </c>
    </row>
    <row r="669" spans="2:7" outlineLevel="4">
      <c r="B669" s="180">
        <v>53300104</v>
      </c>
      <c r="C669" s="145" t="s">
        <v>1246</v>
      </c>
      <c r="D669" s="478">
        <v>0</v>
      </c>
      <c r="E669" s="258">
        <v>7754576.870000001</v>
      </c>
      <c r="F669" s="258">
        <v>0</v>
      </c>
      <c r="G669" s="258">
        <v>7754576.870000001</v>
      </c>
    </row>
    <row r="670" spans="2:7" outlineLevel="4">
      <c r="B670" s="180">
        <v>53300106</v>
      </c>
      <c r="C670" s="145" t="s">
        <v>1247</v>
      </c>
      <c r="D670" s="478">
        <v>0</v>
      </c>
      <c r="E670" s="258">
        <v>915244.8600000001</v>
      </c>
      <c r="F670" s="258">
        <v>0</v>
      </c>
      <c r="G670" s="258">
        <v>915244.8600000001</v>
      </c>
    </row>
    <row r="671" spans="2:7" outlineLevel="4">
      <c r="B671" s="180">
        <v>53300107</v>
      </c>
      <c r="C671" s="145" t="s">
        <v>1248</v>
      </c>
      <c r="D671" s="478">
        <v>0</v>
      </c>
      <c r="E671" s="258">
        <v>107467855.22</v>
      </c>
      <c r="F671" s="258">
        <v>0</v>
      </c>
      <c r="G671" s="258">
        <v>107467855.22</v>
      </c>
    </row>
    <row r="672" spans="2:7" outlineLevel="3">
      <c r="B672" s="180">
        <v>533001</v>
      </c>
      <c r="C672" s="145" t="s">
        <v>1244</v>
      </c>
      <c r="D672" s="478">
        <f>SUBTOTAL(9,D668:D671)</f>
        <v>0</v>
      </c>
      <c r="E672" s="258">
        <f>SUBTOTAL(9,E668:E671)</f>
        <v>255705737.23000002</v>
      </c>
      <c r="F672" s="258">
        <f>SUBTOTAL(9,F668:F671)</f>
        <v>0</v>
      </c>
      <c r="G672" s="258">
        <f>SUBTOTAL(9,G668:G671)</f>
        <v>255705737.23000002</v>
      </c>
    </row>
    <row r="673" spans="2:7" outlineLevel="2">
      <c r="B673" s="180">
        <v>5330</v>
      </c>
      <c r="C673" s="145" t="s">
        <v>1243</v>
      </c>
      <c r="D673" s="478">
        <f>SUBTOTAL(9,D668:D672)</f>
        <v>0</v>
      </c>
      <c r="E673" s="258">
        <f>SUBTOTAL(9,E668:E672)</f>
        <v>255705737.23000002</v>
      </c>
      <c r="F673" s="258">
        <f>SUBTOTAL(9,F668:F672)</f>
        <v>0</v>
      </c>
      <c r="G673" s="258">
        <f>SUBTOTAL(9,G668:G672)</f>
        <v>255705737.23000002</v>
      </c>
    </row>
    <row r="674" spans="2:7" outlineLevel="1">
      <c r="B674" s="180">
        <v>53</v>
      </c>
      <c r="C674" s="145" t="s">
        <v>1229</v>
      </c>
      <c r="D674" s="478">
        <f>SUBTOTAL(9,D665:D673)</f>
        <v>0</v>
      </c>
      <c r="E674" s="258">
        <f>SUBTOTAL(9,E665:E673)</f>
        <v>300515242.48000002</v>
      </c>
      <c r="F674" s="258">
        <f>SUBTOTAL(9,F665:F673)</f>
        <v>0</v>
      </c>
      <c r="G674" s="258">
        <f>SUBTOTAL(9,G665:G673)</f>
        <v>300515242.48000002</v>
      </c>
    </row>
    <row r="675" spans="2:7" outlineLevel="4">
      <c r="B675" s="180">
        <v>58020138</v>
      </c>
      <c r="C675" s="145" t="s">
        <v>1656</v>
      </c>
      <c r="D675" s="478">
        <v>0</v>
      </c>
      <c r="E675" s="258">
        <v>3442787.57</v>
      </c>
      <c r="F675" s="258">
        <v>6797.78</v>
      </c>
      <c r="G675" s="258">
        <v>3435989.7899999996</v>
      </c>
    </row>
    <row r="676" spans="2:7" outlineLevel="4">
      <c r="B676" s="180">
        <v>58020139</v>
      </c>
      <c r="C676" s="145" t="s">
        <v>1262</v>
      </c>
      <c r="D676" s="478">
        <v>0</v>
      </c>
      <c r="E676" s="258">
        <v>71839001.219999999</v>
      </c>
      <c r="F676" s="258">
        <v>1046049.94</v>
      </c>
      <c r="G676" s="258">
        <v>70792951.280000001</v>
      </c>
    </row>
    <row r="677" spans="2:7" outlineLevel="3">
      <c r="B677" s="180">
        <v>580201</v>
      </c>
      <c r="C677" s="145" t="s">
        <v>1627</v>
      </c>
      <c r="D677" s="478">
        <f>SUBTOTAL(9,D675:D676)</f>
        <v>0</v>
      </c>
      <c r="E677" s="258">
        <f>SUBTOTAL(9,E675:E676)</f>
        <v>75281788.789999992</v>
      </c>
      <c r="F677" s="258">
        <f>SUBTOTAL(9,F675:F676)</f>
        <v>1052847.72</v>
      </c>
      <c r="G677" s="258">
        <f>SUBTOTAL(9,G675:G676)</f>
        <v>74228941.070000008</v>
      </c>
    </row>
    <row r="678" spans="2:7" outlineLevel="2">
      <c r="B678" s="180">
        <v>5802</v>
      </c>
      <c r="C678" s="145" t="s">
        <v>1259</v>
      </c>
      <c r="D678" s="478">
        <f>SUBTOTAL(9,D675:D677)</f>
        <v>0</v>
      </c>
      <c r="E678" s="258">
        <f>SUBTOTAL(9,E675:E677)</f>
        <v>75281788.789999992</v>
      </c>
      <c r="F678" s="258">
        <f>SUBTOTAL(9,F675:F677)</f>
        <v>1052847.72</v>
      </c>
      <c r="G678" s="258">
        <f>SUBTOTAL(9,G675:G677)</f>
        <v>74228941.070000008</v>
      </c>
    </row>
    <row r="679" spans="2:7" outlineLevel="4">
      <c r="B679" s="180">
        <v>58080190</v>
      </c>
      <c r="C679" s="145" t="s">
        <v>1276</v>
      </c>
      <c r="D679" s="478">
        <v>0</v>
      </c>
      <c r="E679" s="258">
        <v>2737</v>
      </c>
      <c r="F679" s="258">
        <v>0</v>
      </c>
      <c r="G679" s="258">
        <v>2737</v>
      </c>
    </row>
    <row r="680" spans="2:7" outlineLevel="3">
      <c r="B680" s="180">
        <v>580801</v>
      </c>
      <c r="C680" s="145" t="s">
        <v>1628</v>
      </c>
      <c r="D680" s="478">
        <f>SUBTOTAL(9,D679:D679)</f>
        <v>0</v>
      </c>
      <c r="E680" s="258">
        <f>SUBTOTAL(9,E679:E679)</f>
        <v>2737</v>
      </c>
      <c r="F680" s="258">
        <f>SUBTOTAL(9,F679:F679)</f>
        <v>0</v>
      </c>
      <c r="G680" s="258">
        <f>SUBTOTAL(9,G679:G679)</f>
        <v>2737</v>
      </c>
    </row>
    <row r="681" spans="2:7" outlineLevel="2">
      <c r="B681" s="180">
        <v>5808</v>
      </c>
      <c r="C681" s="145" t="s">
        <v>1628</v>
      </c>
      <c r="D681" s="478">
        <f>SUBTOTAL(9,D679:D680)</f>
        <v>0</v>
      </c>
      <c r="E681" s="258">
        <f>SUBTOTAL(9,E679:E680)</f>
        <v>2737</v>
      </c>
      <c r="F681" s="258">
        <f>SUBTOTAL(9,F679:F680)</f>
        <v>0</v>
      </c>
      <c r="G681" s="258">
        <f>SUBTOTAL(9,G679:G680)</f>
        <v>2737</v>
      </c>
    </row>
    <row r="682" spans="2:7" outlineLevel="4">
      <c r="B682" s="180">
        <v>58150189</v>
      </c>
      <c r="C682" s="145" t="s">
        <v>1657</v>
      </c>
      <c r="D682" s="478">
        <v>0</v>
      </c>
      <c r="E682" s="258">
        <v>6.1999999999999993</v>
      </c>
      <c r="F682" s="258">
        <v>0</v>
      </c>
      <c r="G682" s="258">
        <v>6.1999999999999993</v>
      </c>
    </row>
    <row r="683" spans="2:7" outlineLevel="4">
      <c r="B683" s="180">
        <v>58150194</v>
      </c>
      <c r="C683" s="145" t="s">
        <v>1005</v>
      </c>
      <c r="D683" s="478">
        <v>0</v>
      </c>
      <c r="E683" s="258">
        <v>287299.23</v>
      </c>
      <c r="F683" s="258">
        <v>287299.23</v>
      </c>
      <c r="G683" s="258">
        <v>0</v>
      </c>
    </row>
    <row r="684" spans="2:7" outlineLevel="3">
      <c r="B684" s="180">
        <v>581501</v>
      </c>
      <c r="C684" s="145" t="s">
        <v>1629</v>
      </c>
      <c r="D684" s="478">
        <f>SUBTOTAL(9,D682:D683)</f>
        <v>0</v>
      </c>
      <c r="E684" s="258">
        <f>SUBTOTAL(9,E682:E683)</f>
        <v>287305.43</v>
      </c>
      <c r="F684" s="258">
        <f>SUBTOTAL(9,F682:F683)</f>
        <v>287299.23</v>
      </c>
      <c r="G684" s="258">
        <f>SUBTOTAL(9,G682:G683)</f>
        <v>6.1999999999999993</v>
      </c>
    </row>
    <row r="685" spans="2:7" outlineLevel="2">
      <c r="B685" s="180">
        <v>5815</v>
      </c>
      <c r="C685" s="145" t="s">
        <v>1629</v>
      </c>
      <c r="D685" s="478">
        <f>SUBTOTAL(9,D682:D684)</f>
        <v>0</v>
      </c>
      <c r="E685" s="258">
        <f>SUBTOTAL(9,E682:E684)</f>
        <v>287305.43</v>
      </c>
      <c r="F685" s="258">
        <f>SUBTOTAL(9,F682:F684)</f>
        <v>287299.23</v>
      </c>
      <c r="G685" s="258">
        <f>SUBTOTAL(9,G682:G684)</f>
        <v>6.1999999999999993</v>
      </c>
    </row>
    <row r="686" spans="2:7" outlineLevel="1">
      <c r="B686" s="180">
        <v>58</v>
      </c>
      <c r="C686" s="145" t="s">
        <v>1658</v>
      </c>
      <c r="D686" s="478">
        <f>SUBTOTAL(9,D675:D685)</f>
        <v>0</v>
      </c>
      <c r="E686" s="258">
        <f>SUBTOTAL(9,E675:E685)</f>
        <v>75571831.219999999</v>
      </c>
      <c r="F686" s="258">
        <f>SUBTOTAL(9,F675:F685)</f>
        <v>1340146.95</v>
      </c>
      <c r="G686" s="258">
        <f>SUBTOTAL(9,G675:G685)</f>
        <v>74231684.270000011</v>
      </c>
    </row>
    <row r="687" spans="2:7">
      <c r="B687" s="180">
        <v>5</v>
      </c>
      <c r="C687" s="145" t="s">
        <v>1012</v>
      </c>
      <c r="D687" s="478">
        <f>SUBTOTAL(9,D541:D686)</f>
        <v>0</v>
      </c>
      <c r="E687" s="258">
        <f>SUBTOTAL(9,E541:E686)</f>
        <v>10915125119.719999</v>
      </c>
      <c r="F687" s="258">
        <f>SUBTOTAL(9,F541:F686)</f>
        <v>4103630759.73</v>
      </c>
      <c r="G687" s="258">
        <f>SUBTOTAL(9,G541:G686)</f>
        <v>6811494359.9899998</v>
      </c>
    </row>
    <row r="688" spans="2:7" outlineLevel="4">
      <c r="B688" s="180">
        <v>79030201</v>
      </c>
      <c r="C688" s="145" t="s">
        <v>1293</v>
      </c>
      <c r="D688" s="478">
        <v>0</v>
      </c>
      <c r="E688" s="258">
        <v>337904709.08999997</v>
      </c>
      <c r="F688" s="258">
        <v>0</v>
      </c>
      <c r="G688" s="258">
        <v>337904709.08999997</v>
      </c>
    </row>
    <row r="689" spans="2:7" outlineLevel="4">
      <c r="B689" s="180">
        <v>79030202</v>
      </c>
      <c r="C689" s="145" t="s">
        <v>1294</v>
      </c>
      <c r="D689" s="478">
        <v>0</v>
      </c>
      <c r="E689" s="258">
        <v>17960000</v>
      </c>
      <c r="F689" s="258">
        <v>0</v>
      </c>
      <c r="G689" s="258">
        <v>17960000</v>
      </c>
    </row>
    <row r="690" spans="2:7" outlineLevel="4">
      <c r="B690" s="180">
        <v>79030206</v>
      </c>
      <c r="C690" s="145" t="s">
        <v>1297</v>
      </c>
      <c r="D690" s="478">
        <v>0</v>
      </c>
      <c r="E690" s="258">
        <v>1510000</v>
      </c>
      <c r="F690" s="258">
        <v>0</v>
      </c>
      <c r="G690" s="258">
        <v>1510000</v>
      </c>
    </row>
    <row r="691" spans="2:7" outlineLevel="4">
      <c r="B691" s="180">
        <v>79030207</v>
      </c>
      <c r="C691" s="145" t="s">
        <v>1298</v>
      </c>
      <c r="D691" s="478">
        <v>0</v>
      </c>
      <c r="E691" s="258">
        <v>23897113.450000003</v>
      </c>
      <c r="F691" s="258">
        <v>0</v>
      </c>
      <c r="G691" s="258">
        <v>23897113.450000003</v>
      </c>
    </row>
    <row r="692" spans="2:7" outlineLevel="4">
      <c r="B692" s="180">
        <v>79030209</v>
      </c>
      <c r="C692" s="145" t="s">
        <v>1300</v>
      </c>
      <c r="D692" s="478">
        <v>0</v>
      </c>
      <c r="E692" s="258">
        <v>353913771.83000004</v>
      </c>
      <c r="F692" s="258">
        <v>10736686</v>
      </c>
      <c r="G692" s="258">
        <v>343177085.83000004</v>
      </c>
    </row>
    <row r="693" spans="2:7" outlineLevel="4">
      <c r="B693" s="180">
        <v>79030210</v>
      </c>
      <c r="C693" s="145" t="s">
        <v>1301</v>
      </c>
      <c r="D693" s="478">
        <v>0</v>
      </c>
      <c r="E693" s="258">
        <v>4795465.3599999994</v>
      </c>
      <c r="F693" s="258">
        <v>290000</v>
      </c>
      <c r="G693" s="258">
        <v>4505465.3599999994</v>
      </c>
    </row>
    <row r="694" spans="2:7" outlineLevel="4">
      <c r="B694" s="180">
        <v>79030211</v>
      </c>
      <c r="C694" s="145" t="s">
        <v>1302</v>
      </c>
      <c r="D694" s="478">
        <v>0</v>
      </c>
      <c r="E694" s="258">
        <v>24046125.350000001</v>
      </c>
      <c r="F694" s="258">
        <v>0</v>
      </c>
      <c r="G694" s="258">
        <v>24046125.350000001</v>
      </c>
    </row>
    <row r="695" spans="2:7" outlineLevel="4">
      <c r="B695" s="180">
        <v>79030212</v>
      </c>
      <c r="C695" s="145" t="s">
        <v>1303</v>
      </c>
      <c r="D695" s="478">
        <v>0</v>
      </c>
      <c r="E695" s="258">
        <v>56946908.809999995</v>
      </c>
      <c r="F695" s="258">
        <v>0</v>
      </c>
      <c r="G695" s="258">
        <v>56946908.809999995</v>
      </c>
    </row>
    <row r="696" spans="2:7" outlineLevel="4">
      <c r="B696" s="180">
        <v>79030213</v>
      </c>
      <c r="C696" s="145" t="s">
        <v>1304</v>
      </c>
      <c r="D696" s="478">
        <v>0</v>
      </c>
      <c r="E696" s="258">
        <v>10195262.140000001</v>
      </c>
      <c r="F696" s="258">
        <v>0</v>
      </c>
      <c r="G696" s="258">
        <v>10195262.140000001</v>
      </c>
    </row>
    <row r="697" spans="2:7" outlineLevel="4">
      <c r="B697" s="180">
        <v>79030215</v>
      </c>
      <c r="C697" s="145" t="s">
        <v>1306</v>
      </c>
      <c r="D697" s="478">
        <v>0</v>
      </c>
      <c r="E697" s="258">
        <v>32906866.060000002</v>
      </c>
      <c r="F697" s="258">
        <v>159000</v>
      </c>
      <c r="G697" s="258">
        <v>32747866.060000002</v>
      </c>
    </row>
    <row r="698" spans="2:7" outlineLevel="4">
      <c r="B698" s="180">
        <v>79030218</v>
      </c>
      <c r="C698" s="145" t="s">
        <v>1309</v>
      </c>
      <c r="D698" s="478">
        <v>0</v>
      </c>
      <c r="E698" s="258">
        <v>24371115</v>
      </c>
      <c r="F698" s="258">
        <v>0</v>
      </c>
      <c r="G698" s="258">
        <v>24371115</v>
      </c>
    </row>
    <row r="699" spans="2:7" outlineLevel="4">
      <c r="B699" s="180">
        <v>79030219</v>
      </c>
      <c r="C699" s="145" t="s">
        <v>1310</v>
      </c>
      <c r="D699" s="478">
        <v>0</v>
      </c>
      <c r="E699" s="258">
        <v>294000</v>
      </c>
      <c r="F699" s="258">
        <v>0</v>
      </c>
      <c r="G699" s="258">
        <v>294000</v>
      </c>
    </row>
    <row r="700" spans="2:7" outlineLevel="4">
      <c r="B700" s="180">
        <v>79030220</v>
      </c>
      <c r="C700" s="145" t="s">
        <v>1311</v>
      </c>
      <c r="D700" s="478">
        <v>0</v>
      </c>
      <c r="E700" s="258">
        <v>12130184.890000001</v>
      </c>
      <c r="F700" s="258">
        <v>0</v>
      </c>
      <c r="G700" s="258">
        <v>12130184.890000001</v>
      </c>
    </row>
    <row r="701" spans="2:7" outlineLevel="4">
      <c r="B701" s="180">
        <v>79030221</v>
      </c>
      <c r="C701" s="145" t="s">
        <v>1299</v>
      </c>
      <c r="D701" s="478">
        <v>0</v>
      </c>
      <c r="E701" s="258">
        <v>16910.919999999998</v>
      </c>
      <c r="F701" s="258">
        <v>0</v>
      </c>
      <c r="G701" s="258">
        <v>16910.919999999998</v>
      </c>
    </row>
    <row r="702" spans="2:7" outlineLevel="4">
      <c r="B702" s="180">
        <v>79030222</v>
      </c>
      <c r="C702" s="145" t="s">
        <v>1312</v>
      </c>
      <c r="D702" s="478">
        <v>0</v>
      </c>
      <c r="E702" s="258">
        <v>2070210.9200000002</v>
      </c>
      <c r="F702" s="258">
        <v>0</v>
      </c>
      <c r="G702" s="258">
        <v>2070210.9200000002</v>
      </c>
    </row>
    <row r="703" spans="2:7" outlineLevel="4">
      <c r="B703" s="180">
        <v>79030223</v>
      </c>
      <c r="C703" s="145" t="s">
        <v>1313</v>
      </c>
      <c r="D703" s="478">
        <v>0</v>
      </c>
      <c r="E703" s="258">
        <v>189644091.05000001</v>
      </c>
      <c r="F703" s="258">
        <v>0</v>
      </c>
      <c r="G703" s="258">
        <v>189644091.05000001</v>
      </c>
    </row>
    <row r="704" spans="2:7" outlineLevel="4">
      <c r="B704" s="180">
        <v>79030226</v>
      </c>
      <c r="C704" s="145" t="s">
        <v>1315</v>
      </c>
      <c r="D704" s="478">
        <v>0</v>
      </c>
      <c r="E704" s="258">
        <v>84797161</v>
      </c>
      <c r="F704" s="258">
        <v>0</v>
      </c>
      <c r="G704" s="258">
        <v>84797161</v>
      </c>
    </row>
    <row r="705" spans="2:7" outlineLevel="4">
      <c r="B705" s="180">
        <v>79030228</v>
      </c>
      <c r="C705" s="145" t="s">
        <v>1317</v>
      </c>
      <c r="D705" s="478">
        <v>0</v>
      </c>
      <c r="E705" s="258">
        <v>31684105</v>
      </c>
      <c r="F705" s="258">
        <v>0</v>
      </c>
      <c r="G705" s="258">
        <v>31684105</v>
      </c>
    </row>
    <row r="706" spans="2:7" outlineLevel="4">
      <c r="B706" s="180">
        <v>79030230</v>
      </c>
      <c r="C706" s="145" t="s">
        <v>1319</v>
      </c>
      <c r="D706" s="478">
        <v>0</v>
      </c>
      <c r="E706" s="258">
        <v>84179756</v>
      </c>
      <c r="F706" s="258">
        <v>0</v>
      </c>
      <c r="G706" s="258">
        <v>84179756</v>
      </c>
    </row>
    <row r="707" spans="2:7" outlineLevel="4">
      <c r="B707" s="180">
        <v>79030231</v>
      </c>
      <c r="C707" s="145" t="s">
        <v>1320</v>
      </c>
      <c r="D707" s="478">
        <v>0</v>
      </c>
      <c r="E707" s="258">
        <v>10113374</v>
      </c>
      <c r="F707" s="258">
        <v>0</v>
      </c>
      <c r="G707" s="258">
        <v>10113374</v>
      </c>
    </row>
    <row r="708" spans="2:7" outlineLevel="4">
      <c r="B708" s="180">
        <v>79030270</v>
      </c>
      <c r="C708" s="145" t="s">
        <v>1322</v>
      </c>
      <c r="D708" s="478">
        <v>0</v>
      </c>
      <c r="E708" s="258">
        <v>2069070</v>
      </c>
      <c r="F708" s="258">
        <v>2069070</v>
      </c>
      <c r="G708" s="258">
        <v>0</v>
      </c>
    </row>
    <row r="709" spans="2:7" outlineLevel="4">
      <c r="B709" s="180">
        <v>79030295</v>
      </c>
      <c r="C709" s="145" t="s">
        <v>1324</v>
      </c>
      <c r="D709" s="478">
        <v>0</v>
      </c>
      <c r="E709" s="258">
        <v>121483.62</v>
      </c>
      <c r="F709" s="258">
        <v>0</v>
      </c>
      <c r="G709" s="258">
        <v>121483.62</v>
      </c>
    </row>
    <row r="710" spans="2:7" outlineLevel="4">
      <c r="B710" s="180">
        <v>79030299</v>
      </c>
      <c r="C710" s="145" t="s">
        <v>1327</v>
      </c>
      <c r="D710" s="478">
        <v>0</v>
      </c>
      <c r="E710" s="258">
        <v>6461540.2899999991</v>
      </c>
      <c r="F710" s="258">
        <v>0</v>
      </c>
      <c r="G710" s="258">
        <v>6461540.2899999991</v>
      </c>
    </row>
    <row r="711" spans="2:7" outlineLevel="3">
      <c r="B711" s="180">
        <v>790302</v>
      </c>
      <c r="C711" s="145" t="s">
        <v>1056</v>
      </c>
      <c r="D711" s="478">
        <f>SUBTOTAL(9,D688:D710)</f>
        <v>0</v>
      </c>
      <c r="E711" s="258">
        <f>SUBTOTAL(9,E688:E710)</f>
        <v>1312029224.7799997</v>
      </c>
      <c r="F711" s="258">
        <f>SUBTOTAL(9,F688:F710)</f>
        <v>13254756</v>
      </c>
      <c r="G711" s="258">
        <f>SUBTOTAL(9,G688:G710)</f>
        <v>1298774468.7799997</v>
      </c>
    </row>
    <row r="712" spans="2:7" outlineLevel="4">
      <c r="B712" s="180">
        <v>79030301</v>
      </c>
      <c r="C712" s="145" t="s">
        <v>1328</v>
      </c>
      <c r="D712" s="478">
        <v>0</v>
      </c>
      <c r="E712" s="258">
        <v>2114671816</v>
      </c>
      <c r="F712" s="258">
        <v>50752573</v>
      </c>
      <c r="G712" s="258">
        <v>2063919243</v>
      </c>
    </row>
    <row r="713" spans="2:7" outlineLevel="4">
      <c r="B713" s="180">
        <v>79030302</v>
      </c>
      <c r="C713" s="145" t="s">
        <v>1329</v>
      </c>
      <c r="D713" s="478">
        <v>0</v>
      </c>
      <c r="E713" s="258">
        <v>24357107</v>
      </c>
      <c r="F713" s="258">
        <v>931496</v>
      </c>
      <c r="G713" s="258">
        <v>23425611</v>
      </c>
    </row>
    <row r="714" spans="2:7" outlineLevel="4">
      <c r="B714" s="180">
        <v>79030303</v>
      </c>
      <c r="C714" s="145" t="s">
        <v>1330</v>
      </c>
      <c r="D714" s="478">
        <v>0</v>
      </c>
      <c r="E714" s="258">
        <v>100429070.41</v>
      </c>
      <c r="F714" s="258">
        <v>4848380.42</v>
      </c>
      <c r="G714" s="258">
        <v>95580689.99000001</v>
      </c>
    </row>
    <row r="715" spans="2:7" outlineLevel="4">
      <c r="B715" s="180">
        <v>79030304</v>
      </c>
      <c r="C715" s="145" t="s">
        <v>1331</v>
      </c>
      <c r="D715" s="478">
        <v>0</v>
      </c>
      <c r="E715" s="258">
        <v>31340779</v>
      </c>
      <c r="F715" s="258">
        <v>947442</v>
      </c>
      <c r="G715" s="258">
        <v>30393337</v>
      </c>
    </row>
    <row r="716" spans="2:7" outlineLevel="4">
      <c r="B716" s="180">
        <v>79030305</v>
      </c>
      <c r="C716" s="145" t="s">
        <v>1332</v>
      </c>
      <c r="D716" s="478">
        <v>0</v>
      </c>
      <c r="E716" s="258">
        <v>193919508</v>
      </c>
      <c r="F716" s="258">
        <v>4758800.79</v>
      </c>
      <c r="G716" s="258">
        <v>189160707.21000001</v>
      </c>
    </row>
    <row r="717" spans="2:7" outlineLevel="4">
      <c r="B717" s="180">
        <v>79030306</v>
      </c>
      <c r="C717" s="145" t="s">
        <v>1333</v>
      </c>
      <c r="D717" s="478">
        <v>0</v>
      </c>
      <c r="E717" s="258">
        <v>23052050</v>
      </c>
      <c r="F717" s="258">
        <v>2427019</v>
      </c>
      <c r="G717" s="258">
        <v>20625031</v>
      </c>
    </row>
    <row r="718" spans="2:7" outlineLevel="4">
      <c r="B718" s="180">
        <v>79030307</v>
      </c>
      <c r="C718" s="145" t="s">
        <v>1334</v>
      </c>
      <c r="D718" s="478">
        <v>0</v>
      </c>
      <c r="E718" s="258">
        <v>178230500</v>
      </c>
      <c r="F718" s="258">
        <v>0</v>
      </c>
      <c r="G718" s="258">
        <v>178230500</v>
      </c>
    </row>
    <row r="719" spans="2:7" outlineLevel="4">
      <c r="B719" s="180">
        <v>79030308</v>
      </c>
      <c r="C719" s="145" t="s">
        <v>1335</v>
      </c>
      <c r="D719" s="478">
        <v>0</v>
      </c>
      <c r="E719" s="258">
        <v>14407219.51</v>
      </c>
      <c r="F719" s="258">
        <v>0</v>
      </c>
      <c r="G719" s="258">
        <v>14407219.51</v>
      </c>
    </row>
    <row r="720" spans="2:7" outlineLevel="4">
      <c r="B720" s="180">
        <v>79030309</v>
      </c>
      <c r="C720" s="145" t="s">
        <v>1336</v>
      </c>
      <c r="D720" s="478">
        <v>0</v>
      </c>
      <c r="E720" s="258">
        <v>209053842</v>
      </c>
      <c r="F720" s="258">
        <v>19622149</v>
      </c>
      <c r="G720" s="258">
        <v>189431693</v>
      </c>
    </row>
    <row r="721" spans="2:7" outlineLevel="4">
      <c r="B721" s="180">
        <v>79030310</v>
      </c>
      <c r="C721" s="145" t="s">
        <v>1337</v>
      </c>
      <c r="D721" s="478">
        <v>0</v>
      </c>
      <c r="E721" s="258">
        <v>25499294</v>
      </c>
      <c r="F721" s="258">
        <v>0</v>
      </c>
      <c r="G721" s="258">
        <v>25499294</v>
      </c>
    </row>
    <row r="722" spans="2:7" outlineLevel="4">
      <c r="B722" s="180">
        <v>79030311</v>
      </c>
      <c r="C722" s="145" t="s">
        <v>1338</v>
      </c>
      <c r="D722" s="478">
        <v>0</v>
      </c>
      <c r="E722" s="258">
        <v>20775726</v>
      </c>
      <c r="F722" s="258">
        <v>6715994</v>
      </c>
      <c r="G722" s="258">
        <v>14059732</v>
      </c>
    </row>
    <row r="723" spans="2:7" outlineLevel="4">
      <c r="B723" s="180">
        <v>79030314</v>
      </c>
      <c r="C723" s="145" t="s">
        <v>1341</v>
      </c>
      <c r="D723" s="478">
        <v>0</v>
      </c>
      <c r="E723" s="258">
        <v>182057000</v>
      </c>
      <c r="F723" s="258">
        <v>181286000</v>
      </c>
      <c r="G723" s="258">
        <v>771000</v>
      </c>
    </row>
    <row r="724" spans="2:7" outlineLevel="4">
      <c r="B724" s="180">
        <v>79030315</v>
      </c>
      <c r="C724" s="145" t="s">
        <v>1321</v>
      </c>
      <c r="D724" s="478">
        <v>0</v>
      </c>
      <c r="E724" s="258">
        <v>114431500</v>
      </c>
      <c r="F724" s="258">
        <v>32570301</v>
      </c>
      <c r="G724" s="258">
        <v>81861199</v>
      </c>
    </row>
    <row r="725" spans="2:7" outlineLevel="4">
      <c r="B725" s="180">
        <v>79030316</v>
      </c>
      <c r="C725" s="145" t="s">
        <v>1320</v>
      </c>
      <c r="D725" s="478">
        <v>0</v>
      </c>
      <c r="E725" s="258">
        <v>57244000</v>
      </c>
      <c r="F725" s="258">
        <v>7053000</v>
      </c>
      <c r="G725" s="258">
        <v>50191000</v>
      </c>
    </row>
    <row r="726" spans="2:7" outlineLevel="3">
      <c r="B726" s="180">
        <v>790303</v>
      </c>
      <c r="C726" s="145" t="s">
        <v>1014</v>
      </c>
      <c r="D726" s="478">
        <f>SUBTOTAL(9,D712:D725)</f>
        <v>0</v>
      </c>
      <c r="E726" s="258">
        <f>SUBTOTAL(9,E712:E725)</f>
        <v>3289469411.9200001</v>
      </c>
      <c r="F726" s="258">
        <f>SUBTOTAL(9,F712:F725)</f>
        <v>311913155.21000004</v>
      </c>
      <c r="G726" s="258">
        <f>SUBTOTAL(9,G712:G725)</f>
        <v>2977556256.71</v>
      </c>
    </row>
    <row r="727" spans="2:7" outlineLevel="4">
      <c r="B727" s="180">
        <v>79030501</v>
      </c>
      <c r="C727" s="145" t="s">
        <v>1347</v>
      </c>
      <c r="D727" s="478">
        <v>0</v>
      </c>
      <c r="E727" s="258">
        <v>91603513</v>
      </c>
      <c r="F727" s="258">
        <v>2236659</v>
      </c>
      <c r="G727" s="258">
        <v>89366854</v>
      </c>
    </row>
    <row r="728" spans="2:7" outlineLevel="4">
      <c r="B728" s="180">
        <v>79030502</v>
      </c>
      <c r="C728" s="145" t="s">
        <v>1348</v>
      </c>
      <c r="D728" s="478">
        <v>0</v>
      </c>
      <c r="E728" s="258">
        <v>199221809</v>
      </c>
      <c r="F728" s="258">
        <v>4667651</v>
      </c>
      <c r="G728" s="258">
        <v>194554158</v>
      </c>
    </row>
    <row r="729" spans="2:7" outlineLevel="4">
      <c r="B729" s="180">
        <v>79030503</v>
      </c>
      <c r="C729" s="145" t="s">
        <v>1349</v>
      </c>
      <c r="D729" s="478">
        <v>0</v>
      </c>
      <c r="E729" s="258">
        <v>18620395</v>
      </c>
      <c r="F729" s="258">
        <v>486395</v>
      </c>
      <c r="G729" s="258">
        <v>18134000</v>
      </c>
    </row>
    <row r="730" spans="2:7" outlineLevel="4">
      <c r="B730" s="180">
        <v>79030504</v>
      </c>
      <c r="C730" s="145" t="s">
        <v>1350</v>
      </c>
      <c r="D730" s="478">
        <v>0</v>
      </c>
      <c r="E730" s="258">
        <v>276691787</v>
      </c>
      <c r="F730" s="258">
        <v>6589471</v>
      </c>
      <c r="G730" s="258">
        <v>270102316</v>
      </c>
    </row>
    <row r="731" spans="2:7" outlineLevel="3">
      <c r="B731" s="180">
        <v>790305</v>
      </c>
      <c r="C731" s="145" t="s">
        <v>1046</v>
      </c>
      <c r="D731" s="478">
        <f>SUBTOTAL(9,D727:D730)</f>
        <v>0</v>
      </c>
      <c r="E731" s="258">
        <f>SUBTOTAL(9,E727:E730)</f>
        <v>586137504</v>
      </c>
      <c r="F731" s="258">
        <f>SUBTOTAL(9,F727:F730)</f>
        <v>13980176</v>
      </c>
      <c r="G731" s="258">
        <f>SUBTOTAL(9,G727:G730)</f>
        <v>572157328</v>
      </c>
    </row>
    <row r="732" spans="2:7" outlineLevel="4">
      <c r="B732" s="180">
        <v>79030601</v>
      </c>
      <c r="C732" s="145" t="s">
        <v>1351</v>
      </c>
      <c r="D732" s="478">
        <v>0</v>
      </c>
      <c r="E732" s="258">
        <v>68663384</v>
      </c>
      <c r="F732" s="258">
        <v>1676324</v>
      </c>
      <c r="G732" s="258">
        <v>66987060</v>
      </c>
    </row>
    <row r="733" spans="2:7" outlineLevel="4">
      <c r="B733" s="180">
        <v>79030602</v>
      </c>
      <c r="C733" s="145" t="s">
        <v>1352</v>
      </c>
      <c r="D733" s="478">
        <v>0</v>
      </c>
      <c r="E733" s="258">
        <v>45775727</v>
      </c>
      <c r="F733" s="258">
        <v>1117554</v>
      </c>
      <c r="G733" s="258">
        <v>44658173</v>
      </c>
    </row>
    <row r="734" spans="2:7" outlineLevel="3">
      <c r="B734" s="180">
        <v>790306</v>
      </c>
      <c r="C734" s="145" t="s">
        <v>1052</v>
      </c>
      <c r="D734" s="478">
        <f>SUBTOTAL(9,D732:D733)</f>
        <v>0</v>
      </c>
      <c r="E734" s="258">
        <f>SUBTOTAL(9,E732:E733)</f>
        <v>114439111</v>
      </c>
      <c r="F734" s="258">
        <f>SUBTOTAL(9,F732:F733)</f>
        <v>2793878</v>
      </c>
      <c r="G734" s="258">
        <f>SUBTOTAL(9,G732:G733)</f>
        <v>111645233</v>
      </c>
    </row>
    <row r="735" spans="2:7" outlineLevel="4">
      <c r="B735" s="180">
        <v>79030702</v>
      </c>
      <c r="C735" s="145" t="s">
        <v>1356</v>
      </c>
      <c r="D735" s="478">
        <v>0</v>
      </c>
      <c r="E735" s="258">
        <v>3635676.85</v>
      </c>
      <c r="F735" s="258">
        <v>0</v>
      </c>
      <c r="G735" s="258">
        <v>3635676.85</v>
      </c>
    </row>
    <row r="736" spans="2:7" outlineLevel="3">
      <c r="B736" s="180">
        <v>790307</v>
      </c>
      <c r="C736" s="145" t="s">
        <v>1354</v>
      </c>
      <c r="D736" s="478">
        <f>SUBTOTAL(9,D735:D735)</f>
        <v>0</v>
      </c>
      <c r="E736" s="258">
        <f>SUBTOTAL(9,E735:E735)</f>
        <v>3635676.85</v>
      </c>
      <c r="F736" s="258">
        <f>SUBTOTAL(9,F735:F735)</f>
        <v>0</v>
      </c>
      <c r="G736" s="258">
        <f>SUBTOTAL(9,G735:G735)</f>
        <v>3635676.85</v>
      </c>
    </row>
    <row r="737" spans="2:7" outlineLevel="4">
      <c r="B737" s="180">
        <v>79030805</v>
      </c>
      <c r="C737" s="145" t="s">
        <v>1364</v>
      </c>
      <c r="D737" s="478">
        <v>0</v>
      </c>
      <c r="E737" s="258">
        <v>293941.49</v>
      </c>
      <c r="F737" s="258">
        <v>0</v>
      </c>
      <c r="G737" s="258">
        <v>293941.49</v>
      </c>
    </row>
    <row r="738" spans="2:7" outlineLevel="3">
      <c r="B738" s="180">
        <v>790308</v>
      </c>
      <c r="C738" s="145" t="s">
        <v>253</v>
      </c>
      <c r="D738" s="478">
        <f>SUBTOTAL(9,D737:D737)</f>
        <v>0</v>
      </c>
      <c r="E738" s="258">
        <f>SUBTOTAL(9,E737:E737)</f>
        <v>293941.49</v>
      </c>
      <c r="F738" s="258">
        <f>SUBTOTAL(9,F737:F737)</f>
        <v>0</v>
      </c>
      <c r="G738" s="258">
        <f>SUBTOTAL(9,G737:G737)</f>
        <v>293941.49</v>
      </c>
    </row>
    <row r="739" spans="2:7" outlineLevel="2">
      <c r="B739" s="180">
        <v>7903</v>
      </c>
      <c r="C739" s="145" t="s">
        <v>1290</v>
      </c>
      <c r="D739" s="478">
        <f>SUBTOTAL(9,D688:D738)</f>
        <v>0</v>
      </c>
      <c r="E739" s="258">
        <f>SUBTOTAL(9,E688:E738)</f>
        <v>5306004870.04</v>
      </c>
      <c r="F739" s="258">
        <f>SUBTOTAL(9,F688:F738)</f>
        <v>341941965.21000004</v>
      </c>
      <c r="G739" s="258">
        <f>SUBTOTAL(9,G688:G738)</f>
        <v>4964062904.8299999</v>
      </c>
    </row>
    <row r="740" spans="2:7" outlineLevel="1">
      <c r="B740" s="180">
        <v>79</v>
      </c>
      <c r="C740" s="145" t="s">
        <v>967</v>
      </c>
      <c r="D740" s="478">
        <f>SUBTOTAL(9,D688:D739)</f>
        <v>0</v>
      </c>
      <c r="E740" s="258">
        <f>SUBTOTAL(9,E688:E739)</f>
        <v>5306004870.04</v>
      </c>
      <c r="F740" s="258">
        <f>SUBTOTAL(9,F688:F739)</f>
        <v>341941965.21000004</v>
      </c>
      <c r="G740" s="258">
        <f>SUBTOTAL(9,G688:G739)</f>
        <v>4964062904.8299999</v>
      </c>
    </row>
    <row r="741" spans="2:7">
      <c r="B741" s="180">
        <v>7</v>
      </c>
      <c r="C741" s="145" t="s">
        <v>1289</v>
      </c>
      <c r="D741" s="478">
        <f>SUBTOTAL(9,D688:D740)</f>
        <v>0</v>
      </c>
      <c r="E741" s="258">
        <f>SUBTOTAL(9,E688:E740)</f>
        <v>5306004870.04</v>
      </c>
      <c r="F741" s="258">
        <f>SUBTOTAL(9,F688:F740)</f>
        <v>341941965.21000004</v>
      </c>
      <c r="G741" s="258">
        <f>SUBTOTAL(9,G688:G740)</f>
        <v>4964062904.8299999</v>
      </c>
    </row>
    <row r="742" spans="2:7" outlineLevel="4">
      <c r="B742" s="180">
        <v>99999998</v>
      </c>
      <c r="C742" s="145" t="s">
        <v>1601</v>
      </c>
      <c r="D742" s="478">
        <v>0</v>
      </c>
      <c r="E742" s="258">
        <v>0.1</v>
      </c>
      <c r="F742" s="258">
        <v>0.1</v>
      </c>
      <c r="G742" s="258">
        <v>0</v>
      </c>
    </row>
    <row r="743" spans="2:7" outlineLevel="3">
      <c r="B743" s="180">
        <v>999999</v>
      </c>
      <c r="C743" s="145" t="s">
        <v>1630</v>
      </c>
      <c r="D743" s="478">
        <f>SUBTOTAL(9,D742:D742)</f>
        <v>0</v>
      </c>
      <c r="E743" s="258">
        <f>SUBTOTAL(9,E742:E742)</f>
        <v>0.1</v>
      </c>
      <c r="F743" s="258">
        <f>SUBTOTAL(9,F742:F742)</f>
        <v>0.1</v>
      </c>
      <c r="G743" s="258">
        <f>SUBTOTAL(9,G742:G742)</f>
        <v>0</v>
      </c>
    </row>
    <row r="744" spans="2:7" outlineLevel="2">
      <c r="B744" s="180">
        <v>9999</v>
      </c>
      <c r="C744" s="145" t="s">
        <v>1631</v>
      </c>
      <c r="D744" s="478">
        <f>SUBTOTAL(9,D742:D743)</f>
        <v>0</v>
      </c>
      <c r="E744" s="258">
        <f>SUBTOTAL(9,E742:E743)</f>
        <v>0.1</v>
      </c>
      <c r="F744" s="258">
        <f>SUBTOTAL(9,F742:F743)</f>
        <v>0.1</v>
      </c>
      <c r="G744" s="258">
        <f>SUBTOTAL(9,G742:G743)</f>
        <v>0</v>
      </c>
    </row>
    <row r="745" spans="2:7" outlineLevel="1">
      <c r="B745" s="180">
        <v>99</v>
      </c>
      <c r="C745" s="145" t="s">
        <v>1631</v>
      </c>
      <c r="D745" s="478">
        <f>SUBTOTAL(9,D742:D744)</f>
        <v>0</v>
      </c>
      <c r="E745" s="258">
        <f>SUBTOTAL(9,E742:E744)</f>
        <v>0.1</v>
      </c>
      <c r="F745" s="258">
        <f>SUBTOTAL(9,F742:F744)</f>
        <v>0.1</v>
      </c>
      <c r="G745" s="258">
        <f>SUBTOTAL(9,G742:G744)</f>
        <v>0</v>
      </c>
    </row>
    <row r="746" spans="2:7">
      <c r="B746" s="180">
        <v>9</v>
      </c>
      <c r="C746" s="145" t="s">
        <v>1631</v>
      </c>
      <c r="D746" s="478">
        <f>SUBTOTAL(9,D742:D745)</f>
        <v>0</v>
      </c>
      <c r="E746" s="258">
        <f>SUBTOTAL(9,E742:E745)</f>
        <v>0.1</v>
      </c>
      <c r="F746" s="258">
        <f>SUBTOTAL(9,F742:F745)</f>
        <v>0.1</v>
      </c>
      <c r="G746" s="258">
        <f>SUBTOTAL(9,G742:G745)</f>
        <v>0</v>
      </c>
    </row>
    <row r="747" spans="2:7">
      <c r="D747" s="478"/>
    </row>
    <row r="748" spans="2:7" hidden="1">
      <c r="B748" s="300" t="s">
        <v>1632</v>
      </c>
      <c r="C748" s="300">
        <v>0</v>
      </c>
      <c r="D748" s="479">
        <v>3.814697265625E-5</v>
      </c>
      <c r="E748" s="338">
        <v>115754293627.45003</v>
      </c>
      <c r="F748" s="338">
        <v>115754293627.45</v>
      </c>
      <c r="G748" s="338">
        <v>-6.8279041443020105E-6</v>
      </c>
    </row>
    <row r="749" spans="2:7">
      <c r="C749" s="300" t="s">
        <v>1633</v>
      </c>
      <c r="D749" s="479">
        <f>D748</f>
        <v>3.814697265625E-5</v>
      </c>
      <c r="E749" s="338">
        <f>E748</f>
        <v>115754293627.45003</v>
      </c>
      <c r="F749" s="338">
        <f>F748</f>
        <v>115754293627.45</v>
      </c>
      <c r="G749" s="338">
        <f>G748</f>
        <v>-6.8279041443020105E-6</v>
      </c>
    </row>
  </sheetData>
  <pageMargins left="0.7" right="0.7" top="0.75" bottom="0.75" header="0.3" footer="0.3"/>
  <pageSetup orientation="portrait" horizontalDpi="300" verticalDpi="300" r:id="rId1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30360E27-971C-4CBA-AAA2-E6A050E104CB}">
  <dimension ref="A1:G798"/>
  <sheetViews>
    <sheetView topLeftCell="A2" workbookViewId="0"/>
  </sheetViews>
  <sheetFormatPr defaultColWidth="11.5703125" defaultRowHeight="15" outlineLevelRow="4"/>
  <cols>
    <col min="1" max="1" width="7.85546875" customWidth="1"/>
    <col min="2" max="2" width="16.28515625" customWidth="1"/>
    <col min="3" max="3" width="40.28515625" customWidth="1"/>
    <col min="4" max="7" width="16.7109375" customWidth="1"/>
  </cols>
  <sheetData>
    <row r="1" spans="1:7" hidden="1">
      <c r="A1">
        <v>811024803</v>
      </c>
      <c r="B1">
        <v>202107</v>
      </c>
      <c r="C1" t="s">
        <v>1603</v>
      </c>
      <c r="D1" t="s">
        <v>1636</v>
      </c>
      <c r="E1" t="s">
        <v>1659</v>
      </c>
      <c r="F1" t="s">
        <v>1659</v>
      </c>
      <c r="G1" t="s">
        <v>1660</v>
      </c>
    </row>
    <row r="2" spans="1:7" ht="18.75">
      <c r="B2" s="140" t="s">
        <v>1603</v>
      </c>
    </row>
    <row r="3" spans="1:7" ht="18.75">
      <c r="B3" s="140" t="s">
        <v>1607</v>
      </c>
    </row>
    <row r="5" spans="1:7" ht="21">
      <c r="B5" s="141" t="s">
        <v>1608</v>
      </c>
    </row>
    <row r="6" spans="1:7">
      <c r="B6" s="142" t="s">
        <v>1661</v>
      </c>
    </row>
    <row r="9" spans="1:7">
      <c r="B9" s="143" t="s">
        <v>282</v>
      </c>
      <c r="C9" s="143" t="s">
        <v>1610</v>
      </c>
      <c r="D9" s="143" t="s">
        <v>1611</v>
      </c>
      <c r="E9" s="143" t="s">
        <v>1612</v>
      </c>
      <c r="F9" s="143" t="s">
        <v>1613</v>
      </c>
      <c r="G9" s="143" t="s">
        <v>1614</v>
      </c>
    </row>
    <row r="10" spans="1:7" outlineLevel="4">
      <c r="B10" s="180">
        <v>11050101</v>
      </c>
      <c r="C10" s="145" t="s">
        <v>291</v>
      </c>
      <c r="D10" s="478">
        <v>642000.47</v>
      </c>
      <c r="E10" s="478">
        <v>15141400</v>
      </c>
      <c r="F10" s="478">
        <v>15393400</v>
      </c>
      <c r="G10" s="478">
        <v>390000.47</v>
      </c>
    </row>
    <row r="11" spans="1:7" outlineLevel="3">
      <c r="B11" s="180">
        <v>110501</v>
      </c>
      <c r="C11" s="145" t="s">
        <v>290</v>
      </c>
      <c r="D11" s="478">
        <f>SUBTOTAL(9,D10:D10)</f>
        <v>642000.47</v>
      </c>
      <c r="E11" s="478">
        <f>SUBTOTAL(9,E10:E10)</f>
        <v>15141400</v>
      </c>
      <c r="F11" s="478">
        <f>SUBTOTAL(9,F10:F10)</f>
        <v>15393400</v>
      </c>
      <c r="G11" s="478">
        <f>SUBTOTAL(9,G10:G10)</f>
        <v>390000.47</v>
      </c>
    </row>
    <row r="12" spans="1:7" outlineLevel="4">
      <c r="B12" s="180">
        <v>11050201</v>
      </c>
      <c r="C12" s="145" t="s">
        <v>296</v>
      </c>
      <c r="D12" s="478">
        <v>400000</v>
      </c>
      <c r="E12" s="478">
        <v>400000</v>
      </c>
      <c r="F12" s="478">
        <v>800000</v>
      </c>
      <c r="G12" s="478">
        <v>0</v>
      </c>
    </row>
    <row r="13" spans="1:7" outlineLevel="4">
      <c r="B13" s="180">
        <v>11050204</v>
      </c>
      <c r="C13" s="145" t="s">
        <v>297</v>
      </c>
      <c r="D13" s="478">
        <v>200000</v>
      </c>
      <c r="E13" s="478">
        <v>200000</v>
      </c>
      <c r="F13" s="478">
        <v>400000</v>
      </c>
      <c r="G13" s="478">
        <v>0</v>
      </c>
    </row>
    <row r="14" spans="1:7" outlineLevel="4">
      <c r="B14" s="180">
        <v>11050205</v>
      </c>
      <c r="C14" s="145" t="s">
        <v>298</v>
      </c>
      <c r="D14" s="478">
        <v>200000</v>
      </c>
      <c r="E14" s="478">
        <v>0</v>
      </c>
      <c r="F14" s="478">
        <v>0</v>
      </c>
      <c r="G14" s="478">
        <v>200000</v>
      </c>
    </row>
    <row r="15" spans="1:7" outlineLevel="4">
      <c r="B15" s="180">
        <v>11050212</v>
      </c>
      <c r="C15" s="145" t="s">
        <v>299</v>
      </c>
      <c r="D15" s="478">
        <v>400000</v>
      </c>
      <c r="E15" s="478">
        <v>0</v>
      </c>
      <c r="F15" s="478">
        <v>400000</v>
      </c>
      <c r="G15" s="478">
        <v>0</v>
      </c>
    </row>
    <row r="16" spans="1:7" outlineLevel="4">
      <c r="B16" s="180">
        <v>11050214</v>
      </c>
      <c r="C16" s="145" t="s">
        <v>300</v>
      </c>
      <c r="D16" s="478">
        <v>50000</v>
      </c>
      <c r="E16" s="478">
        <v>0</v>
      </c>
      <c r="F16" s="478">
        <v>0</v>
      </c>
      <c r="G16" s="478">
        <v>50000</v>
      </c>
    </row>
    <row r="17" spans="2:7" outlineLevel="4">
      <c r="B17" s="180">
        <v>11050215</v>
      </c>
      <c r="C17" s="145" t="s">
        <v>301</v>
      </c>
      <c r="D17" s="478">
        <v>800000</v>
      </c>
      <c r="E17" s="478">
        <v>800000</v>
      </c>
      <c r="F17" s="478">
        <v>1600000</v>
      </c>
      <c r="G17" s="478">
        <v>0</v>
      </c>
    </row>
    <row r="18" spans="2:7" outlineLevel="4">
      <c r="B18" s="180">
        <v>11050216</v>
      </c>
      <c r="C18" s="145" t="s">
        <v>302</v>
      </c>
      <c r="D18" s="478">
        <v>800000</v>
      </c>
      <c r="E18" s="478">
        <v>1600000</v>
      </c>
      <c r="F18" s="478">
        <v>2400000</v>
      </c>
      <c r="G18" s="478">
        <v>0</v>
      </c>
    </row>
    <row r="19" spans="2:7" outlineLevel="3">
      <c r="B19" s="180">
        <v>110502</v>
      </c>
      <c r="C19" s="145" t="s">
        <v>295</v>
      </c>
      <c r="D19" s="478">
        <f>SUBTOTAL(9,D12:D18)</f>
        <v>2850000</v>
      </c>
      <c r="E19" s="478">
        <f>SUBTOTAL(9,E12:E18)</f>
        <v>3000000</v>
      </c>
      <c r="F19" s="478">
        <f>SUBTOTAL(9,F12:F18)</f>
        <v>5600000</v>
      </c>
      <c r="G19" s="478">
        <f>SUBTOTAL(9,G12:G18)</f>
        <v>250000</v>
      </c>
    </row>
    <row r="20" spans="2:7" outlineLevel="2">
      <c r="B20" s="180">
        <v>1105</v>
      </c>
      <c r="C20" s="145" t="s">
        <v>289</v>
      </c>
      <c r="D20" s="478">
        <f>SUBTOTAL(9,D10:D19)</f>
        <v>3492000.4699999997</v>
      </c>
      <c r="E20" s="478">
        <f>SUBTOTAL(9,E10:E19)</f>
        <v>18141400</v>
      </c>
      <c r="F20" s="478">
        <f>SUBTOTAL(9,F10:F19)</f>
        <v>20993400</v>
      </c>
      <c r="G20" s="478">
        <f>SUBTOTAL(9,G10:G19)</f>
        <v>640000.47</v>
      </c>
    </row>
    <row r="21" spans="2:7" outlineLevel="4">
      <c r="B21" s="180">
        <v>11100501</v>
      </c>
      <c r="C21" s="145" t="s">
        <v>305</v>
      </c>
      <c r="D21" s="478">
        <v>433441.19000000018</v>
      </c>
      <c r="E21" s="478">
        <v>274295716</v>
      </c>
      <c r="F21" s="478">
        <v>274517352.69</v>
      </c>
      <c r="G21" s="478">
        <v>211804.50000000017</v>
      </c>
    </row>
    <row r="22" spans="2:7" outlineLevel="3">
      <c r="B22" s="180">
        <v>111005</v>
      </c>
      <c r="C22" s="145" t="s">
        <v>304</v>
      </c>
      <c r="D22" s="478">
        <f>SUBTOTAL(9,D21:D21)</f>
        <v>433441.19000000018</v>
      </c>
      <c r="E22" s="478">
        <f>SUBTOTAL(9,E21:E21)</f>
        <v>274295716</v>
      </c>
      <c r="F22" s="478">
        <f>SUBTOTAL(9,F21:F21)</f>
        <v>274517352.69</v>
      </c>
      <c r="G22" s="478">
        <f>SUBTOTAL(9,G21:G21)</f>
        <v>211804.50000000017</v>
      </c>
    </row>
    <row r="23" spans="2:7" outlineLevel="4">
      <c r="B23" s="180">
        <v>11100601</v>
      </c>
      <c r="C23" s="145" t="s">
        <v>307</v>
      </c>
      <c r="D23" s="478">
        <v>4506845780.5600014</v>
      </c>
      <c r="E23" s="478">
        <v>30793042896.840004</v>
      </c>
      <c r="F23" s="478">
        <v>30991402742.68</v>
      </c>
      <c r="G23" s="478">
        <v>4308485934.7200012</v>
      </c>
    </row>
    <row r="24" spans="2:7" outlineLevel="3">
      <c r="B24" s="180">
        <v>111006</v>
      </c>
      <c r="C24" s="145" t="s">
        <v>306</v>
      </c>
      <c r="D24" s="478">
        <f>SUBTOTAL(9,D23:D23)</f>
        <v>4506845780.5600014</v>
      </c>
      <c r="E24" s="478">
        <f>SUBTOTAL(9,E23:E23)</f>
        <v>30793042896.840004</v>
      </c>
      <c r="F24" s="478">
        <f>SUBTOTAL(9,F23:F23)</f>
        <v>30991402742.68</v>
      </c>
      <c r="G24" s="478">
        <f>SUBTOTAL(9,G23:G23)</f>
        <v>4308485934.7200012</v>
      </c>
    </row>
    <row r="25" spans="2:7" outlineLevel="4">
      <c r="B25" s="180">
        <v>11109001</v>
      </c>
      <c r="C25" s="145" t="s">
        <v>313</v>
      </c>
      <c r="D25" s="478">
        <v>0</v>
      </c>
      <c r="E25" s="478">
        <v>0</v>
      </c>
      <c r="F25" s="478">
        <v>0</v>
      </c>
      <c r="G25" s="478">
        <v>0</v>
      </c>
    </row>
    <row r="26" spans="2:7" outlineLevel="3">
      <c r="B26" s="180">
        <v>111090</v>
      </c>
      <c r="C26" s="145" t="s">
        <v>303</v>
      </c>
      <c r="D26" s="478">
        <f>SUBTOTAL(9,D25:D25)</f>
        <v>0</v>
      </c>
      <c r="E26" s="478">
        <f>SUBTOTAL(9,E25:E25)</f>
        <v>0</v>
      </c>
      <c r="F26" s="478">
        <f>SUBTOTAL(9,F25:F25)</f>
        <v>0</v>
      </c>
      <c r="G26" s="478">
        <f>SUBTOTAL(9,G25:G25)</f>
        <v>0</v>
      </c>
    </row>
    <row r="27" spans="2:7" outlineLevel="2">
      <c r="B27" s="180">
        <v>1110</v>
      </c>
      <c r="C27" s="145" t="s">
        <v>1615</v>
      </c>
      <c r="D27" s="478">
        <f>SUBTOTAL(9,D21:D26)</f>
        <v>4507279221.750001</v>
      </c>
      <c r="E27" s="478">
        <f>SUBTOTAL(9,E21:E26)</f>
        <v>31067338612.840004</v>
      </c>
      <c r="F27" s="478">
        <f>SUBTOTAL(9,F21:F26)</f>
        <v>31265920095.369999</v>
      </c>
      <c r="G27" s="478">
        <f>SUBTOTAL(9,G21:G26)</f>
        <v>4308697739.2200012</v>
      </c>
    </row>
    <row r="28" spans="2:7" outlineLevel="4">
      <c r="B28" s="180">
        <v>11321001</v>
      </c>
      <c r="C28" s="145" t="s">
        <v>316</v>
      </c>
      <c r="D28" s="478">
        <v>148484594.23999995</v>
      </c>
      <c r="E28" s="478">
        <v>61164336.769999996</v>
      </c>
      <c r="F28" s="478">
        <v>184157968.06</v>
      </c>
      <c r="G28" s="478">
        <v>25490962.949999958</v>
      </c>
    </row>
    <row r="29" spans="2:7" outlineLevel="4">
      <c r="B29" s="180">
        <v>11321002</v>
      </c>
      <c r="C29" s="145" t="s">
        <v>317</v>
      </c>
      <c r="D29" s="478">
        <v>606720628.10000002</v>
      </c>
      <c r="E29" s="478">
        <v>0</v>
      </c>
      <c r="F29" s="478">
        <v>0</v>
      </c>
      <c r="G29" s="478">
        <v>606720628.10000002</v>
      </c>
    </row>
    <row r="30" spans="2:7" outlineLevel="4">
      <c r="B30" s="180">
        <v>11321003</v>
      </c>
      <c r="C30" s="145" t="s">
        <v>318</v>
      </c>
      <c r="D30" s="478">
        <v>328594712.74000007</v>
      </c>
      <c r="E30" s="478">
        <v>2888193.19</v>
      </c>
      <c r="F30" s="478">
        <v>331482905.93000001</v>
      </c>
      <c r="G30" s="478">
        <v>0</v>
      </c>
    </row>
    <row r="31" spans="2:7" outlineLevel="4">
      <c r="B31" s="180">
        <v>11321004</v>
      </c>
      <c r="C31" s="145" t="s">
        <v>319</v>
      </c>
      <c r="D31" s="478">
        <v>0</v>
      </c>
      <c r="E31" s="478">
        <v>77072078.950000003</v>
      </c>
      <c r="F31" s="478">
        <v>123229.95</v>
      </c>
      <c r="G31" s="478">
        <v>76948849</v>
      </c>
    </row>
    <row r="32" spans="2:7" outlineLevel="3">
      <c r="B32" s="180">
        <v>113210</v>
      </c>
      <c r="C32" s="145" t="s">
        <v>1616</v>
      </c>
      <c r="D32" s="478">
        <f>SUBTOTAL(9,D28:D31)</f>
        <v>1083799935.0799999</v>
      </c>
      <c r="E32" s="478">
        <f>SUBTOTAL(9,E28:E31)</f>
        <v>141124608.91</v>
      </c>
      <c r="F32" s="478">
        <f>SUBTOTAL(9,F28:F31)</f>
        <v>515764103.94</v>
      </c>
      <c r="G32" s="478">
        <f>SUBTOTAL(9,G28:G31)</f>
        <v>709160440.04999995</v>
      </c>
    </row>
    <row r="33" spans="2:7" outlineLevel="2">
      <c r="B33" s="180">
        <v>1132</v>
      </c>
      <c r="C33" s="145" t="s">
        <v>314</v>
      </c>
      <c r="D33" s="478">
        <f>SUBTOTAL(9,D28:D32)</f>
        <v>1083799935.0799999</v>
      </c>
      <c r="E33" s="478">
        <f>SUBTOTAL(9,E28:E32)</f>
        <v>141124608.91</v>
      </c>
      <c r="F33" s="478">
        <f>SUBTOTAL(9,F28:F32)</f>
        <v>515764103.94</v>
      </c>
      <c r="G33" s="478">
        <f>SUBTOTAL(9,G28:G32)</f>
        <v>709160440.04999995</v>
      </c>
    </row>
    <row r="34" spans="2:7" outlineLevel="4">
      <c r="B34" s="180">
        <v>11339001</v>
      </c>
      <c r="C34" s="145" t="s">
        <v>322</v>
      </c>
      <c r="D34" s="478">
        <v>443529.30999948503</v>
      </c>
      <c r="E34" s="478">
        <v>3958.88</v>
      </c>
      <c r="F34" s="478">
        <v>1829.84</v>
      </c>
      <c r="G34" s="478">
        <v>445658.34999948507</v>
      </c>
    </row>
    <row r="35" spans="2:7" outlineLevel="4">
      <c r="B35" s="180">
        <v>11339002</v>
      </c>
      <c r="C35" s="145" t="s">
        <v>323</v>
      </c>
      <c r="D35" s="478">
        <v>11585061.429999962</v>
      </c>
      <c r="E35" s="478">
        <v>13111059383.91</v>
      </c>
      <c r="F35" s="478">
        <v>13115500000</v>
      </c>
      <c r="G35" s="478">
        <v>7144445.3399999645</v>
      </c>
    </row>
    <row r="36" spans="2:7" outlineLevel="3">
      <c r="B36" s="180">
        <v>113390</v>
      </c>
      <c r="C36" s="145" t="s">
        <v>1617</v>
      </c>
      <c r="D36" s="478">
        <f>SUBTOTAL(9,D34:D35)</f>
        <v>12028590.739999447</v>
      </c>
      <c r="E36" s="478">
        <f>SUBTOTAL(9,E34:E35)</f>
        <v>13111063342.789999</v>
      </c>
      <c r="F36" s="478">
        <f>SUBTOTAL(9,F34:F35)</f>
        <v>13115501829.84</v>
      </c>
      <c r="G36" s="478">
        <f>SUBTOTAL(9,G34:G35)</f>
        <v>7590103.68999945</v>
      </c>
    </row>
    <row r="37" spans="2:7" outlineLevel="2">
      <c r="B37" s="180">
        <v>1133</v>
      </c>
      <c r="C37" s="145" t="s">
        <v>321</v>
      </c>
      <c r="D37" s="478">
        <f>SUBTOTAL(9,D34:D36)</f>
        <v>12028590.739999447</v>
      </c>
      <c r="E37" s="478">
        <f>SUBTOTAL(9,E34:E36)</f>
        <v>13111063342.789999</v>
      </c>
      <c r="F37" s="478">
        <f>SUBTOTAL(9,F34:F36)</f>
        <v>13115501829.84</v>
      </c>
      <c r="G37" s="478">
        <f>SUBTOTAL(9,G34:G36)</f>
        <v>7590103.68999945</v>
      </c>
    </row>
    <row r="38" spans="2:7" outlineLevel="1">
      <c r="B38" s="180">
        <v>11</v>
      </c>
      <c r="C38" s="145" t="s">
        <v>288</v>
      </c>
      <c r="D38" s="478">
        <f>SUBTOTAL(9,D10:D37)</f>
        <v>5606599748.0400009</v>
      </c>
      <c r="E38" s="478">
        <f>SUBTOTAL(9,E10:E37)</f>
        <v>44337667964.540009</v>
      </c>
      <c r="F38" s="478">
        <f>SUBTOTAL(9,F10:F37)</f>
        <v>44918179429.150002</v>
      </c>
      <c r="G38" s="478">
        <f>SUBTOTAL(9,G10:G37)</f>
        <v>5026088283.4300013</v>
      </c>
    </row>
    <row r="39" spans="2:7" outlineLevel="4">
      <c r="B39" s="180">
        <v>12010601</v>
      </c>
      <c r="C39" s="145" t="s">
        <v>327</v>
      </c>
      <c r="D39" s="478">
        <v>7091833602</v>
      </c>
      <c r="E39" s="478">
        <v>10096033508</v>
      </c>
      <c r="F39" s="478">
        <v>9997753930</v>
      </c>
      <c r="G39" s="478">
        <v>7190113180</v>
      </c>
    </row>
    <row r="40" spans="2:7" outlineLevel="4">
      <c r="B40" s="180">
        <v>12010602</v>
      </c>
      <c r="C40" s="145" t="s">
        <v>328</v>
      </c>
      <c r="D40" s="478">
        <v>46826522.679999992</v>
      </c>
      <c r="E40" s="478">
        <v>100045875.02</v>
      </c>
      <c r="F40" s="478">
        <v>100790932.03</v>
      </c>
      <c r="G40" s="478">
        <v>46081465.669999994</v>
      </c>
    </row>
    <row r="41" spans="2:7" outlineLevel="3">
      <c r="B41" s="180">
        <v>120106</v>
      </c>
      <c r="C41" s="145" t="s">
        <v>326</v>
      </c>
      <c r="D41" s="478">
        <f>SUBTOTAL(9,D39:D40)</f>
        <v>7138660124.6800003</v>
      </c>
      <c r="E41" s="478">
        <f>SUBTOTAL(9,E39:E40)</f>
        <v>10196079383.02</v>
      </c>
      <c r="F41" s="478">
        <f>SUBTOTAL(9,F39:F40)</f>
        <v>10098544862.030001</v>
      </c>
      <c r="G41" s="478">
        <f>SUBTOTAL(9,G39:G40)</f>
        <v>7236194645.6700001</v>
      </c>
    </row>
    <row r="42" spans="2:7" outlineLevel="2">
      <c r="B42" s="180">
        <v>1201</v>
      </c>
      <c r="C42" s="145" t="s">
        <v>324</v>
      </c>
      <c r="D42" s="478">
        <f>SUBTOTAL(9,D39:D41)</f>
        <v>7138660124.6800003</v>
      </c>
      <c r="E42" s="478">
        <f>SUBTOTAL(9,E39:E41)</f>
        <v>10196079383.02</v>
      </c>
      <c r="F42" s="478">
        <f>SUBTOTAL(9,F39:F41)</f>
        <v>10098544862.030001</v>
      </c>
      <c r="G42" s="478">
        <f>SUBTOTAL(9,G39:G41)</f>
        <v>7236194645.6700001</v>
      </c>
    </row>
    <row r="43" spans="2:7" outlineLevel="1">
      <c r="B43" s="180">
        <v>12</v>
      </c>
      <c r="C43" s="145" t="s">
        <v>1618</v>
      </c>
      <c r="D43" s="478">
        <f>SUBTOTAL(9,D39:D42)</f>
        <v>7138660124.6800003</v>
      </c>
      <c r="E43" s="478">
        <f>SUBTOTAL(9,E39:E42)</f>
        <v>10196079383.02</v>
      </c>
      <c r="F43" s="478">
        <f>SUBTOTAL(9,F39:F42)</f>
        <v>10098544862.030001</v>
      </c>
      <c r="G43" s="478">
        <f>SUBTOTAL(9,G39:G42)</f>
        <v>7236194645.6700001</v>
      </c>
    </row>
    <row r="44" spans="2:7" outlineLevel="4">
      <c r="B44" s="180">
        <v>14070101</v>
      </c>
      <c r="C44" s="145" t="s">
        <v>335</v>
      </c>
      <c r="D44" s="478">
        <v>0</v>
      </c>
      <c r="E44" s="478">
        <v>0</v>
      </c>
      <c r="F44" s="478">
        <v>0</v>
      </c>
      <c r="G44" s="478">
        <v>0</v>
      </c>
    </row>
    <row r="45" spans="2:7" outlineLevel="4">
      <c r="B45" s="180">
        <v>14070102</v>
      </c>
      <c r="C45" s="145" t="s">
        <v>336</v>
      </c>
      <c r="D45" s="478">
        <v>1443605178.77</v>
      </c>
      <c r="E45" s="478">
        <v>16520073356.149998</v>
      </c>
      <c r="F45" s="478">
        <v>16430128591.529999</v>
      </c>
      <c r="G45" s="478">
        <v>1533549943.3900006</v>
      </c>
    </row>
    <row r="46" spans="2:7" outlineLevel="4">
      <c r="B46" s="180">
        <v>14070103</v>
      </c>
      <c r="C46" s="145" t="s">
        <v>337</v>
      </c>
      <c r="D46" s="478">
        <v>1428000</v>
      </c>
      <c r="E46" s="478">
        <v>52303531.590000004</v>
      </c>
      <c r="F46" s="478">
        <v>53731531.590000004</v>
      </c>
      <c r="G46" s="478">
        <v>4.6566128730773926E-10</v>
      </c>
    </row>
    <row r="47" spans="2:7" outlineLevel="4">
      <c r="B47" s="180">
        <v>14070104</v>
      </c>
      <c r="C47" s="145" t="s">
        <v>338</v>
      </c>
      <c r="D47" s="478">
        <v>0</v>
      </c>
      <c r="E47" s="478">
        <v>162874807.34</v>
      </c>
      <c r="F47" s="478">
        <v>0</v>
      </c>
      <c r="G47" s="478">
        <v>162874807.34</v>
      </c>
    </row>
    <row r="48" spans="2:7" outlineLevel="3">
      <c r="B48" s="180">
        <v>140701</v>
      </c>
      <c r="C48" s="145" t="s">
        <v>334</v>
      </c>
      <c r="D48" s="478">
        <f>SUBTOTAL(9,D44:D47)</f>
        <v>1445033178.77</v>
      </c>
      <c r="E48" s="478">
        <f>SUBTOTAL(9,E44:E47)</f>
        <v>16735251695.079998</v>
      </c>
      <c r="F48" s="478">
        <f>SUBTOTAL(9,F44:F47)</f>
        <v>16483860123.119999</v>
      </c>
      <c r="G48" s="478">
        <f>SUBTOTAL(9,G44:G47)</f>
        <v>1696424750.7300005</v>
      </c>
    </row>
    <row r="49" spans="2:7" outlineLevel="2">
      <c r="B49" s="180">
        <v>1407</v>
      </c>
      <c r="C49" s="145" t="s">
        <v>334</v>
      </c>
      <c r="D49" s="478">
        <f>SUBTOTAL(9,D44:D48)</f>
        <v>1445033178.77</v>
      </c>
      <c r="E49" s="478">
        <f>SUBTOTAL(9,E44:E48)</f>
        <v>16735251695.079998</v>
      </c>
      <c r="F49" s="478">
        <f>SUBTOTAL(9,F44:F48)</f>
        <v>16483860123.119999</v>
      </c>
      <c r="G49" s="478">
        <f>SUBTOTAL(9,G44:G48)</f>
        <v>1696424750.7300005</v>
      </c>
    </row>
    <row r="50" spans="2:7" outlineLevel="4">
      <c r="B50" s="180">
        <v>14201003</v>
      </c>
      <c r="C50" s="145" t="s">
        <v>342</v>
      </c>
      <c r="D50" s="478">
        <v>29700200</v>
      </c>
      <c r="E50" s="478">
        <v>13354433</v>
      </c>
      <c r="F50" s="478">
        <v>43054633</v>
      </c>
      <c r="G50" s="478">
        <v>0</v>
      </c>
    </row>
    <row r="51" spans="2:7" outlineLevel="3">
      <c r="B51" s="180">
        <v>142010</v>
      </c>
      <c r="C51" s="145" t="s">
        <v>339</v>
      </c>
      <c r="D51" s="478">
        <f>SUBTOTAL(9,D50:D50)</f>
        <v>29700200</v>
      </c>
      <c r="E51" s="478">
        <f>SUBTOTAL(9,E50:E50)</f>
        <v>13354433</v>
      </c>
      <c r="F51" s="478">
        <f>SUBTOTAL(9,F50:F50)</f>
        <v>43054633</v>
      </c>
      <c r="G51" s="478">
        <f>SUBTOTAL(9,G50:G50)</f>
        <v>0</v>
      </c>
    </row>
    <row r="52" spans="2:7" outlineLevel="2">
      <c r="B52" s="180">
        <v>1420</v>
      </c>
      <c r="C52" s="145" t="s">
        <v>339</v>
      </c>
      <c r="D52" s="478">
        <f>SUBTOTAL(9,D50:D51)</f>
        <v>29700200</v>
      </c>
      <c r="E52" s="478">
        <f>SUBTOTAL(9,E50:E51)</f>
        <v>13354433</v>
      </c>
      <c r="F52" s="478">
        <f>SUBTOTAL(9,F50:F51)</f>
        <v>43054633</v>
      </c>
      <c r="G52" s="478">
        <f>SUBTOTAL(9,G50:G51)</f>
        <v>0</v>
      </c>
    </row>
    <row r="53" spans="2:7" outlineLevel="4">
      <c r="B53" s="180">
        <v>14220101</v>
      </c>
      <c r="C53" s="145" t="s">
        <v>345</v>
      </c>
      <c r="D53" s="478">
        <v>0</v>
      </c>
      <c r="E53" s="478">
        <v>0</v>
      </c>
      <c r="F53" s="478">
        <v>0</v>
      </c>
      <c r="G53" s="478">
        <v>0</v>
      </c>
    </row>
    <row r="54" spans="2:7" outlineLevel="3">
      <c r="B54" s="180">
        <v>142201</v>
      </c>
      <c r="C54" s="145" t="s">
        <v>344</v>
      </c>
      <c r="D54" s="478">
        <f>SUBTOTAL(9,D53:D53)</f>
        <v>0</v>
      </c>
      <c r="E54" s="478">
        <f>SUBTOTAL(9,E53:E53)</f>
        <v>0</v>
      </c>
      <c r="F54" s="478">
        <f>SUBTOTAL(9,F53:F53)</f>
        <v>0</v>
      </c>
      <c r="G54" s="478">
        <f>SUBTOTAL(9,G53:G53)</f>
        <v>0</v>
      </c>
    </row>
    <row r="55" spans="2:7" outlineLevel="4">
      <c r="B55" s="180">
        <v>14220201</v>
      </c>
      <c r="C55" s="145" t="s">
        <v>347</v>
      </c>
      <c r="D55" s="478">
        <v>1677770</v>
      </c>
      <c r="E55" s="478">
        <v>1637723</v>
      </c>
      <c r="F55" s="478">
        <v>0</v>
      </c>
      <c r="G55" s="478">
        <v>3315493</v>
      </c>
    </row>
    <row r="56" spans="2:7" outlineLevel="4">
      <c r="B56" s="180">
        <v>14220202</v>
      </c>
      <c r="C56" s="145" t="s">
        <v>348</v>
      </c>
      <c r="D56" s="478">
        <v>4268226.82</v>
      </c>
      <c r="E56" s="478">
        <v>8527005.4199999999</v>
      </c>
      <c r="F56" s="478">
        <v>0</v>
      </c>
      <c r="G56" s="478">
        <v>12795232.24</v>
      </c>
    </row>
    <row r="57" spans="2:7" outlineLevel="4">
      <c r="B57" s="180">
        <v>14220203</v>
      </c>
      <c r="C57" s="145" t="s">
        <v>349</v>
      </c>
      <c r="D57" s="478">
        <v>0</v>
      </c>
      <c r="E57" s="478">
        <v>0</v>
      </c>
      <c r="F57" s="478">
        <v>0</v>
      </c>
      <c r="G57" s="478">
        <v>0</v>
      </c>
    </row>
    <row r="58" spans="2:7" outlineLevel="3">
      <c r="B58" s="180">
        <v>142202</v>
      </c>
      <c r="C58" s="145" t="s">
        <v>346</v>
      </c>
      <c r="D58" s="478">
        <f>SUBTOTAL(9,D55:D57)</f>
        <v>5945996.8200000003</v>
      </c>
      <c r="E58" s="478">
        <f>SUBTOTAL(9,E55:E57)</f>
        <v>10164728.42</v>
      </c>
      <c r="F58" s="478">
        <f>SUBTOTAL(9,F55:F57)</f>
        <v>0</v>
      </c>
      <c r="G58" s="478">
        <f>SUBTOTAL(9,G55:G57)</f>
        <v>16110725.24</v>
      </c>
    </row>
    <row r="59" spans="2:7" outlineLevel="4">
      <c r="B59" s="180">
        <v>14220301</v>
      </c>
      <c r="C59" s="145" t="s">
        <v>351</v>
      </c>
      <c r="D59" s="478">
        <v>183827000</v>
      </c>
      <c r="E59" s="478">
        <v>737000</v>
      </c>
      <c r="F59" s="478">
        <v>0</v>
      </c>
      <c r="G59" s="478">
        <v>184564000</v>
      </c>
    </row>
    <row r="60" spans="2:7" outlineLevel="4">
      <c r="B60" s="180">
        <v>14220302</v>
      </c>
      <c r="C60" s="145" t="s">
        <v>352</v>
      </c>
      <c r="D60" s="478">
        <v>0</v>
      </c>
      <c r="E60" s="478">
        <v>0</v>
      </c>
      <c r="F60" s="478">
        <v>0</v>
      </c>
      <c r="G60" s="478">
        <v>0</v>
      </c>
    </row>
    <row r="61" spans="2:7" outlineLevel="3">
      <c r="B61" s="180">
        <v>142203</v>
      </c>
      <c r="C61" s="145" t="s">
        <v>350</v>
      </c>
      <c r="D61" s="478">
        <f>SUBTOTAL(9,D59:D60)</f>
        <v>183827000</v>
      </c>
      <c r="E61" s="478">
        <f>SUBTOTAL(9,E59:E60)</f>
        <v>737000</v>
      </c>
      <c r="F61" s="478">
        <f>SUBTOTAL(9,F59:F60)</f>
        <v>0</v>
      </c>
      <c r="G61" s="478">
        <f>SUBTOTAL(9,G59:G60)</f>
        <v>184564000</v>
      </c>
    </row>
    <row r="62" spans="2:7" outlineLevel="4">
      <c r="B62" s="180">
        <v>14221001</v>
      </c>
      <c r="C62" s="145" t="s">
        <v>354</v>
      </c>
      <c r="D62" s="478">
        <v>346600.86</v>
      </c>
      <c r="E62" s="478">
        <v>1552139.6199999996</v>
      </c>
      <c r="F62" s="478">
        <v>1639897.18</v>
      </c>
      <c r="G62" s="478">
        <v>258843.29999999993</v>
      </c>
    </row>
    <row r="63" spans="2:7" outlineLevel="3">
      <c r="B63" s="180">
        <v>142210</v>
      </c>
      <c r="C63" s="145" t="s">
        <v>353</v>
      </c>
      <c r="D63" s="478">
        <f>SUBTOTAL(9,D62:D62)</f>
        <v>346600.86</v>
      </c>
      <c r="E63" s="478">
        <f>SUBTOTAL(9,E62:E62)</f>
        <v>1552139.6199999996</v>
      </c>
      <c r="F63" s="478">
        <f>SUBTOTAL(9,F62:F62)</f>
        <v>1639897.18</v>
      </c>
      <c r="G63" s="478">
        <f>SUBTOTAL(9,G62:G62)</f>
        <v>258843.29999999993</v>
      </c>
    </row>
    <row r="64" spans="2:7" outlineLevel="4">
      <c r="B64" s="180">
        <v>14225001</v>
      </c>
      <c r="C64" s="145" t="s">
        <v>356</v>
      </c>
      <c r="D64" s="478">
        <v>4160912.62</v>
      </c>
      <c r="E64" s="478">
        <v>3965314.55</v>
      </c>
      <c r="F64" s="478">
        <v>0</v>
      </c>
      <c r="G64" s="478">
        <v>8126227.1699999999</v>
      </c>
    </row>
    <row r="65" spans="2:7" outlineLevel="4">
      <c r="B65" s="180">
        <v>14225002</v>
      </c>
      <c r="C65" s="145" t="s">
        <v>357</v>
      </c>
      <c r="D65" s="478">
        <v>3204596.69</v>
      </c>
      <c r="E65" s="478">
        <v>1541730.76</v>
      </c>
      <c r="F65" s="478">
        <v>0</v>
      </c>
      <c r="G65" s="478">
        <v>4746327.45</v>
      </c>
    </row>
    <row r="66" spans="2:7" outlineLevel="4">
      <c r="B66" s="180">
        <v>14225003</v>
      </c>
      <c r="C66" s="145" t="s">
        <v>358</v>
      </c>
      <c r="D66" s="478">
        <v>946330.68</v>
      </c>
      <c r="E66" s="478">
        <v>2032564.0799999998</v>
      </c>
      <c r="F66" s="478">
        <v>0</v>
      </c>
      <c r="G66" s="478">
        <v>2978894.76</v>
      </c>
    </row>
    <row r="67" spans="2:7" outlineLevel="4">
      <c r="B67" s="180">
        <v>14225004</v>
      </c>
      <c r="C67" s="145" t="s">
        <v>359</v>
      </c>
      <c r="D67" s="478">
        <v>241841.44</v>
      </c>
      <c r="E67" s="478">
        <v>675042.7</v>
      </c>
      <c r="F67" s="478">
        <v>0</v>
      </c>
      <c r="G67" s="478">
        <v>916884.14</v>
      </c>
    </row>
    <row r="68" spans="2:7" outlineLevel="4">
      <c r="B68" s="180">
        <v>14225005</v>
      </c>
      <c r="C68" s="145" t="s">
        <v>360</v>
      </c>
      <c r="D68" s="478">
        <v>955351.10000000009</v>
      </c>
      <c r="E68" s="478">
        <v>2277004.5300000003</v>
      </c>
      <c r="F68" s="478">
        <v>0</v>
      </c>
      <c r="G68" s="478">
        <v>3232355.63</v>
      </c>
    </row>
    <row r="69" spans="2:7" outlineLevel="4">
      <c r="B69" s="180">
        <v>14225006</v>
      </c>
      <c r="C69" s="145" t="s">
        <v>361</v>
      </c>
      <c r="D69" s="478">
        <v>514413.11</v>
      </c>
      <c r="E69" s="478">
        <v>1819263.71</v>
      </c>
      <c r="F69" s="478">
        <v>0</v>
      </c>
      <c r="G69" s="478">
        <v>2333676.8200000003</v>
      </c>
    </row>
    <row r="70" spans="2:7" outlineLevel="4">
      <c r="B70" s="180">
        <v>14225007</v>
      </c>
      <c r="C70" s="145" t="s">
        <v>362</v>
      </c>
      <c r="D70" s="478">
        <v>1627099.67</v>
      </c>
      <c r="E70" s="478">
        <v>2319413.77</v>
      </c>
      <c r="F70" s="478">
        <v>0</v>
      </c>
      <c r="G70" s="478">
        <v>3946513.4400000004</v>
      </c>
    </row>
    <row r="71" spans="2:7" outlineLevel="4">
      <c r="B71" s="180">
        <v>14225008</v>
      </c>
      <c r="C71" s="145" t="s">
        <v>363</v>
      </c>
      <c r="D71" s="478">
        <v>74071.820000000007</v>
      </c>
      <c r="E71" s="478">
        <v>182397.13</v>
      </c>
      <c r="F71" s="478">
        <v>0</v>
      </c>
      <c r="G71" s="478">
        <v>256468.95</v>
      </c>
    </row>
    <row r="72" spans="2:7" outlineLevel="4">
      <c r="B72" s="180">
        <v>14225009</v>
      </c>
      <c r="C72" s="145" t="s">
        <v>364</v>
      </c>
      <c r="D72" s="478">
        <v>0</v>
      </c>
      <c r="E72" s="478">
        <v>0</v>
      </c>
      <c r="F72" s="478">
        <v>0</v>
      </c>
      <c r="G72" s="478">
        <v>0</v>
      </c>
    </row>
    <row r="73" spans="2:7" outlineLevel="4">
      <c r="B73" s="180">
        <v>14225010</v>
      </c>
      <c r="C73" s="145" t="s">
        <v>365</v>
      </c>
      <c r="D73" s="478">
        <v>224926.58000000002</v>
      </c>
      <c r="E73" s="478">
        <v>317092.19</v>
      </c>
      <c r="F73" s="478">
        <v>0</v>
      </c>
      <c r="G73" s="478">
        <v>542018.77</v>
      </c>
    </row>
    <row r="74" spans="2:7" outlineLevel="4">
      <c r="B74" s="180">
        <v>14225011</v>
      </c>
      <c r="C74" s="145" t="s">
        <v>366</v>
      </c>
      <c r="D74" s="478">
        <v>0</v>
      </c>
      <c r="E74" s="478">
        <v>0</v>
      </c>
      <c r="F74" s="478">
        <v>0</v>
      </c>
      <c r="G74" s="478">
        <v>0</v>
      </c>
    </row>
    <row r="75" spans="2:7" outlineLevel="4">
      <c r="B75" s="180">
        <v>14225012</v>
      </c>
      <c r="C75" s="145" t="s">
        <v>367</v>
      </c>
      <c r="D75" s="478">
        <v>153115.57</v>
      </c>
      <c r="E75" s="478">
        <v>322386.97000000003</v>
      </c>
      <c r="F75" s="478">
        <v>0</v>
      </c>
      <c r="G75" s="478">
        <v>475502.54</v>
      </c>
    </row>
    <row r="76" spans="2:7" outlineLevel="4">
      <c r="B76" s="180">
        <v>14225014</v>
      </c>
      <c r="C76" s="145" t="s">
        <v>369</v>
      </c>
      <c r="D76" s="478">
        <v>55560.260000000009</v>
      </c>
      <c r="E76" s="478">
        <v>71627.66</v>
      </c>
      <c r="F76" s="478">
        <v>0</v>
      </c>
      <c r="G76" s="478">
        <v>127187.92000000001</v>
      </c>
    </row>
    <row r="77" spans="2:7" outlineLevel="4">
      <c r="B77" s="180">
        <v>14225015</v>
      </c>
      <c r="C77" s="145" t="s">
        <v>370</v>
      </c>
      <c r="D77" s="478">
        <v>0</v>
      </c>
      <c r="E77" s="478">
        <v>0</v>
      </c>
      <c r="F77" s="478">
        <v>0</v>
      </c>
      <c r="G77" s="478">
        <v>0</v>
      </c>
    </row>
    <row r="78" spans="2:7" outlineLevel="4">
      <c r="B78" s="180">
        <v>14225017</v>
      </c>
      <c r="C78" s="145" t="s">
        <v>372</v>
      </c>
      <c r="D78" s="478">
        <v>0</v>
      </c>
      <c r="E78" s="478">
        <v>251622.49</v>
      </c>
      <c r="F78" s="478">
        <v>0</v>
      </c>
      <c r="G78" s="478">
        <v>251622.49</v>
      </c>
    </row>
    <row r="79" spans="2:7" outlineLevel="4">
      <c r="B79" s="180">
        <v>14225018</v>
      </c>
      <c r="C79" s="145" t="s">
        <v>373</v>
      </c>
      <c r="D79" s="478">
        <v>0</v>
      </c>
      <c r="E79" s="478">
        <v>184698.71000000002</v>
      </c>
      <c r="F79" s="478">
        <v>0</v>
      </c>
      <c r="G79" s="478">
        <v>184698.71000000002</v>
      </c>
    </row>
    <row r="80" spans="2:7" outlineLevel="4">
      <c r="B80" s="180">
        <v>14225019</v>
      </c>
      <c r="C80" s="145" t="s">
        <v>374</v>
      </c>
      <c r="D80" s="478">
        <v>42239.009999999987</v>
      </c>
      <c r="E80" s="478">
        <v>109954.52</v>
      </c>
      <c r="F80" s="478">
        <v>0</v>
      </c>
      <c r="G80" s="478">
        <v>152193.53</v>
      </c>
    </row>
    <row r="81" spans="2:7" outlineLevel="4">
      <c r="B81" s="180">
        <v>14225020</v>
      </c>
      <c r="C81" s="145" t="s">
        <v>375</v>
      </c>
      <c r="D81" s="478">
        <v>0</v>
      </c>
      <c r="E81" s="478">
        <v>189323.18</v>
      </c>
      <c r="F81" s="478">
        <v>0</v>
      </c>
      <c r="G81" s="478">
        <v>189323.18</v>
      </c>
    </row>
    <row r="82" spans="2:7" outlineLevel="4">
      <c r="B82" s="180">
        <v>14225021</v>
      </c>
      <c r="C82" s="145" t="s">
        <v>376</v>
      </c>
      <c r="D82" s="478">
        <v>83260.34</v>
      </c>
      <c r="E82" s="478">
        <v>164626.79</v>
      </c>
      <c r="F82" s="478">
        <v>0</v>
      </c>
      <c r="G82" s="478">
        <v>247887.12999999998</v>
      </c>
    </row>
    <row r="83" spans="2:7" outlineLevel="4">
      <c r="B83" s="180">
        <v>14225022</v>
      </c>
      <c r="C83" s="145" t="s">
        <v>377</v>
      </c>
      <c r="D83" s="478">
        <v>140840.69</v>
      </c>
      <c r="E83" s="478">
        <v>0</v>
      </c>
      <c r="F83" s="478">
        <v>0</v>
      </c>
      <c r="G83" s="478">
        <v>140840.69</v>
      </c>
    </row>
    <row r="84" spans="2:7" outlineLevel="4">
      <c r="B84" s="180">
        <v>14225023</v>
      </c>
      <c r="C84" s="145" t="s">
        <v>378</v>
      </c>
      <c r="D84" s="478">
        <v>0</v>
      </c>
      <c r="E84" s="478">
        <v>0</v>
      </c>
      <c r="F84" s="478">
        <v>0</v>
      </c>
      <c r="G84" s="478">
        <v>0</v>
      </c>
    </row>
    <row r="85" spans="2:7" outlineLevel="4">
      <c r="B85" s="180">
        <v>14225024</v>
      </c>
      <c r="C85" s="145" t="s">
        <v>379</v>
      </c>
      <c r="D85" s="478">
        <v>0</v>
      </c>
      <c r="E85" s="478">
        <v>0</v>
      </c>
      <c r="F85" s="478">
        <v>0</v>
      </c>
      <c r="G85" s="478">
        <v>0</v>
      </c>
    </row>
    <row r="86" spans="2:7" outlineLevel="4">
      <c r="B86" s="180">
        <v>14225025</v>
      </c>
      <c r="C86" s="145" t="s">
        <v>380</v>
      </c>
      <c r="D86" s="478">
        <v>0</v>
      </c>
      <c r="E86" s="478">
        <v>352163.3</v>
      </c>
      <c r="F86" s="478">
        <v>0</v>
      </c>
      <c r="G86" s="478">
        <v>352163.3</v>
      </c>
    </row>
    <row r="87" spans="2:7" outlineLevel="4">
      <c r="B87" s="180">
        <v>14225037</v>
      </c>
      <c r="C87" s="145" t="s">
        <v>392</v>
      </c>
      <c r="D87" s="478">
        <v>125887.85</v>
      </c>
      <c r="E87" s="478">
        <v>3857.58</v>
      </c>
      <c r="F87" s="478">
        <v>0</v>
      </c>
      <c r="G87" s="478">
        <v>129745.43000000001</v>
      </c>
    </row>
    <row r="88" spans="2:7" outlineLevel="4">
      <c r="B88" s="180">
        <v>14225038</v>
      </c>
      <c r="C88" s="145" t="s">
        <v>393</v>
      </c>
      <c r="D88" s="478">
        <v>71008.7</v>
      </c>
      <c r="E88" s="478">
        <v>0</v>
      </c>
      <c r="F88" s="478">
        <v>0</v>
      </c>
      <c r="G88" s="478">
        <v>71008.7</v>
      </c>
    </row>
    <row r="89" spans="2:7" outlineLevel="4">
      <c r="B89" s="180">
        <v>14225039</v>
      </c>
      <c r="C89" s="145" t="s">
        <v>394</v>
      </c>
      <c r="D89" s="478">
        <v>96877</v>
      </c>
      <c r="E89" s="478">
        <v>0</v>
      </c>
      <c r="F89" s="478">
        <v>0</v>
      </c>
      <c r="G89" s="478">
        <v>96877</v>
      </c>
    </row>
    <row r="90" spans="2:7" outlineLevel="4">
      <c r="B90" s="180">
        <v>14225040</v>
      </c>
      <c r="C90" s="145" t="s">
        <v>395</v>
      </c>
      <c r="D90" s="478">
        <v>86995.87</v>
      </c>
      <c r="E90" s="478">
        <v>0</v>
      </c>
      <c r="F90" s="478">
        <v>0</v>
      </c>
      <c r="G90" s="478">
        <v>86995.87</v>
      </c>
    </row>
    <row r="91" spans="2:7" outlineLevel="4">
      <c r="B91" s="180">
        <v>14225041</v>
      </c>
      <c r="C91" s="145" t="s">
        <v>396</v>
      </c>
      <c r="D91" s="478">
        <v>0</v>
      </c>
      <c r="E91" s="478">
        <v>269234.95999999996</v>
      </c>
      <c r="F91" s="478">
        <v>0</v>
      </c>
      <c r="G91" s="478">
        <v>269234.95999999996</v>
      </c>
    </row>
    <row r="92" spans="2:7" outlineLevel="4">
      <c r="B92" s="180">
        <v>14225042</v>
      </c>
      <c r="C92" s="145" t="s">
        <v>397</v>
      </c>
      <c r="D92" s="478">
        <v>0</v>
      </c>
      <c r="E92" s="478">
        <v>166374.85</v>
      </c>
      <c r="F92" s="478">
        <v>0</v>
      </c>
      <c r="G92" s="478">
        <v>166374.85</v>
      </c>
    </row>
    <row r="93" spans="2:7" outlineLevel="4">
      <c r="B93" s="180">
        <v>14225043</v>
      </c>
      <c r="C93" s="145" t="s">
        <v>398</v>
      </c>
      <c r="D93" s="478">
        <v>0</v>
      </c>
      <c r="E93" s="478">
        <v>6798.63</v>
      </c>
      <c r="F93" s="478">
        <v>0</v>
      </c>
      <c r="G93" s="478">
        <v>6798.63</v>
      </c>
    </row>
    <row r="94" spans="2:7" outlineLevel="3">
      <c r="B94" s="180">
        <v>142250</v>
      </c>
      <c r="C94" s="145" t="s">
        <v>355</v>
      </c>
      <c r="D94" s="478">
        <f>SUBTOTAL(9,D64:D93)</f>
        <v>12805328.999999996</v>
      </c>
      <c r="E94" s="478">
        <f>SUBTOTAL(9,E64:E93)</f>
        <v>17222493.060000002</v>
      </c>
      <c r="F94" s="478">
        <f>SUBTOTAL(9,F64:F93)</f>
        <v>0</v>
      </c>
      <c r="G94" s="478">
        <f>SUBTOTAL(9,G64:G93)</f>
        <v>30027822.060000006</v>
      </c>
    </row>
    <row r="95" spans="2:7" outlineLevel="2">
      <c r="B95" s="180">
        <v>1422</v>
      </c>
      <c r="C95" s="145" t="s">
        <v>343</v>
      </c>
      <c r="D95" s="478">
        <f>SUBTOTAL(9,D53:D94)</f>
        <v>202924926.67999998</v>
      </c>
      <c r="E95" s="478">
        <f>SUBTOTAL(9,E53:E94)</f>
        <v>29676361.099999998</v>
      </c>
      <c r="F95" s="478">
        <f>SUBTOTAL(9,F53:F94)</f>
        <v>1639897.18</v>
      </c>
      <c r="G95" s="478">
        <f>SUBTOTAL(9,G53:G94)</f>
        <v>230961390.59999996</v>
      </c>
    </row>
    <row r="96" spans="2:7" outlineLevel="4">
      <c r="B96" s="180">
        <v>14240201</v>
      </c>
      <c r="C96" s="145" t="s">
        <v>412</v>
      </c>
      <c r="D96" s="478">
        <v>2811200591</v>
      </c>
      <c r="E96" s="478">
        <v>4636879020</v>
      </c>
      <c r="F96" s="478">
        <v>6054798802</v>
      </c>
      <c r="G96" s="478">
        <v>1393280809</v>
      </c>
    </row>
    <row r="97" spans="2:7" outlineLevel="4">
      <c r="B97" s="180">
        <v>14240202</v>
      </c>
      <c r="C97" s="145" t="s">
        <v>413</v>
      </c>
      <c r="D97" s="478">
        <v>0</v>
      </c>
      <c r="E97" s="478">
        <v>532410948</v>
      </c>
      <c r="F97" s="478">
        <v>0</v>
      </c>
      <c r="G97" s="478">
        <v>532410948</v>
      </c>
    </row>
    <row r="98" spans="2:7" outlineLevel="3">
      <c r="B98" s="180">
        <v>142402</v>
      </c>
      <c r="C98" s="145" t="s">
        <v>411</v>
      </c>
      <c r="D98" s="478">
        <f>SUBTOTAL(9,D96:D97)</f>
        <v>2811200591</v>
      </c>
      <c r="E98" s="478">
        <f>SUBTOTAL(9,E96:E97)</f>
        <v>5169289968</v>
      </c>
      <c r="F98" s="478">
        <f>SUBTOTAL(9,F96:F97)</f>
        <v>6054798802</v>
      </c>
      <c r="G98" s="478">
        <f>SUBTOTAL(9,G96:G97)</f>
        <v>1925691757</v>
      </c>
    </row>
    <row r="99" spans="2:7" outlineLevel="2">
      <c r="B99" s="180">
        <v>1424</v>
      </c>
      <c r="C99" s="145" t="s">
        <v>410</v>
      </c>
      <c r="D99" s="478">
        <f>SUBTOTAL(9,D96:D98)</f>
        <v>2811200591</v>
      </c>
      <c r="E99" s="478">
        <f>SUBTOTAL(9,E96:E98)</f>
        <v>5169289968</v>
      </c>
      <c r="F99" s="478">
        <f>SUBTOTAL(9,F96:F98)</f>
        <v>6054798802</v>
      </c>
      <c r="G99" s="478">
        <f>SUBTOTAL(9,G96:G98)</f>
        <v>1925691757</v>
      </c>
    </row>
    <row r="100" spans="2:7" outlineLevel="4">
      <c r="B100" s="180">
        <v>14700601</v>
      </c>
      <c r="C100" s="145" t="s">
        <v>416</v>
      </c>
      <c r="D100" s="478">
        <v>48019798.040000014</v>
      </c>
      <c r="E100" s="478">
        <v>172125646</v>
      </c>
      <c r="F100" s="478">
        <v>135412172.23000002</v>
      </c>
      <c r="G100" s="478">
        <v>84733271.810000017</v>
      </c>
    </row>
    <row r="101" spans="2:7" outlineLevel="4">
      <c r="B101" s="180">
        <v>14700602</v>
      </c>
      <c r="C101" s="145" t="s">
        <v>417</v>
      </c>
      <c r="D101" s="478">
        <v>0</v>
      </c>
      <c r="E101" s="478">
        <v>0</v>
      </c>
      <c r="F101" s="478">
        <v>0</v>
      </c>
      <c r="G101" s="478">
        <v>0</v>
      </c>
    </row>
    <row r="102" spans="2:7" outlineLevel="3">
      <c r="B102" s="180">
        <v>147006</v>
      </c>
      <c r="C102" s="145" t="s">
        <v>987</v>
      </c>
      <c r="D102" s="478">
        <f>SUBTOTAL(9,D100:D101)</f>
        <v>48019798.040000014</v>
      </c>
      <c r="E102" s="478">
        <f>SUBTOTAL(9,E100:E101)</f>
        <v>172125646</v>
      </c>
      <c r="F102" s="478">
        <f>SUBTOTAL(9,F100:F101)</f>
        <v>135412172.23000002</v>
      </c>
      <c r="G102" s="478">
        <f>SUBTOTAL(9,G100:G101)</f>
        <v>84733271.810000017</v>
      </c>
    </row>
    <row r="103" spans="2:7" outlineLevel="4">
      <c r="B103" s="180">
        <v>14701201</v>
      </c>
      <c r="C103" s="145" t="s">
        <v>419</v>
      </c>
      <c r="D103" s="478">
        <v>0</v>
      </c>
      <c r="E103" s="478">
        <v>23415275</v>
      </c>
      <c r="F103" s="478">
        <v>23415275</v>
      </c>
      <c r="G103" s="478">
        <v>0</v>
      </c>
    </row>
    <row r="104" spans="2:7" outlineLevel="3">
      <c r="B104" s="180">
        <v>147012</v>
      </c>
      <c r="C104" s="145" t="s">
        <v>418</v>
      </c>
      <c r="D104" s="478">
        <f>SUBTOTAL(9,D103:D103)</f>
        <v>0</v>
      </c>
      <c r="E104" s="478">
        <f>SUBTOTAL(9,E103:E103)</f>
        <v>23415275</v>
      </c>
      <c r="F104" s="478">
        <f>SUBTOTAL(9,F103:F103)</f>
        <v>23415275</v>
      </c>
      <c r="G104" s="478">
        <f>SUBTOTAL(9,G103:G103)</f>
        <v>0</v>
      </c>
    </row>
    <row r="105" spans="2:7" outlineLevel="4">
      <c r="B105" s="180">
        <v>14708301</v>
      </c>
      <c r="C105" s="145" t="s">
        <v>427</v>
      </c>
      <c r="D105" s="478">
        <v>6987798.8900000006</v>
      </c>
      <c r="E105" s="478">
        <v>37290261.219999999</v>
      </c>
      <c r="F105" s="478">
        <v>35498734.109999999</v>
      </c>
      <c r="G105" s="478">
        <v>8779326</v>
      </c>
    </row>
    <row r="106" spans="2:7" outlineLevel="3">
      <c r="B106" s="180">
        <v>147083</v>
      </c>
      <c r="C106" s="145" t="s">
        <v>652</v>
      </c>
      <c r="D106" s="478">
        <f>SUBTOTAL(9,D105:D105)</f>
        <v>6987798.8900000006</v>
      </c>
      <c r="E106" s="478">
        <f>SUBTOTAL(9,E105:E105)</f>
        <v>37290261.219999999</v>
      </c>
      <c r="F106" s="478">
        <f>SUBTOTAL(9,F105:F105)</f>
        <v>35498734.109999999</v>
      </c>
      <c r="G106" s="478">
        <f>SUBTOTAL(9,G105:G105)</f>
        <v>8779326</v>
      </c>
    </row>
    <row r="107" spans="2:7" outlineLevel="4">
      <c r="B107" s="180">
        <v>14709002</v>
      </c>
      <c r="C107" s="145" t="s">
        <v>428</v>
      </c>
      <c r="D107" s="478">
        <v>0</v>
      </c>
      <c r="E107" s="478">
        <v>0</v>
      </c>
      <c r="F107" s="478">
        <v>0</v>
      </c>
      <c r="G107" s="478">
        <v>0</v>
      </c>
    </row>
    <row r="108" spans="2:7" outlineLevel="4">
      <c r="B108" s="180">
        <v>14709003</v>
      </c>
      <c r="C108" s="145" t="s">
        <v>429</v>
      </c>
      <c r="D108" s="478">
        <v>3248121.0199999996</v>
      </c>
      <c r="E108" s="478">
        <v>1216230.2200000002</v>
      </c>
      <c r="F108" s="478">
        <v>3874383.78</v>
      </c>
      <c r="G108" s="478">
        <v>589967.45999999985</v>
      </c>
    </row>
    <row r="109" spans="2:7" outlineLevel="4">
      <c r="B109" s="180">
        <v>14709004</v>
      </c>
      <c r="C109" s="145" t="s">
        <v>430</v>
      </c>
      <c r="D109" s="478">
        <v>43239</v>
      </c>
      <c r="E109" s="478">
        <v>509530</v>
      </c>
      <c r="F109" s="478">
        <v>552769</v>
      </c>
      <c r="G109" s="478">
        <v>0</v>
      </c>
    </row>
    <row r="110" spans="2:7" outlineLevel="4">
      <c r="B110" s="180">
        <v>14709005</v>
      </c>
      <c r="C110" s="145" t="s">
        <v>431</v>
      </c>
      <c r="D110" s="478">
        <v>51501991.280000001</v>
      </c>
      <c r="E110" s="478">
        <v>677929.88</v>
      </c>
      <c r="F110" s="478">
        <v>15867783.76</v>
      </c>
      <c r="G110" s="478">
        <v>36312137.399999999</v>
      </c>
    </row>
    <row r="111" spans="2:7" outlineLevel="4">
      <c r="B111" s="180">
        <v>14709006</v>
      </c>
      <c r="C111" s="145" t="s">
        <v>432</v>
      </c>
      <c r="D111" s="478">
        <v>0</v>
      </c>
      <c r="E111" s="478">
        <v>224660</v>
      </c>
      <c r="F111" s="478">
        <v>224660</v>
      </c>
      <c r="G111" s="478">
        <v>0</v>
      </c>
    </row>
    <row r="112" spans="2:7" outlineLevel="4">
      <c r="B112" s="180">
        <v>14709095</v>
      </c>
      <c r="C112" s="145" t="s">
        <v>434</v>
      </c>
      <c r="D112" s="478">
        <v>0</v>
      </c>
      <c r="E112" s="478">
        <v>0</v>
      </c>
      <c r="F112" s="478">
        <v>0</v>
      </c>
      <c r="G112" s="478">
        <v>0</v>
      </c>
    </row>
    <row r="113" spans="2:7" outlineLevel="3">
      <c r="B113" s="180">
        <v>147090</v>
      </c>
      <c r="C113" s="145" t="s">
        <v>414</v>
      </c>
      <c r="D113" s="478">
        <f>SUBTOTAL(9,D107:D112)</f>
        <v>54793351.299999997</v>
      </c>
      <c r="E113" s="478">
        <f>SUBTOTAL(9,E107:E112)</f>
        <v>2628350.1</v>
      </c>
      <c r="F113" s="478">
        <f>SUBTOTAL(9,F107:F112)</f>
        <v>20519596.539999999</v>
      </c>
      <c r="G113" s="478">
        <f>SUBTOTAL(9,G107:G112)</f>
        <v>36902104.859999999</v>
      </c>
    </row>
    <row r="114" spans="2:7" outlineLevel="2">
      <c r="B114" s="180">
        <v>1470</v>
      </c>
      <c r="C114" s="145" t="s">
        <v>414</v>
      </c>
      <c r="D114" s="478">
        <f>SUBTOTAL(9,D100:D113)</f>
        <v>109800948.23000002</v>
      </c>
      <c r="E114" s="478">
        <f>SUBTOTAL(9,E100:E113)</f>
        <v>235459532.31999999</v>
      </c>
      <c r="F114" s="478">
        <f>SUBTOTAL(9,F100:F113)</f>
        <v>214845777.88000003</v>
      </c>
      <c r="G114" s="478">
        <f>SUBTOTAL(9,G100:G113)</f>
        <v>130414702.67000002</v>
      </c>
    </row>
    <row r="115" spans="2:7" outlineLevel="4">
      <c r="B115" s="180">
        <v>14900101</v>
      </c>
      <c r="C115" s="145" t="s">
        <v>439</v>
      </c>
      <c r="D115" s="478">
        <v>0</v>
      </c>
      <c r="E115" s="478">
        <v>891176</v>
      </c>
      <c r="F115" s="478">
        <v>891176</v>
      </c>
      <c r="G115" s="478">
        <v>0</v>
      </c>
    </row>
    <row r="116" spans="2:7" outlineLevel="3">
      <c r="B116" s="180">
        <v>149001</v>
      </c>
      <c r="C116" s="145" t="s">
        <v>1619</v>
      </c>
      <c r="D116" s="478">
        <f>SUBTOTAL(9,D115:D115)</f>
        <v>0</v>
      </c>
      <c r="E116" s="478">
        <f>SUBTOTAL(9,E115:E115)</f>
        <v>891176</v>
      </c>
      <c r="F116" s="478">
        <f>SUBTOTAL(9,F115:F115)</f>
        <v>891176</v>
      </c>
      <c r="G116" s="478">
        <f>SUBTOTAL(9,G115:G115)</f>
        <v>0</v>
      </c>
    </row>
    <row r="117" spans="2:7" outlineLevel="2">
      <c r="B117" s="180">
        <v>1490</v>
      </c>
      <c r="C117" s="145" t="s">
        <v>1619</v>
      </c>
      <c r="D117" s="478">
        <f>SUBTOTAL(9,D115:D116)</f>
        <v>0</v>
      </c>
      <c r="E117" s="478">
        <f>SUBTOTAL(9,E115:E116)</f>
        <v>891176</v>
      </c>
      <c r="F117" s="478">
        <f>SUBTOTAL(9,F115:F116)</f>
        <v>891176</v>
      </c>
      <c r="G117" s="478">
        <f>SUBTOTAL(9,G115:G116)</f>
        <v>0</v>
      </c>
    </row>
    <row r="118" spans="2:7" outlineLevel="4">
      <c r="B118" s="180">
        <v>14990199</v>
      </c>
      <c r="C118" s="145" t="s">
        <v>441</v>
      </c>
      <c r="D118" s="478">
        <v>0</v>
      </c>
      <c r="E118" s="478">
        <v>0</v>
      </c>
      <c r="F118" s="478">
        <v>471390</v>
      </c>
      <c r="G118" s="478">
        <v>-471390</v>
      </c>
    </row>
    <row r="119" spans="2:7" outlineLevel="3">
      <c r="B119" s="180">
        <v>149901</v>
      </c>
      <c r="C119" s="145" t="s">
        <v>440</v>
      </c>
      <c r="D119" s="478">
        <f>SUBTOTAL(9,D118:D118)</f>
        <v>0</v>
      </c>
      <c r="E119" s="478">
        <f>SUBTOTAL(9,E118:E118)</f>
        <v>0</v>
      </c>
      <c r="F119" s="478">
        <f>SUBTOTAL(9,F118:F118)</f>
        <v>471390</v>
      </c>
      <c r="G119" s="478">
        <f>SUBTOTAL(9,G118:G118)</f>
        <v>-471390</v>
      </c>
    </row>
    <row r="120" spans="2:7" outlineLevel="2">
      <c r="B120" s="180">
        <v>1499</v>
      </c>
      <c r="C120" s="145" t="s">
        <v>440</v>
      </c>
      <c r="D120" s="478">
        <f>SUBTOTAL(9,D118:D119)</f>
        <v>0</v>
      </c>
      <c r="E120" s="478">
        <f>SUBTOTAL(9,E118:E119)</f>
        <v>0</v>
      </c>
      <c r="F120" s="478">
        <f>SUBTOTAL(9,F118:F119)</f>
        <v>471390</v>
      </c>
      <c r="G120" s="478">
        <f>SUBTOTAL(9,G118:G119)</f>
        <v>-471390</v>
      </c>
    </row>
    <row r="121" spans="2:7" outlineLevel="1">
      <c r="B121" s="180">
        <v>14</v>
      </c>
      <c r="C121" s="145" t="s">
        <v>250</v>
      </c>
      <c r="D121" s="478">
        <f>SUBTOTAL(9,D44:D120)</f>
        <v>4598659844.6799994</v>
      </c>
      <c r="E121" s="478">
        <f>SUBTOTAL(9,E44:E120)</f>
        <v>22183923165.5</v>
      </c>
      <c r="F121" s="478">
        <f>SUBTOTAL(9,F44:F120)</f>
        <v>22799561799.179996</v>
      </c>
      <c r="G121" s="478">
        <f>SUBTOTAL(9,G44:G120)</f>
        <v>3983021211.000001</v>
      </c>
    </row>
    <row r="122" spans="2:7" outlineLevel="4">
      <c r="B122" s="180">
        <v>15189001</v>
      </c>
      <c r="C122" s="145" t="s">
        <v>447</v>
      </c>
      <c r="D122" s="478">
        <v>14500000</v>
      </c>
      <c r="E122" s="478">
        <v>0</v>
      </c>
      <c r="F122" s="478">
        <v>9500000</v>
      </c>
      <c r="G122" s="478">
        <v>5000000</v>
      </c>
    </row>
    <row r="123" spans="2:7" outlineLevel="3">
      <c r="B123" s="180">
        <v>151890</v>
      </c>
      <c r="C123" s="145" t="s">
        <v>1620</v>
      </c>
      <c r="D123" s="478">
        <f>SUBTOTAL(9,D122:D122)</f>
        <v>14500000</v>
      </c>
      <c r="E123" s="478">
        <f>SUBTOTAL(9,E122:E122)</f>
        <v>0</v>
      </c>
      <c r="F123" s="478">
        <f>SUBTOTAL(9,F122:F122)</f>
        <v>9500000</v>
      </c>
      <c r="G123" s="478">
        <f>SUBTOTAL(9,G122:G122)</f>
        <v>5000000</v>
      </c>
    </row>
    <row r="124" spans="2:7" outlineLevel="2">
      <c r="B124" s="180">
        <v>1518</v>
      </c>
      <c r="C124" s="145" t="s">
        <v>445</v>
      </c>
      <c r="D124" s="478">
        <f>SUBTOTAL(9,D122:D123)</f>
        <v>14500000</v>
      </c>
      <c r="E124" s="478">
        <f>SUBTOTAL(9,E122:E123)</f>
        <v>0</v>
      </c>
      <c r="F124" s="478">
        <f>SUBTOTAL(9,F122:F123)</f>
        <v>9500000</v>
      </c>
      <c r="G124" s="478">
        <f>SUBTOTAL(9,G122:G123)</f>
        <v>5000000</v>
      </c>
    </row>
    <row r="125" spans="2:7" outlineLevel="4">
      <c r="B125" s="180">
        <v>15300901</v>
      </c>
      <c r="C125" s="145" t="s">
        <v>450</v>
      </c>
      <c r="D125" s="478">
        <v>0</v>
      </c>
      <c r="E125" s="478">
        <v>0</v>
      </c>
      <c r="F125" s="478">
        <v>0</v>
      </c>
      <c r="G125" s="478">
        <v>0</v>
      </c>
    </row>
    <row r="126" spans="2:7" outlineLevel="3">
      <c r="B126" s="180">
        <v>153009</v>
      </c>
      <c r="C126" s="145" t="s">
        <v>449</v>
      </c>
      <c r="D126" s="478">
        <f>SUBTOTAL(9,D125:D125)</f>
        <v>0</v>
      </c>
      <c r="E126" s="478">
        <f>SUBTOTAL(9,E125:E125)</f>
        <v>0</v>
      </c>
      <c r="F126" s="478">
        <f>SUBTOTAL(9,F125:F125)</f>
        <v>0</v>
      </c>
      <c r="G126" s="478">
        <f>SUBTOTAL(9,G125:G125)</f>
        <v>0</v>
      </c>
    </row>
    <row r="127" spans="2:7" outlineLevel="2">
      <c r="B127" s="180">
        <v>1530</v>
      </c>
      <c r="C127" s="145" t="s">
        <v>448</v>
      </c>
      <c r="D127" s="478">
        <f>SUBTOTAL(9,D125:D126)</f>
        <v>0</v>
      </c>
      <c r="E127" s="478">
        <f>SUBTOTAL(9,E125:E126)</f>
        <v>0</v>
      </c>
      <c r="F127" s="478">
        <f>SUBTOTAL(9,F125:F126)</f>
        <v>0</v>
      </c>
      <c r="G127" s="478">
        <f>SUBTOTAL(9,G125:G126)</f>
        <v>0</v>
      </c>
    </row>
    <row r="128" spans="2:7" outlineLevel="1">
      <c r="B128" s="180">
        <v>15</v>
      </c>
      <c r="C128" s="145" t="s">
        <v>249</v>
      </c>
      <c r="D128" s="478">
        <f>SUBTOTAL(9,D122:D127)</f>
        <v>14500000</v>
      </c>
      <c r="E128" s="478">
        <f>SUBTOTAL(9,E122:E127)</f>
        <v>0</v>
      </c>
      <c r="F128" s="478">
        <f>SUBTOTAL(9,F122:F127)</f>
        <v>9500000</v>
      </c>
      <c r="G128" s="478">
        <f>SUBTOTAL(9,G122:G127)</f>
        <v>5000000</v>
      </c>
    </row>
    <row r="129" spans="2:7" outlineLevel="4">
      <c r="B129" s="180">
        <v>16400101</v>
      </c>
      <c r="C129" s="145" t="s">
        <v>461</v>
      </c>
      <c r="D129" s="478">
        <v>14563790073</v>
      </c>
      <c r="E129" s="478">
        <v>0</v>
      </c>
      <c r="F129" s="478">
        <v>0</v>
      </c>
      <c r="G129" s="478">
        <v>14563790073</v>
      </c>
    </row>
    <row r="130" spans="2:7" outlineLevel="3">
      <c r="B130" s="180">
        <v>164001</v>
      </c>
      <c r="C130" s="145" t="s">
        <v>460</v>
      </c>
      <c r="D130" s="478">
        <f>SUBTOTAL(9,D129:D129)</f>
        <v>14563790073</v>
      </c>
      <c r="E130" s="478">
        <f>SUBTOTAL(9,E129:E129)</f>
        <v>0</v>
      </c>
      <c r="F130" s="478">
        <f>SUBTOTAL(9,F129:F129)</f>
        <v>0</v>
      </c>
      <c r="G130" s="478">
        <f>SUBTOTAL(9,G129:G129)</f>
        <v>14563790073</v>
      </c>
    </row>
    <row r="131" spans="2:7" outlineLevel="2">
      <c r="B131" s="180">
        <v>1640</v>
      </c>
      <c r="C131" s="145" t="s">
        <v>459</v>
      </c>
      <c r="D131" s="478">
        <f>SUBTOTAL(9,D129:D130)</f>
        <v>14563790073</v>
      </c>
      <c r="E131" s="478">
        <f>SUBTOTAL(9,E129:E130)</f>
        <v>0</v>
      </c>
      <c r="F131" s="478">
        <f>SUBTOTAL(9,F129:F130)</f>
        <v>0</v>
      </c>
      <c r="G131" s="478">
        <f>SUBTOTAL(9,G129:G130)</f>
        <v>14563790073</v>
      </c>
    </row>
    <row r="132" spans="2:7" outlineLevel="4">
      <c r="B132" s="180">
        <v>16550101</v>
      </c>
      <c r="C132" s="145" t="s">
        <v>463</v>
      </c>
      <c r="D132" s="478">
        <v>184263278.53</v>
      </c>
      <c r="E132" s="478">
        <v>0</v>
      </c>
      <c r="F132" s="478">
        <v>7124900</v>
      </c>
      <c r="G132" s="478">
        <v>177138378.53</v>
      </c>
    </row>
    <row r="133" spans="2:7" outlineLevel="4">
      <c r="B133" s="180">
        <v>16550102</v>
      </c>
      <c r="C133" s="145" t="s">
        <v>464</v>
      </c>
      <c r="D133" s="478">
        <v>0</v>
      </c>
      <c r="E133" s="478">
        <v>0</v>
      </c>
      <c r="F133" s="478">
        <v>0</v>
      </c>
      <c r="G133" s="478">
        <v>0</v>
      </c>
    </row>
    <row r="134" spans="2:7" outlineLevel="4">
      <c r="B134" s="180">
        <v>16550103</v>
      </c>
      <c r="C134" s="145" t="s">
        <v>465</v>
      </c>
      <c r="D134" s="478">
        <v>0</v>
      </c>
      <c r="E134" s="478">
        <v>0</v>
      </c>
      <c r="F134" s="478">
        <v>0</v>
      </c>
      <c r="G134" s="478">
        <v>0</v>
      </c>
    </row>
    <row r="135" spans="2:7" outlineLevel="4">
      <c r="B135" s="180">
        <v>16550104</v>
      </c>
      <c r="C135" s="145" t="s">
        <v>466</v>
      </c>
      <c r="D135" s="478">
        <v>0</v>
      </c>
      <c r="E135" s="478">
        <v>0</v>
      </c>
      <c r="F135" s="478">
        <v>0</v>
      </c>
      <c r="G135" s="478">
        <v>0</v>
      </c>
    </row>
    <row r="136" spans="2:7" outlineLevel="4">
      <c r="B136" s="180">
        <v>16550105</v>
      </c>
      <c r="C136" s="145" t="s">
        <v>467</v>
      </c>
      <c r="D136" s="478">
        <v>0</v>
      </c>
      <c r="E136" s="478">
        <v>0</v>
      </c>
      <c r="F136" s="478">
        <v>0</v>
      </c>
      <c r="G136" s="478">
        <v>0</v>
      </c>
    </row>
    <row r="137" spans="2:7" outlineLevel="3">
      <c r="B137" s="180">
        <v>165501</v>
      </c>
      <c r="C137" s="145" t="s">
        <v>462</v>
      </c>
      <c r="D137" s="478">
        <f>SUBTOTAL(9,D132:D136)</f>
        <v>184263278.53</v>
      </c>
      <c r="E137" s="478">
        <f>SUBTOTAL(9,E132:E136)</f>
        <v>0</v>
      </c>
      <c r="F137" s="478">
        <f>SUBTOTAL(9,F132:F136)</f>
        <v>7124900</v>
      </c>
      <c r="G137" s="478">
        <f>SUBTOTAL(9,G132:G136)</f>
        <v>177138378.53</v>
      </c>
    </row>
    <row r="138" spans="2:7" outlineLevel="2">
      <c r="B138" s="180">
        <v>1655</v>
      </c>
      <c r="C138" s="145" t="s">
        <v>462</v>
      </c>
      <c r="D138" s="478">
        <f>SUBTOTAL(9,D132:D137)</f>
        <v>184263278.53</v>
      </c>
      <c r="E138" s="478">
        <f>SUBTOTAL(9,E132:E137)</f>
        <v>0</v>
      </c>
      <c r="F138" s="478">
        <f>SUBTOTAL(9,F132:F137)</f>
        <v>7124900</v>
      </c>
      <c r="G138" s="478">
        <f>SUBTOTAL(9,G132:G137)</f>
        <v>177138378.53</v>
      </c>
    </row>
    <row r="139" spans="2:7" outlineLevel="4">
      <c r="B139" s="180">
        <v>16650101</v>
      </c>
      <c r="C139" s="145" t="s">
        <v>469</v>
      </c>
      <c r="D139" s="478">
        <v>86767132</v>
      </c>
      <c r="E139" s="478">
        <v>0</v>
      </c>
      <c r="F139" s="478">
        <v>9727223</v>
      </c>
      <c r="G139" s="478">
        <v>77039909</v>
      </c>
    </row>
    <row r="140" spans="2:7" outlineLevel="4">
      <c r="B140" s="180">
        <v>16650102</v>
      </c>
      <c r="C140" s="145" t="s">
        <v>470</v>
      </c>
      <c r="D140" s="478">
        <v>0</v>
      </c>
      <c r="E140" s="478">
        <v>0</v>
      </c>
      <c r="F140" s="478">
        <v>0</v>
      </c>
      <c r="G140" s="478">
        <v>0</v>
      </c>
    </row>
    <row r="141" spans="2:7" outlineLevel="3">
      <c r="B141" s="180">
        <v>166501</v>
      </c>
      <c r="C141" s="145" t="s">
        <v>468</v>
      </c>
      <c r="D141" s="478">
        <f>SUBTOTAL(9,D139:D140)</f>
        <v>86767132</v>
      </c>
      <c r="E141" s="478">
        <f>SUBTOTAL(9,E139:E140)</f>
        <v>0</v>
      </c>
      <c r="F141" s="478">
        <f>SUBTOTAL(9,F139:F140)</f>
        <v>9727223</v>
      </c>
      <c r="G141" s="478">
        <f>SUBTOTAL(9,G139:G140)</f>
        <v>77039909</v>
      </c>
    </row>
    <row r="142" spans="2:7" outlineLevel="2">
      <c r="B142" s="180">
        <v>1665</v>
      </c>
      <c r="C142" s="145" t="s">
        <v>468</v>
      </c>
      <c r="D142" s="478">
        <f>SUBTOTAL(9,D139:D141)</f>
        <v>86767132</v>
      </c>
      <c r="E142" s="478">
        <f>SUBTOTAL(9,E139:E141)</f>
        <v>0</v>
      </c>
      <c r="F142" s="478">
        <f>SUBTOTAL(9,F139:F141)</f>
        <v>9727223</v>
      </c>
      <c r="G142" s="478">
        <f>SUBTOTAL(9,G139:G141)</f>
        <v>77039909</v>
      </c>
    </row>
    <row r="143" spans="2:7" outlineLevel="4">
      <c r="B143" s="180">
        <v>16700101</v>
      </c>
      <c r="C143" s="145" t="s">
        <v>472</v>
      </c>
      <c r="D143" s="478">
        <v>471389338.06999999</v>
      </c>
      <c r="E143" s="478">
        <v>12731970</v>
      </c>
      <c r="F143" s="478">
        <v>6507978</v>
      </c>
      <c r="G143" s="478">
        <v>477613330.06999999</v>
      </c>
    </row>
    <row r="144" spans="2:7" outlineLevel="4">
      <c r="B144" s="180">
        <v>16700102</v>
      </c>
      <c r="C144" s="145" t="s">
        <v>473</v>
      </c>
      <c r="D144" s="478">
        <v>1452922946.3499999</v>
      </c>
      <c r="E144" s="478">
        <v>197670133</v>
      </c>
      <c r="F144" s="478">
        <v>224705097</v>
      </c>
      <c r="G144" s="478">
        <v>1425887982.3499999</v>
      </c>
    </row>
    <row r="145" spans="2:7" outlineLevel="4">
      <c r="B145" s="180">
        <v>16700103</v>
      </c>
      <c r="C145" s="145" t="s">
        <v>474</v>
      </c>
      <c r="D145" s="478">
        <v>0</v>
      </c>
      <c r="E145" s="478">
        <v>0</v>
      </c>
      <c r="F145" s="478">
        <v>0</v>
      </c>
      <c r="G145" s="478">
        <v>0</v>
      </c>
    </row>
    <row r="146" spans="2:7" outlineLevel="3">
      <c r="B146" s="180">
        <v>167001</v>
      </c>
      <c r="C146" s="145" t="s">
        <v>471</v>
      </c>
      <c r="D146" s="478">
        <f>SUBTOTAL(9,D143:D145)</f>
        <v>1924312284.4199998</v>
      </c>
      <c r="E146" s="478">
        <f>SUBTOTAL(9,E143:E145)</f>
        <v>210402103</v>
      </c>
      <c r="F146" s="478">
        <f>SUBTOTAL(9,F143:F145)</f>
        <v>231213075</v>
      </c>
      <c r="G146" s="478">
        <f>SUBTOTAL(9,G143:G145)</f>
        <v>1903501312.4199998</v>
      </c>
    </row>
    <row r="147" spans="2:7" outlineLevel="2">
      <c r="B147" s="180">
        <v>1670</v>
      </c>
      <c r="C147" s="145" t="s">
        <v>471</v>
      </c>
      <c r="D147" s="478">
        <f>SUBTOTAL(9,D143:D146)</f>
        <v>1924312284.4199998</v>
      </c>
      <c r="E147" s="478">
        <f>SUBTOTAL(9,E143:E146)</f>
        <v>210402103</v>
      </c>
      <c r="F147" s="478">
        <f>SUBTOTAL(9,F143:F146)</f>
        <v>231213075</v>
      </c>
      <c r="G147" s="478">
        <f>SUBTOTAL(9,G143:G146)</f>
        <v>1903501312.4199998</v>
      </c>
    </row>
    <row r="148" spans="2:7" outlineLevel="4">
      <c r="B148" s="180">
        <v>16850101</v>
      </c>
      <c r="C148" s="145" t="s">
        <v>476</v>
      </c>
      <c r="D148" s="478">
        <v>-1256112542.6000006</v>
      </c>
      <c r="E148" s="478">
        <v>0</v>
      </c>
      <c r="F148" s="478">
        <v>139568060.29999998</v>
      </c>
      <c r="G148" s="478">
        <v>-1395680602.9000013</v>
      </c>
    </row>
    <row r="149" spans="2:7" outlineLevel="4">
      <c r="B149" s="180">
        <v>16850102</v>
      </c>
      <c r="C149" s="145" t="s">
        <v>477</v>
      </c>
      <c r="D149" s="478">
        <v>-152254342.05999994</v>
      </c>
      <c r="E149" s="478">
        <v>7124900</v>
      </c>
      <c r="F149" s="478">
        <v>7670696.1600000001</v>
      </c>
      <c r="G149" s="478">
        <v>-152800138.21999994</v>
      </c>
    </row>
    <row r="150" spans="2:7" outlineLevel="4">
      <c r="B150" s="180">
        <v>16850103</v>
      </c>
      <c r="C150" s="145" t="s">
        <v>478</v>
      </c>
      <c r="D150" s="478">
        <v>-85286868.890000015</v>
      </c>
      <c r="E150" s="478">
        <v>9269034.6099999994</v>
      </c>
      <c r="F150" s="478">
        <v>630634.61</v>
      </c>
      <c r="G150" s="478">
        <v>-76648468.89000003</v>
      </c>
    </row>
    <row r="151" spans="2:7" outlineLevel="4">
      <c r="B151" s="180">
        <v>16850104</v>
      </c>
      <c r="C151" s="145" t="s">
        <v>479</v>
      </c>
      <c r="D151" s="478">
        <v>-1148898673.5599999</v>
      </c>
      <c r="E151" s="478">
        <v>35883077.619999997</v>
      </c>
      <c r="F151" s="478">
        <v>51474518.539999992</v>
      </c>
      <c r="G151" s="478">
        <v>-1164490114.4799998</v>
      </c>
    </row>
    <row r="152" spans="2:7" outlineLevel="3">
      <c r="B152" s="180">
        <v>168501</v>
      </c>
      <c r="C152" s="145" t="s">
        <v>475</v>
      </c>
      <c r="D152" s="478">
        <f>SUBTOTAL(9,D148:D151)</f>
        <v>-2642552427.1100006</v>
      </c>
      <c r="E152" s="478">
        <f>SUBTOTAL(9,E148:E151)</f>
        <v>52277012.229999997</v>
      </c>
      <c r="F152" s="478">
        <f>SUBTOTAL(9,F148:F151)</f>
        <v>199343909.60999998</v>
      </c>
      <c r="G152" s="478">
        <f>SUBTOTAL(9,G148:G151)</f>
        <v>-2789619324.4900012</v>
      </c>
    </row>
    <row r="153" spans="2:7" outlineLevel="2">
      <c r="B153" s="180">
        <v>1685</v>
      </c>
      <c r="C153" s="145" t="s">
        <v>475</v>
      </c>
      <c r="D153" s="478">
        <f>SUBTOTAL(9,D148:D152)</f>
        <v>-2642552427.1100006</v>
      </c>
      <c r="E153" s="478">
        <f>SUBTOTAL(9,E148:E152)</f>
        <v>52277012.229999997</v>
      </c>
      <c r="F153" s="478">
        <f>SUBTOTAL(9,F148:F152)</f>
        <v>199343909.60999998</v>
      </c>
      <c r="G153" s="478">
        <f>SUBTOTAL(9,G148:G152)</f>
        <v>-2789619324.4900012</v>
      </c>
    </row>
    <row r="154" spans="2:7" outlineLevel="4">
      <c r="B154" s="180">
        <v>16900101</v>
      </c>
      <c r="C154" s="145" t="s">
        <v>481</v>
      </c>
      <c r="D154" s="478">
        <v>17849469</v>
      </c>
      <c r="E154" s="478">
        <v>497373900.75</v>
      </c>
      <c r="F154" s="478">
        <v>515223369.75</v>
      </c>
      <c r="G154" s="478">
        <v>0</v>
      </c>
    </row>
    <row r="155" spans="2:7" outlineLevel="3">
      <c r="B155" s="180">
        <v>169001</v>
      </c>
      <c r="C155" s="145" t="s">
        <v>480</v>
      </c>
      <c r="D155" s="478">
        <f>SUBTOTAL(9,D154:D154)</f>
        <v>17849469</v>
      </c>
      <c r="E155" s="478">
        <f>SUBTOTAL(9,E154:E154)</f>
        <v>497373900.75</v>
      </c>
      <c r="F155" s="478">
        <f>SUBTOTAL(9,F154:F154)</f>
        <v>515223369.75</v>
      </c>
      <c r="G155" s="478">
        <f>SUBTOTAL(9,G154:G154)</f>
        <v>0</v>
      </c>
    </row>
    <row r="156" spans="2:7" outlineLevel="2">
      <c r="B156" s="180">
        <v>1690</v>
      </c>
      <c r="C156" s="145" t="s">
        <v>480</v>
      </c>
      <c r="D156" s="478">
        <f>SUBTOTAL(9,D154:D155)</f>
        <v>17849469</v>
      </c>
      <c r="E156" s="478">
        <f>SUBTOTAL(9,E154:E155)</f>
        <v>497373900.75</v>
      </c>
      <c r="F156" s="478">
        <f>SUBTOTAL(9,F154:F155)</f>
        <v>515223369.75</v>
      </c>
      <c r="G156" s="478">
        <f>SUBTOTAL(9,G154:G155)</f>
        <v>0</v>
      </c>
    </row>
    <row r="157" spans="2:7" outlineLevel="1">
      <c r="B157" s="180">
        <v>16</v>
      </c>
      <c r="C157" s="145" t="s">
        <v>454</v>
      </c>
      <c r="D157" s="478">
        <f>SUBTOTAL(9,D129:D156)</f>
        <v>14134429809.840002</v>
      </c>
      <c r="E157" s="478">
        <f>SUBTOTAL(9,E129:E156)</f>
        <v>760053015.98000002</v>
      </c>
      <c r="F157" s="478">
        <f>SUBTOTAL(9,F129:F156)</f>
        <v>962632477.36000001</v>
      </c>
      <c r="G157" s="478">
        <f>SUBTOTAL(9,G129:G156)</f>
        <v>13931850348.460001</v>
      </c>
    </row>
    <row r="158" spans="2:7" outlineLevel="4">
      <c r="B158" s="180">
        <v>19050101</v>
      </c>
      <c r="C158" s="145" t="s">
        <v>498</v>
      </c>
      <c r="D158" s="478">
        <v>386952956</v>
      </c>
      <c r="E158" s="478">
        <v>126736031</v>
      </c>
      <c r="F158" s="478">
        <v>0</v>
      </c>
      <c r="G158" s="478">
        <v>513688987</v>
      </c>
    </row>
    <row r="159" spans="2:7" outlineLevel="3">
      <c r="B159" s="180">
        <v>190501</v>
      </c>
      <c r="C159" s="145" t="s">
        <v>497</v>
      </c>
      <c r="D159" s="478">
        <f>SUBTOTAL(9,D158:D158)</f>
        <v>386952956</v>
      </c>
      <c r="E159" s="478">
        <f>SUBTOTAL(9,E158:E158)</f>
        <v>126736031</v>
      </c>
      <c r="F159" s="478">
        <f>SUBTOTAL(9,F158:F158)</f>
        <v>0</v>
      </c>
      <c r="G159" s="478">
        <f>SUBTOTAL(9,G158:G158)</f>
        <v>513688987</v>
      </c>
    </row>
    <row r="160" spans="2:7" outlineLevel="2">
      <c r="B160" s="180">
        <v>1905</v>
      </c>
      <c r="C160" s="145" t="s">
        <v>497</v>
      </c>
      <c r="D160" s="478">
        <f>SUBTOTAL(9,D158:D159)</f>
        <v>386952956</v>
      </c>
      <c r="E160" s="478">
        <f>SUBTOTAL(9,E158:E159)</f>
        <v>126736031</v>
      </c>
      <c r="F160" s="478">
        <f>SUBTOTAL(9,F158:F159)</f>
        <v>0</v>
      </c>
      <c r="G160" s="478">
        <f>SUBTOTAL(9,G158:G159)</f>
        <v>513688987</v>
      </c>
    </row>
    <row r="161" spans="2:7" outlineLevel="4">
      <c r="B161" s="180">
        <v>19700101</v>
      </c>
      <c r="C161" s="145" t="s">
        <v>507</v>
      </c>
      <c r="D161" s="478">
        <v>103959305.7</v>
      </c>
      <c r="E161" s="478">
        <v>0</v>
      </c>
      <c r="F161" s="478">
        <v>0</v>
      </c>
      <c r="G161" s="478">
        <v>103959305.7</v>
      </c>
    </row>
    <row r="162" spans="2:7" outlineLevel="4">
      <c r="B162" s="180">
        <v>19700102</v>
      </c>
      <c r="C162" s="145" t="s">
        <v>508</v>
      </c>
      <c r="D162" s="478">
        <v>44159672</v>
      </c>
      <c r="E162" s="478">
        <v>0</v>
      </c>
      <c r="F162" s="478">
        <v>0</v>
      </c>
      <c r="G162" s="478">
        <v>44159672</v>
      </c>
    </row>
    <row r="163" spans="2:7" outlineLevel="3">
      <c r="B163" s="180">
        <v>197001</v>
      </c>
      <c r="C163" s="145" t="s">
        <v>54</v>
      </c>
      <c r="D163" s="478">
        <f>SUBTOTAL(9,D161:D162)</f>
        <v>148118977.69999999</v>
      </c>
      <c r="E163" s="478">
        <f>SUBTOTAL(9,E161:E162)</f>
        <v>0</v>
      </c>
      <c r="F163" s="478">
        <f>SUBTOTAL(9,F161:F162)</f>
        <v>0</v>
      </c>
      <c r="G163" s="478">
        <f>SUBTOTAL(9,G161:G162)</f>
        <v>148118977.69999999</v>
      </c>
    </row>
    <row r="164" spans="2:7" outlineLevel="2">
      <c r="B164" s="180">
        <v>1970</v>
      </c>
      <c r="C164" s="145" t="s">
        <v>54</v>
      </c>
      <c r="D164" s="478">
        <f>SUBTOTAL(9,D161:D163)</f>
        <v>148118977.69999999</v>
      </c>
      <c r="E164" s="478">
        <f>SUBTOTAL(9,E161:E163)</f>
        <v>0</v>
      </c>
      <c r="F164" s="478">
        <f>SUBTOTAL(9,F161:F163)</f>
        <v>0</v>
      </c>
      <c r="G164" s="478">
        <f>SUBTOTAL(9,G161:G163)</f>
        <v>148118977.69999999</v>
      </c>
    </row>
    <row r="165" spans="2:7" outlineLevel="4">
      <c r="B165" s="180">
        <v>19750101</v>
      </c>
      <c r="C165" s="145" t="s">
        <v>510</v>
      </c>
      <c r="D165" s="478">
        <v>-103959305.7</v>
      </c>
      <c r="E165" s="478">
        <v>0</v>
      </c>
      <c r="F165" s="478">
        <v>0</v>
      </c>
      <c r="G165" s="478">
        <v>-103959305.7</v>
      </c>
    </row>
    <row r="166" spans="2:7" outlineLevel="4">
      <c r="B166" s="180">
        <v>19750102</v>
      </c>
      <c r="C166" s="145" t="s">
        <v>511</v>
      </c>
      <c r="D166" s="478">
        <v>-44159672</v>
      </c>
      <c r="E166" s="478">
        <v>0</v>
      </c>
      <c r="F166" s="478">
        <v>0</v>
      </c>
      <c r="G166" s="478">
        <v>-44159672</v>
      </c>
    </row>
    <row r="167" spans="2:7" outlineLevel="4">
      <c r="B167" s="180">
        <v>19750103</v>
      </c>
      <c r="C167" s="145" t="s">
        <v>512</v>
      </c>
      <c r="D167" s="478">
        <v>-386952956.31999999</v>
      </c>
      <c r="E167" s="478">
        <v>0</v>
      </c>
      <c r="F167" s="478">
        <v>84507585.480000004</v>
      </c>
      <c r="G167" s="478">
        <v>-471460541.80000001</v>
      </c>
    </row>
    <row r="168" spans="2:7" outlineLevel="3">
      <c r="B168" s="180">
        <v>197501</v>
      </c>
      <c r="C168" s="145" t="s">
        <v>509</v>
      </c>
      <c r="D168" s="478">
        <f>SUBTOTAL(9,D165:D167)</f>
        <v>-535071934.01999998</v>
      </c>
      <c r="E168" s="478">
        <f>SUBTOTAL(9,E165:E167)</f>
        <v>0</v>
      </c>
      <c r="F168" s="478">
        <f>SUBTOTAL(9,F165:F167)</f>
        <v>84507585.480000004</v>
      </c>
      <c r="G168" s="478">
        <f>SUBTOTAL(9,G165:G167)</f>
        <v>-619579519.5</v>
      </c>
    </row>
    <row r="169" spans="2:7" outlineLevel="2">
      <c r="B169" s="180">
        <v>1975</v>
      </c>
      <c r="C169" s="145" t="s">
        <v>509</v>
      </c>
      <c r="D169" s="478">
        <f>SUBTOTAL(9,D165:D168)</f>
        <v>-535071934.01999998</v>
      </c>
      <c r="E169" s="478">
        <f>SUBTOTAL(9,E165:E168)</f>
        <v>0</v>
      </c>
      <c r="F169" s="478">
        <f>SUBTOTAL(9,F165:F168)</f>
        <v>84507585.480000004</v>
      </c>
      <c r="G169" s="478">
        <f>SUBTOTAL(9,G165:G168)</f>
        <v>-619579519.5</v>
      </c>
    </row>
    <row r="170" spans="2:7" outlineLevel="1">
      <c r="B170" s="180">
        <v>19</v>
      </c>
      <c r="C170" s="145" t="s">
        <v>496</v>
      </c>
      <c r="D170" s="478">
        <f>SUBTOTAL(9,D158:D169)</f>
        <v>-0.31999999284744263</v>
      </c>
      <c r="E170" s="478">
        <f>SUBTOTAL(9,E158:E169)</f>
        <v>126736031</v>
      </c>
      <c r="F170" s="478">
        <f>SUBTOTAL(9,F158:F169)</f>
        <v>84507585.480000004</v>
      </c>
      <c r="G170" s="478">
        <f>SUBTOTAL(9,G158:G169)</f>
        <v>42228445.199999988</v>
      </c>
    </row>
    <row r="171" spans="2:7">
      <c r="B171" s="180">
        <v>1</v>
      </c>
      <c r="C171" s="145" t="s">
        <v>287</v>
      </c>
      <c r="D171" s="478">
        <f>SUBTOTAL(9,D10:D170)</f>
        <v>31492849526.919998</v>
      </c>
      <c r="E171" s="478">
        <f>SUBTOTAL(9,E10:E170)</f>
        <v>77604459560.040039</v>
      </c>
      <c r="F171" s="478">
        <f>SUBTOTAL(9,F10:F170)</f>
        <v>78872926153.199966</v>
      </c>
      <c r="G171" s="478">
        <f>SUBTOTAL(9,G10:G170)</f>
        <v>30224382933.759995</v>
      </c>
    </row>
    <row r="172" spans="2:7" outlineLevel="4">
      <c r="B172" s="180">
        <v>22010101</v>
      </c>
      <c r="C172" s="145" t="s">
        <v>521</v>
      </c>
      <c r="D172" s="478">
        <v>-3984777895.0300002</v>
      </c>
      <c r="E172" s="478">
        <v>396333177.51999998</v>
      </c>
      <c r="F172" s="478">
        <v>208474807.34</v>
      </c>
      <c r="G172" s="478">
        <v>-3796919524.8499999</v>
      </c>
    </row>
    <row r="173" spans="2:7" outlineLevel="4">
      <c r="B173" s="180">
        <v>22010102</v>
      </c>
      <c r="C173" s="145" t="s">
        <v>522</v>
      </c>
      <c r="D173" s="478">
        <v>-9249532.3100000005</v>
      </c>
      <c r="E173" s="478">
        <v>6870784.21</v>
      </c>
      <c r="F173" s="478">
        <v>6671150.54</v>
      </c>
      <c r="G173" s="478">
        <v>-9049898.6400000006</v>
      </c>
    </row>
    <row r="174" spans="2:7" outlineLevel="4">
      <c r="B174" s="180">
        <v>22010103</v>
      </c>
      <c r="C174" s="145" t="s">
        <v>523</v>
      </c>
      <c r="D174" s="478">
        <v>-60255</v>
      </c>
      <c r="E174" s="478">
        <v>0</v>
      </c>
      <c r="F174" s="478">
        <v>0</v>
      </c>
      <c r="G174" s="478">
        <v>-60255</v>
      </c>
    </row>
    <row r="175" spans="2:7" outlineLevel="4">
      <c r="B175" s="180">
        <v>22010104</v>
      </c>
      <c r="C175" s="145" t="s">
        <v>524</v>
      </c>
      <c r="D175" s="478">
        <v>-220228173.5</v>
      </c>
      <c r="E175" s="478">
        <v>0</v>
      </c>
      <c r="F175" s="478">
        <v>0</v>
      </c>
      <c r="G175" s="478">
        <v>-220228173.5</v>
      </c>
    </row>
    <row r="176" spans="2:7" outlineLevel="4">
      <c r="B176" s="180">
        <v>22010105</v>
      </c>
      <c r="C176" s="145" t="s">
        <v>525</v>
      </c>
      <c r="D176" s="478">
        <v>415754.99</v>
      </c>
      <c r="E176" s="478">
        <v>0</v>
      </c>
      <c r="F176" s="478">
        <v>55834</v>
      </c>
      <c r="G176" s="478">
        <v>359920.99</v>
      </c>
    </row>
    <row r="177" spans="2:7" outlineLevel="3">
      <c r="B177" s="180">
        <v>220101</v>
      </c>
      <c r="C177" s="145" t="s">
        <v>520</v>
      </c>
      <c r="D177" s="478">
        <f>SUBTOTAL(9,D172:D176)</f>
        <v>-4213900100.8500004</v>
      </c>
      <c r="E177" s="478">
        <f>SUBTOTAL(9,E172:E176)</f>
        <v>403203961.72999996</v>
      </c>
      <c r="F177" s="478">
        <f>SUBTOTAL(9,F172:F176)</f>
        <v>215201791.88</v>
      </c>
      <c r="G177" s="478">
        <f>SUBTOTAL(9,G172:G176)</f>
        <v>-4025897931</v>
      </c>
    </row>
    <row r="178" spans="2:7" outlineLevel="2">
      <c r="B178" s="180">
        <v>2201</v>
      </c>
      <c r="C178" s="145" t="s">
        <v>520</v>
      </c>
      <c r="D178" s="478">
        <f>SUBTOTAL(9,D172:D177)</f>
        <v>-4213900100.8500004</v>
      </c>
      <c r="E178" s="478">
        <f>SUBTOTAL(9,E172:E177)</f>
        <v>403203961.72999996</v>
      </c>
      <c r="F178" s="478">
        <f>SUBTOTAL(9,F172:F177)</f>
        <v>215201791.88</v>
      </c>
      <c r="G178" s="478">
        <f>SUBTOTAL(9,G172:G177)</f>
        <v>-4025897931</v>
      </c>
    </row>
    <row r="179" spans="2:7" outlineLevel="4">
      <c r="B179" s="180">
        <v>22020101</v>
      </c>
      <c r="C179" s="145" t="s">
        <v>527</v>
      </c>
      <c r="D179" s="478">
        <v>28870155</v>
      </c>
      <c r="E179" s="478">
        <v>0</v>
      </c>
      <c r="F179" s="478">
        <v>0</v>
      </c>
      <c r="G179" s="478">
        <v>28870155</v>
      </c>
    </row>
    <row r="180" spans="2:7" outlineLevel="4">
      <c r="B180" s="180">
        <v>22020116</v>
      </c>
      <c r="C180" s="145" t="s">
        <v>534</v>
      </c>
      <c r="D180" s="478">
        <v>1202924</v>
      </c>
      <c r="E180" s="478">
        <v>0</v>
      </c>
      <c r="F180" s="478">
        <v>0</v>
      </c>
      <c r="G180" s="478">
        <v>1202924</v>
      </c>
    </row>
    <row r="181" spans="2:7" outlineLevel="4">
      <c r="B181" s="180">
        <v>22020120</v>
      </c>
      <c r="C181" s="145" t="s">
        <v>536</v>
      </c>
      <c r="D181" s="478">
        <v>467523</v>
      </c>
      <c r="E181" s="478">
        <v>0</v>
      </c>
      <c r="F181" s="478">
        <v>0</v>
      </c>
      <c r="G181" s="478">
        <v>467523</v>
      </c>
    </row>
    <row r="182" spans="2:7" outlineLevel="4">
      <c r="B182" s="180">
        <v>22020121</v>
      </c>
      <c r="C182" s="145" t="s">
        <v>537</v>
      </c>
      <c r="D182" s="478">
        <v>2493415</v>
      </c>
      <c r="E182" s="478">
        <v>0</v>
      </c>
      <c r="F182" s="478">
        <v>0</v>
      </c>
      <c r="G182" s="478">
        <v>2493415</v>
      </c>
    </row>
    <row r="183" spans="2:7" outlineLevel="4">
      <c r="B183" s="180">
        <v>22020122</v>
      </c>
      <c r="C183" s="145" t="s">
        <v>538</v>
      </c>
      <c r="D183" s="478">
        <v>299211</v>
      </c>
      <c r="E183" s="478">
        <v>0</v>
      </c>
      <c r="F183" s="478">
        <v>0</v>
      </c>
      <c r="G183" s="478">
        <v>299211</v>
      </c>
    </row>
    <row r="184" spans="2:7" outlineLevel="4">
      <c r="B184" s="180">
        <v>22020123</v>
      </c>
      <c r="C184" s="145" t="s">
        <v>539</v>
      </c>
      <c r="D184" s="478">
        <v>4886209.74</v>
      </c>
      <c r="E184" s="478">
        <v>0</v>
      </c>
      <c r="F184" s="478">
        <v>0</v>
      </c>
      <c r="G184" s="478">
        <v>4886209.74</v>
      </c>
    </row>
    <row r="185" spans="2:7" outlineLevel="4">
      <c r="B185" s="180">
        <v>22020124</v>
      </c>
      <c r="C185" s="145" t="s">
        <v>540</v>
      </c>
      <c r="D185" s="478">
        <v>7361919.0300000003</v>
      </c>
      <c r="E185" s="478">
        <v>0</v>
      </c>
      <c r="F185" s="478">
        <v>0</v>
      </c>
      <c r="G185" s="478">
        <v>7361919.0300000003</v>
      </c>
    </row>
    <row r="186" spans="2:7" outlineLevel="4">
      <c r="B186" s="180">
        <v>22020128</v>
      </c>
      <c r="C186" s="145" t="s">
        <v>544</v>
      </c>
      <c r="D186" s="478">
        <v>1616388.21</v>
      </c>
      <c r="E186" s="478">
        <v>0</v>
      </c>
      <c r="F186" s="478">
        <v>0</v>
      </c>
      <c r="G186" s="478">
        <v>1616388.21</v>
      </c>
    </row>
    <row r="187" spans="2:7" outlineLevel="4">
      <c r="B187" s="180">
        <v>22020133</v>
      </c>
      <c r="C187" s="145" t="s">
        <v>548</v>
      </c>
      <c r="D187" s="478">
        <v>2493415</v>
      </c>
      <c r="E187" s="478">
        <v>0</v>
      </c>
      <c r="F187" s="478">
        <v>0</v>
      </c>
      <c r="G187" s="478">
        <v>2493415</v>
      </c>
    </row>
    <row r="188" spans="2:7" outlineLevel="3">
      <c r="B188" s="180">
        <v>220201</v>
      </c>
      <c r="C188" s="145" t="s">
        <v>526</v>
      </c>
      <c r="D188" s="478">
        <f>SUBTOTAL(9,D179:D187)</f>
        <v>49691159.980000004</v>
      </c>
      <c r="E188" s="478">
        <f>SUBTOTAL(9,E179:E187)</f>
        <v>0</v>
      </c>
      <c r="F188" s="478">
        <f>SUBTOTAL(9,F179:F187)</f>
        <v>0</v>
      </c>
      <c r="G188" s="478">
        <f>SUBTOTAL(9,G179:G187)</f>
        <v>49691159.980000004</v>
      </c>
    </row>
    <row r="189" spans="2:7" outlineLevel="4">
      <c r="B189" s="180">
        <v>22020134</v>
      </c>
      <c r="C189" s="145" t="s">
        <v>549</v>
      </c>
      <c r="D189" s="478">
        <v>293439696.71000004</v>
      </c>
      <c r="E189" s="478">
        <v>30689323.810000002</v>
      </c>
      <c r="F189" s="478">
        <v>79.2</v>
      </c>
      <c r="G189" s="478">
        <v>324128941.32000005</v>
      </c>
    </row>
    <row r="190" spans="2:7" outlineLevel="4">
      <c r="B190" s="180">
        <v>22022801</v>
      </c>
      <c r="C190" s="145" t="s">
        <v>552</v>
      </c>
      <c r="D190" s="478">
        <v>46628583</v>
      </c>
      <c r="E190" s="478">
        <v>0</v>
      </c>
      <c r="F190" s="478">
        <v>0</v>
      </c>
      <c r="G190" s="478">
        <v>46628583</v>
      </c>
    </row>
    <row r="191" spans="2:7" outlineLevel="4">
      <c r="B191" s="180">
        <v>22022802</v>
      </c>
      <c r="C191" s="145" t="s">
        <v>553</v>
      </c>
      <c r="D191" s="478">
        <v>36961716</v>
      </c>
      <c r="E191" s="478">
        <v>0</v>
      </c>
      <c r="F191" s="478">
        <v>0</v>
      </c>
      <c r="G191" s="478">
        <v>36961716</v>
      </c>
    </row>
    <row r="192" spans="2:7" outlineLevel="4">
      <c r="B192" s="180">
        <v>22022803</v>
      </c>
      <c r="C192" s="145" t="s">
        <v>554</v>
      </c>
      <c r="D192" s="478">
        <v>188000</v>
      </c>
      <c r="E192" s="478">
        <v>0</v>
      </c>
      <c r="F192" s="478">
        <v>0</v>
      </c>
      <c r="G192" s="478">
        <v>188000</v>
      </c>
    </row>
    <row r="193" spans="2:7" outlineLevel="3">
      <c r="B193" s="180">
        <v>220228</v>
      </c>
      <c r="C193" s="145" t="s">
        <v>551</v>
      </c>
      <c r="D193" s="478">
        <f>SUBTOTAL(9,D189:D192)</f>
        <v>377217995.71000004</v>
      </c>
      <c r="E193" s="478">
        <f>SUBTOTAL(9,E189:E192)</f>
        <v>30689323.810000002</v>
      </c>
      <c r="F193" s="478">
        <f>SUBTOTAL(9,F189:F192)</f>
        <v>79.2</v>
      </c>
      <c r="G193" s="478">
        <f>SUBTOTAL(9,G189:G192)</f>
        <v>407907240.32000005</v>
      </c>
    </row>
    <row r="194" spans="2:7" outlineLevel="2">
      <c r="B194" s="180">
        <v>2202</v>
      </c>
      <c r="C194" s="145" t="s">
        <v>526</v>
      </c>
      <c r="D194" s="478">
        <f>SUBTOTAL(9,D179:D193)</f>
        <v>426909155.69000006</v>
      </c>
      <c r="E194" s="478">
        <f>SUBTOTAL(9,E179:E193)</f>
        <v>30689323.810000002</v>
      </c>
      <c r="F194" s="478">
        <f>SUBTOTAL(9,F179:F193)</f>
        <v>79.2</v>
      </c>
      <c r="G194" s="478">
        <f>SUBTOTAL(9,G179:G193)</f>
        <v>457598400.30000007</v>
      </c>
    </row>
    <row r="195" spans="2:7" outlineLevel="4">
      <c r="B195" s="180">
        <v>22030104</v>
      </c>
      <c r="C195" s="145" t="s">
        <v>558</v>
      </c>
      <c r="D195" s="478">
        <v>58000</v>
      </c>
      <c r="E195" s="478">
        <v>0</v>
      </c>
      <c r="F195" s="478">
        <v>0</v>
      </c>
      <c r="G195" s="478">
        <v>58000</v>
      </c>
    </row>
    <row r="196" spans="2:7" outlineLevel="3">
      <c r="B196" s="180">
        <v>220301</v>
      </c>
      <c r="C196" s="145" t="s">
        <v>555</v>
      </c>
      <c r="D196" s="478">
        <f>SUBTOTAL(9,D195:D195)</f>
        <v>58000</v>
      </c>
      <c r="E196" s="478">
        <f>SUBTOTAL(9,E195:E195)</f>
        <v>0</v>
      </c>
      <c r="F196" s="478">
        <f>SUBTOTAL(9,F195:F195)</f>
        <v>0</v>
      </c>
      <c r="G196" s="478">
        <f>SUBTOTAL(9,G195:G195)</f>
        <v>58000</v>
      </c>
    </row>
    <row r="197" spans="2:7" outlineLevel="2">
      <c r="B197" s="180">
        <v>2203</v>
      </c>
      <c r="C197" s="145" t="s">
        <v>555</v>
      </c>
      <c r="D197" s="478">
        <f>SUBTOTAL(9,D195:D196)</f>
        <v>58000</v>
      </c>
      <c r="E197" s="478">
        <f>SUBTOTAL(9,E195:E196)</f>
        <v>0</v>
      </c>
      <c r="F197" s="478">
        <f>SUBTOTAL(9,F195:F196)</f>
        <v>0</v>
      </c>
      <c r="G197" s="478">
        <f>SUBTOTAL(9,G195:G196)</f>
        <v>58000</v>
      </c>
    </row>
    <row r="198" spans="2:7" outlineLevel="4">
      <c r="B198" s="180">
        <v>22040102</v>
      </c>
      <c r="C198" s="145" t="s">
        <v>561</v>
      </c>
      <c r="D198" s="478">
        <v>1179000</v>
      </c>
      <c r="E198" s="478">
        <v>0</v>
      </c>
      <c r="F198" s="478">
        <v>0</v>
      </c>
      <c r="G198" s="478">
        <v>1179000</v>
      </c>
    </row>
    <row r="199" spans="2:7" outlineLevel="4">
      <c r="B199" s="180">
        <v>22040103</v>
      </c>
      <c r="C199" s="145" t="s">
        <v>562</v>
      </c>
      <c r="D199" s="478">
        <v>2504456</v>
      </c>
      <c r="E199" s="478">
        <v>0</v>
      </c>
      <c r="F199" s="478">
        <v>0</v>
      </c>
      <c r="G199" s="478">
        <v>2504456</v>
      </c>
    </row>
    <row r="200" spans="2:7" outlineLevel="4">
      <c r="B200" s="180">
        <v>22040105</v>
      </c>
      <c r="C200" s="145" t="s">
        <v>563</v>
      </c>
      <c r="D200" s="478">
        <v>154300</v>
      </c>
      <c r="E200" s="478">
        <v>0</v>
      </c>
      <c r="F200" s="478">
        <v>0</v>
      </c>
      <c r="G200" s="478">
        <v>154300</v>
      </c>
    </row>
    <row r="201" spans="2:7" outlineLevel="4">
      <c r="B201" s="180">
        <v>22040106</v>
      </c>
      <c r="C201" s="145" t="s">
        <v>564</v>
      </c>
      <c r="D201" s="478">
        <v>3535256</v>
      </c>
      <c r="E201" s="478">
        <v>0</v>
      </c>
      <c r="F201" s="478">
        <v>0</v>
      </c>
      <c r="G201" s="478">
        <v>3535256</v>
      </c>
    </row>
    <row r="202" spans="2:7" outlineLevel="3">
      <c r="B202" s="180">
        <v>220401</v>
      </c>
      <c r="C202" s="145" t="s">
        <v>559</v>
      </c>
      <c r="D202" s="478">
        <f>SUBTOTAL(9,D198:D201)</f>
        <v>7373012</v>
      </c>
      <c r="E202" s="478">
        <f>SUBTOTAL(9,E198:E201)</f>
        <v>0</v>
      </c>
      <c r="F202" s="478">
        <f>SUBTOTAL(9,F198:F201)</f>
        <v>0</v>
      </c>
      <c r="G202" s="478">
        <f>SUBTOTAL(9,G198:G201)</f>
        <v>7373012</v>
      </c>
    </row>
    <row r="203" spans="2:7" outlineLevel="2">
      <c r="B203" s="180">
        <v>2204</v>
      </c>
      <c r="C203" s="145" t="s">
        <v>559</v>
      </c>
      <c r="D203" s="478">
        <f>SUBTOTAL(9,D198:D202)</f>
        <v>7373012</v>
      </c>
      <c r="E203" s="478">
        <f>SUBTOTAL(9,E198:E202)</f>
        <v>0</v>
      </c>
      <c r="F203" s="478">
        <f>SUBTOTAL(9,F198:F202)</f>
        <v>0</v>
      </c>
      <c r="G203" s="478">
        <f>SUBTOTAL(9,G198:G202)</f>
        <v>7373012</v>
      </c>
    </row>
    <row r="204" spans="2:7" outlineLevel="4">
      <c r="B204" s="180">
        <v>22070101</v>
      </c>
      <c r="C204" s="145" t="s">
        <v>567</v>
      </c>
      <c r="D204" s="478">
        <v>883605</v>
      </c>
      <c r="E204" s="478">
        <v>0</v>
      </c>
      <c r="F204" s="478">
        <v>0</v>
      </c>
      <c r="G204" s="478">
        <v>883605</v>
      </c>
    </row>
    <row r="205" spans="2:7" outlineLevel="4">
      <c r="B205" s="180">
        <v>22070102</v>
      </c>
      <c r="C205" s="145" t="s">
        <v>568</v>
      </c>
      <c r="D205" s="478">
        <v>589071</v>
      </c>
      <c r="E205" s="478">
        <v>0</v>
      </c>
      <c r="F205" s="478">
        <v>0</v>
      </c>
      <c r="G205" s="478">
        <v>589071</v>
      </c>
    </row>
    <row r="206" spans="2:7" outlineLevel="3">
      <c r="B206" s="180">
        <v>220701</v>
      </c>
      <c r="C206" s="145" t="s">
        <v>566</v>
      </c>
      <c r="D206" s="478">
        <f>SUBTOTAL(9,D204:D205)</f>
        <v>1472676</v>
      </c>
      <c r="E206" s="478">
        <f>SUBTOTAL(9,E204:E205)</f>
        <v>0</v>
      </c>
      <c r="F206" s="478">
        <f>SUBTOTAL(9,F204:F205)</f>
        <v>0</v>
      </c>
      <c r="G206" s="478">
        <f>SUBTOTAL(9,G204:G205)</f>
        <v>1472676</v>
      </c>
    </row>
    <row r="207" spans="2:7" outlineLevel="2">
      <c r="B207" s="180">
        <v>2207</v>
      </c>
      <c r="C207" s="145" t="s">
        <v>566</v>
      </c>
      <c r="D207" s="478">
        <f>SUBTOTAL(9,D204:D206)</f>
        <v>1472676</v>
      </c>
      <c r="E207" s="478">
        <f>SUBTOTAL(9,E204:E206)</f>
        <v>0</v>
      </c>
      <c r="F207" s="478">
        <f>SUBTOTAL(9,F204:F206)</f>
        <v>0</v>
      </c>
      <c r="G207" s="478">
        <f>SUBTOTAL(9,G204:G206)</f>
        <v>1472676</v>
      </c>
    </row>
    <row r="208" spans="2:7" outlineLevel="4">
      <c r="B208" s="180">
        <v>22110111</v>
      </c>
      <c r="C208" s="145" t="s">
        <v>570</v>
      </c>
      <c r="D208" s="478">
        <v>13022182</v>
      </c>
      <c r="E208" s="478">
        <v>0</v>
      </c>
      <c r="F208" s="478">
        <v>0</v>
      </c>
      <c r="G208" s="478">
        <v>13022182</v>
      </c>
    </row>
    <row r="209" spans="2:7" outlineLevel="4">
      <c r="B209" s="180">
        <v>22110112</v>
      </c>
      <c r="C209" s="145" t="s">
        <v>571</v>
      </c>
      <c r="D209" s="478">
        <v>26925282.52</v>
      </c>
      <c r="E209" s="478">
        <v>4729140.3499999996</v>
      </c>
      <c r="F209" s="478">
        <v>0</v>
      </c>
      <c r="G209" s="478">
        <v>31654422.869999997</v>
      </c>
    </row>
    <row r="210" spans="2:7" outlineLevel="4">
      <c r="B210" s="180">
        <v>22110113</v>
      </c>
      <c r="C210" s="145" t="s">
        <v>572</v>
      </c>
      <c r="D210" s="478">
        <v>4306075.3600000003</v>
      </c>
      <c r="E210" s="478">
        <v>0</v>
      </c>
      <c r="F210" s="478">
        <v>0</v>
      </c>
      <c r="G210" s="478">
        <v>4306075.3600000003</v>
      </c>
    </row>
    <row r="211" spans="2:7" outlineLevel="4">
      <c r="B211" s="180">
        <v>22110114</v>
      </c>
      <c r="C211" s="145" t="s">
        <v>573</v>
      </c>
      <c r="D211" s="478">
        <v>761735.29</v>
      </c>
      <c r="E211" s="478">
        <v>0</v>
      </c>
      <c r="F211" s="478">
        <v>0</v>
      </c>
      <c r="G211" s="478">
        <v>761735.29</v>
      </c>
    </row>
    <row r="212" spans="2:7" outlineLevel="4">
      <c r="B212" s="180">
        <v>22110115</v>
      </c>
      <c r="C212" s="145" t="s">
        <v>574</v>
      </c>
      <c r="D212" s="478">
        <v>720000</v>
      </c>
      <c r="E212" s="478">
        <v>0</v>
      </c>
      <c r="F212" s="478">
        <v>0</v>
      </c>
      <c r="G212" s="478">
        <v>720000</v>
      </c>
    </row>
    <row r="213" spans="2:7" outlineLevel="4">
      <c r="B213" s="180">
        <v>22110116</v>
      </c>
      <c r="C213" s="145" t="s">
        <v>575</v>
      </c>
      <c r="D213" s="478">
        <v>32618501</v>
      </c>
      <c r="E213" s="478">
        <v>0</v>
      </c>
      <c r="F213" s="478">
        <v>0</v>
      </c>
      <c r="G213" s="478">
        <v>32618501</v>
      </c>
    </row>
    <row r="214" spans="2:7" outlineLevel="4">
      <c r="B214" s="180">
        <v>22110118</v>
      </c>
      <c r="C214" s="145" t="s">
        <v>577</v>
      </c>
      <c r="D214" s="478">
        <v>16222011.18</v>
      </c>
      <c r="E214" s="478">
        <v>0</v>
      </c>
      <c r="F214" s="478">
        <v>0</v>
      </c>
      <c r="G214" s="478">
        <v>16222011.18</v>
      </c>
    </row>
    <row r="215" spans="2:7" outlineLevel="4">
      <c r="B215" s="180">
        <v>22110119</v>
      </c>
      <c r="C215" s="145" t="s">
        <v>578</v>
      </c>
      <c r="D215" s="478">
        <v>11514191</v>
      </c>
      <c r="E215" s="478">
        <v>0</v>
      </c>
      <c r="F215" s="478">
        <v>0</v>
      </c>
      <c r="G215" s="478">
        <v>11514191</v>
      </c>
    </row>
    <row r="216" spans="2:7" outlineLevel="4">
      <c r="B216" s="180">
        <v>22110120</v>
      </c>
      <c r="C216" s="145" t="s">
        <v>579</v>
      </c>
      <c r="D216" s="478">
        <v>80132083.969999999</v>
      </c>
      <c r="E216" s="478">
        <v>0</v>
      </c>
      <c r="F216" s="478">
        <v>0</v>
      </c>
      <c r="G216" s="478">
        <v>80132083.969999999</v>
      </c>
    </row>
    <row r="217" spans="2:7" outlineLevel="4">
      <c r="B217" s="180">
        <v>22110121</v>
      </c>
      <c r="C217" s="145" t="s">
        <v>570</v>
      </c>
      <c r="D217" s="478">
        <v>245367555.97999999</v>
      </c>
      <c r="E217" s="478">
        <v>19685276</v>
      </c>
      <c r="F217" s="478">
        <v>0</v>
      </c>
      <c r="G217" s="478">
        <v>265052831.97999999</v>
      </c>
    </row>
    <row r="218" spans="2:7" outlineLevel="4">
      <c r="B218" s="180">
        <v>22110122</v>
      </c>
      <c r="C218" s="145" t="s">
        <v>580</v>
      </c>
      <c r="D218" s="478">
        <v>621150.04</v>
      </c>
      <c r="E218" s="478">
        <v>0</v>
      </c>
      <c r="F218" s="478">
        <v>0</v>
      </c>
      <c r="G218" s="478">
        <v>621150.04</v>
      </c>
    </row>
    <row r="219" spans="2:7" outlineLevel="4">
      <c r="B219" s="180">
        <v>22110123</v>
      </c>
      <c r="C219" s="145" t="s">
        <v>581</v>
      </c>
      <c r="D219" s="478">
        <v>5535491.0800000001</v>
      </c>
      <c r="E219" s="478">
        <v>12545697.890000001</v>
      </c>
      <c r="F219" s="478">
        <v>0</v>
      </c>
      <c r="G219" s="478">
        <v>18081188.969999999</v>
      </c>
    </row>
    <row r="220" spans="2:7" outlineLevel="4">
      <c r="B220" s="180">
        <v>22110124</v>
      </c>
      <c r="C220" s="145" t="s">
        <v>582</v>
      </c>
      <c r="D220" s="478">
        <v>44006000</v>
      </c>
      <c r="E220" s="478">
        <v>4696640.34</v>
      </c>
      <c r="F220" s="478">
        <v>0</v>
      </c>
      <c r="G220" s="478">
        <v>48702640.340000004</v>
      </c>
    </row>
    <row r="221" spans="2:7" outlineLevel="4">
      <c r="B221" s="180">
        <v>22110135</v>
      </c>
      <c r="C221" s="145" t="s">
        <v>583</v>
      </c>
      <c r="D221" s="478">
        <v>210738145</v>
      </c>
      <c r="E221" s="478">
        <v>0</v>
      </c>
      <c r="F221" s="478">
        <v>0</v>
      </c>
      <c r="G221" s="478">
        <v>210738145</v>
      </c>
    </row>
    <row r="222" spans="2:7" outlineLevel="4">
      <c r="B222" s="180">
        <v>22110136</v>
      </c>
      <c r="C222" s="145" t="s">
        <v>584</v>
      </c>
      <c r="D222" s="478">
        <v>11284428.08</v>
      </c>
      <c r="E222" s="478">
        <v>0</v>
      </c>
      <c r="F222" s="478">
        <v>0</v>
      </c>
      <c r="G222" s="478">
        <v>11284428.08</v>
      </c>
    </row>
    <row r="223" spans="2:7" outlineLevel="4">
      <c r="B223" s="180">
        <v>22110147</v>
      </c>
      <c r="C223" s="145" t="s">
        <v>585</v>
      </c>
      <c r="D223" s="478">
        <v>24929711.680000003</v>
      </c>
      <c r="E223" s="478">
        <v>275000</v>
      </c>
      <c r="F223" s="478">
        <v>0</v>
      </c>
      <c r="G223" s="478">
        <v>25204711.680000003</v>
      </c>
    </row>
    <row r="224" spans="2:7" outlineLevel="4">
      <c r="B224" s="180">
        <v>22110164</v>
      </c>
      <c r="C224" s="145" t="s">
        <v>553</v>
      </c>
      <c r="D224" s="478">
        <v>3754553.57</v>
      </c>
      <c r="E224" s="478">
        <v>0</v>
      </c>
      <c r="F224" s="478">
        <v>0</v>
      </c>
      <c r="G224" s="478">
        <v>3754553.57</v>
      </c>
    </row>
    <row r="225" spans="2:7" outlineLevel="4">
      <c r="B225" s="180">
        <v>22110165</v>
      </c>
      <c r="C225" s="145" t="s">
        <v>586</v>
      </c>
      <c r="D225" s="478">
        <v>108000</v>
      </c>
      <c r="E225" s="478">
        <v>0</v>
      </c>
      <c r="F225" s="478">
        <v>0</v>
      </c>
      <c r="G225" s="478">
        <v>108000</v>
      </c>
    </row>
    <row r="226" spans="2:7" outlineLevel="4">
      <c r="B226" s="180">
        <v>22110171</v>
      </c>
      <c r="C226" s="145" t="s">
        <v>588</v>
      </c>
      <c r="D226" s="478">
        <v>1415573.69</v>
      </c>
      <c r="E226" s="478">
        <v>1930.23</v>
      </c>
      <c r="F226" s="478">
        <v>0</v>
      </c>
      <c r="G226" s="478">
        <v>1417503.92</v>
      </c>
    </row>
    <row r="227" spans="2:7" outlineLevel="4">
      <c r="B227" s="180">
        <v>22110198</v>
      </c>
      <c r="C227" s="145" t="s">
        <v>592</v>
      </c>
      <c r="D227" s="478">
        <v>1518080.69</v>
      </c>
      <c r="E227" s="478">
        <v>0</v>
      </c>
      <c r="F227" s="478">
        <v>0</v>
      </c>
      <c r="G227" s="478">
        <v>1518080.69</v>
      </c>
    </row>
    <row r="228" spans="2:7" outlineLevel="4">
      <c r="B228" s="180">
        <v>22110199</v>
      </c>
      <c r="C228" s="145" t="s">
        <v>593</v>
      </c>
      <c r="D228" s="478">
        <v>189498077.35999995</v>
      </c>
      <c r="E228" s="478">
        <v>1872894.1199999999</v>
      </c>
      <c r="F228" s="478">
        <v>0</v>
      </c>
      <c r="G228" s="478">
        <v>191370971.47999996</v>
      </c>
    </row>
    <row r="229" spans="2:7" outlineLevel="3">
      <c r="B229" s="180">
        <v>221101</v>
      </c>
      <c r="C229" s="145" t="s">
        <v>569</v>
      </c>
      <c r="D229" s="478">
        <f>SUBTOTAL(9,D208:D228)</f>
        <v>924998829.49000001</v>
      </c>
      <c r="E229" s="478">
        <f>SUBTOTAL(9,E208:E228)</f>
        <v>43806578.929999992</v>
      </c>
      <c r="F229" s="478">
        <f>SUBTOTAL(9,F208:F228)</f>
        <v>0</v>
      </c>
      <c r="G229" s="478">
        <f>SUBTOTAL(9,G208:G228)</f>
        <v>968805408.42000008</v>
      </c>
    </row>
    <row r="230" spans="2:7" outlineLevel="4">
      <c r="B230" s="180">
        <v>22110902</v>
      </c>
      <c r="C230" s="145" t="s">
        <v>595</v>
      </c>
      <c r="D230" s="478">
        <v>724066017.44999993</v>
      </c>
      <c r="E230" s="478">
        <v>0</v>
      </c>
      <c r="F230" s="478">
        <v>0</v>
      </c>
      <c r="G230" s="478">
        <v>724066017.44999993</v>
      </c>
    </row>
    <row r="231" spans="2:7" outlineLevel="3">
      <c r="B231" s="180">
        <v>221109</v>
      </c>
      <c r="C231" s="145" t="s">
        <v>594</v>
      </c>
      <c r="D231" s="478">
        <f>SUBTOTAL(9,D230:D230)</f>
        <v>724066017.44999993</v>
      </c>
      <c r="E231" s="478">
        <f>SUBTOTAL(9,E230:E230)</f>
        <v>0</v>
      </c>
      <c r="F231" s="478">
        <f>SUBTOTAL(9,F230:F230)</f>
        <v>0</v>
      </c>
      <c r="G231" s="478">
        <f>SUBTOTAL(9,G230:G230)</f>
        <v>724066017.44999993</v>
      </c>
    </row>
    <row r="232" spans="2:7" outlineLevel="4">
      <c r="B232" s="180">
        <v>22111001</v>
      </c>
      <c r="C232" s="145" t="s">
        <v>597</v>
      </c>
      <c r="D232" s="478">
        <v>1564700397.4400001</v>
      </c>
      <c r="E232" s="478">
        <v>0</v>
      </c>
      <c r="F232" s="478">
        <v>0</v>
      </c>
      <c r="G232" s="478">
        <v>1564700397.4400001</v>
      </c>
    </row>
    <row r="233" spans="2:7" outlineLevel="4">
      <c r="B233" s="180">
        <v>22111002</v>
      </c>
      <c r="C233" s="145" t="s">
        <v>598</v>
      </c>
      <c r="D233" s="478">
        <v>180449359.66</v>
      </c>
      <c r="E233" s="478">
        <v>0</v>
      </c>
      <c r="F233" s="478">
        <v>0</v>
      </c>
      <c r="G233" s="478">
        <v>180449359.66</v>
      </c>
    </row>
    <row r="234" spans="2:7" outlineLevel="3">
      <c r="B234" s="180">
        <v>221110</v>
      </c>
      <c r="C234" s="145" t="s">
        <v>596</v>
      </c>
      <c r="D234" s="478">
        <f>SUBTOTAL(9,D232:D233)</f>
        <v>1745149757.1000001</v>
      </c>
      <c r="E234" s="478">
        <f>SUBTOTAL(9,E232:E233)</f>
        <v>0</v>
      </c>
      <c r="F234" s="478">
        <f>SUBTOTAL(9,F232:F233)</f>
        <v>0</v>
      </c>
      <c r="G234" s="478">
        <f>SUBTOTAL(9,G232:G233)</f>
        <v>1745149757.1000001</v>
      </c>
    </row>
    <row r="235" spans="2:7" outlineLevel="2">
      <c r="B235" s="180">
        <v>2211</v>
      </c>
      <c r="C235" s="145" t="s">
        <v>569</v>
      </c>
      <c r="D235" s="478">
        <f>SUBTOTAL(9,D208:D234)</f>
        <v>3394214604.04</v>
      </c>
      <c r="E235" s="478">
        <f>SUBTOTAL(9,E208:E234)</f>
        <v>43806578.929999992</v>
      </c>
      <c r="F235" s="478">
        <f>SUBTOTAL(9,F208:F234)</f>
        <v>0</v>
      </c>
      <c r="G235" s="478">
        <f>SUBTOTAL(9,G208:G234)</f>
        <v>3438021182.9699998</v>
      </c>
    </row>
    <row r="236" spans="2:7" outlineLevel="4">
      <c r="B236" s="180">
        <v>22200124</v>
      </c>
      <c r="C236" s="145" t="s">
        <v>601</v>
      </c>
      <c r="D236" s="478">
        <v>18487788.239999998</v>
      </c>
      <c r="E236" s="478">
        <v>317097.43000000005</v>
      </c>
      <c r="F236" s="478">
        <v>654.96</v>
      </c>
      <c r="G236" s="478">
        <v>18804230.709999993</v>
      </c>
    </row>
    <row r="237" spans="2:7" outlineLevel="4">
      <c r="B237" s="180">
        <v>22200125</v>
      </c>
      <c r="C237" s="145" t="s">
        <v>602</v>
      </c>
      <c r="D237" s="478">
        <v>281.61</v>
      </c>
      <c r="E237" s="478">
        <v>0</v>
      </c>
      <c r="F237" s="478">
        <v>0</v>
      </c>
      <c r="G237" s="478">
        <v>281.61</v>
      </c>
    </row>
    <row r="238" spans="2:7" outlineLevel="4">
      <c r="B238" s="180">
        <v>22200126</v>
      </c>
      <c r="C238" s="145" t="s">
        <v>603</v>
      </c>
      <c r="D238" s="478">
        <v>790355</v>
      </c>
      <c r="E238" s="478">
        <v>0</v>
      </c>
      <c r="F238" s="478">
        <v>0</v>
      </c>
      <c r="G238" s="478">
        <v>790355</v>
      </c>
    </row>
    <row r="239" spans="2:7" outlineLevel="4">
      <c r="B239" s="180">
        <v>22200127</v>
      </c>
      <c r="C239" s="145" t="s">
        <v>604</v>
      </c>
      <c r="D239" s="478">
        <v>23567532.539999999</v>
      </c>
      <c r="E239" s="478">
        <v>0</v>
      </c>
      <c r="F239" s="478">
        <v>0</v>
      </c>
      <c r="G239" s="478">
        <v>23567532.539999999</v>
      </c>
    </row>
    <row r="240" spans="2:7" outlineLevel="3">
      <c r="B240" s="180">
        <v>222001</v>
      </c>
      <c r="C240" s="145" t="s">
        <v>600</v>
      </c>
      <c r="D240" s="478">
        <f>SUBTOTAL(9,D236:D239)</f>
        <v>42845957.390000001</v>
      </c>
      <c r="E240" s="478">
        <f>SUBTOTAL(9,E236:E239)</f>
        <v>317097.43000000005</v>
      </c>
      <c r="F240" s="478">
        <f>SUBTOTAL(9,F236:F239)</f>
        <v>654.96</v>
      </c>
      <c r="G240" s="478">
        <f>SUBTOTAL(9,G236:G239)</f>
        <v>43162399.859999992</v>
      </c>
    </row>
    <row r="241" spans="2:7" outlineLevel="4">
      <c r="B241" s="180">
        <v>22209005</v>
      </c>
      <c r="C241" s="145" t="s">
        <v>606</v>
      </c>
      <c r="D241" s="478">
        <v>292623</v>
      </c>
      <c r="E241" s="478">
        <v>0</v>
      </c>
      <c r="F241" s="478">
        <v>0</v>
      </c>
      <c r="G241" s="478">
        <v>292623</v>
      </c>
    </row>
    <row r="242" spans="2:7" outlineLevel="4">
      <c r="B242" s="180">
        <v>22209006</v>
      </c>
      <c r="C242" s="145" t="s">
        <v>607</v>
      </c>
      <c r="D242" s="478">
        <v>945083.89</v>
      </c>
      <c r="E242" s="478">
        <v>22000</v>
      </c>
      <c r="F242" s="478">
        <v>0</v>
      </c>
      <c r="G242" s="478">
        <v>967083.89</v>
      </c>
    </row>
    <row r="243" spans="2:7" outlineLevel="4">
      <c r="B243" s="180">
        <v>22209008</v>
      </c>
      <c r="C243" s="145" t="s">
        <v>608</v>
      </c>
      <c r="D243" s="478">
        <v>59751707</v>
      </c>
      <c r="E243" s="478">
        <v>0</v>
      </c>
      <c r="F243" s="478">
        <v>0</v>
      </c>
      <c r="G243" s="478">
        <v>59751707</v>
      </c>
    </row>
    <row r="244" spans="2:7" outlineLevel="4">
      <c r="B244" s="180">
        <v>22209009</v>
      </c>
      <c r="C244" s="145" t="s">
        <v>609</v>
      </c>
      <c r="D244" s="478">
        <v>1169.22</v>
      </c>
      <c r="E244" s="478">
        <v>0</v>
      </c>
      <c r="F244" s="478">
        <v>0</v>
      </c>
      <c r="G244" s="478">
        <v>1169.22</v>
      </c>
    </row>
    <row r="245" spans="2:7" outlineLevel="3">
      <c r="B245" s="180">
        <v>222090</v>
      </c>
      <c r="C245" s="145" t="s">
        <v>605</v>
      </c>
      <c r="D245" s="478">
        <f>SUBTOTAL(9,D241:D244)</f>
        <v>60990583.109999999</v>
      </c>
      <c r="E245" s="478">
        <f>SUBTOTAL(9,E241:E244)</f>
        <v>22000</v>
      </c>
      <c r="F245" s="478">
        <f>SUBTOTAL(9,F241:F244)</f>
        <v>0</v>
      </c>
      <c r="G245" s="478">
        <f>SUBTOTAL(9,G241:G244)</f>
        <v>61012583.109999999</v>
      </c>
    </row>
    <row r="246" spans="2:7" outlineLevel="2">
      <c r="B246" s="180">
        <v>2220</v>
      </c>
      <c r="C246" s="145" t="s">
        <v>599</v>
      </c>
      <c r="D246" s="478">
        <f>SUBTOTAL(9,D236:D245)</f>
        <v>103836540.5</v>
      </c>
      <c r="E246" s="478">
        <f>SUBTOTAL(9,E236:E245)</f>
        <v>339097.43000000005</v>
      </c>
      <c r="F246" s="478">
        <f>SUBTOTAL(9,F236:F245)</f>
        <v>654.96</v>
      </c>
      <c r="G246" s="478">
        <f>SUBTOTAL(9,G236:G245)</f>
        <v>104174982.97</v>
      </c>
    </row>
    <row r="247" spans="2:7" outlineLevel="1">
      <c r="B247" s="180">
        <v>22</v>
      </c>
      <c r="C247" s="145" t="s">
        <v>519</v>
      </c>
      <c r="D247" s="478">
        <f>SUBTOTAL(9,D172:D246)</f>
        <v>-280036112.62000066</v>
      </c>
      <c r="E247" s="478">
        <f>SUBTOTAL(9,E172:E246)</f>
        <v>478038961.89999998</v>
      </c>
      <c r="F247" s="478">
        <f>SUBTOTAL(9,F172:F246)</f>
        <v>215202526.03999999</v>
      </c>
      <c r="G247" s="478">
        <f>SUBTOTAL(9,G172:G246)</f>
        <v>-17199676.760000363</v>
      </c>
    </row>
    <row r="248" spans="2:7" outlineLevel="4">
      <c r="B248" s="180">
        <v>24010101</v>
      </c>
      <c r="C248" s="145" t="s">
        <v>613</v>
      </c>
      <c r="D248" s="478">
        <v>-725871245.30000007</v>
      </c>
      <c r="E248" s="478">
        <v>4159439607.71</v>
      </c>
      <c r="F248" s="478">
        <v>4620038756.8099995</v>
      </c>
      <c r="G248" s="478">
        <v>-1186470394.4000001</v>
      </c>
    </row>
    <row r="249" spans="2:7" outlineLevel="3">
      <c r="B249" s="180">
        <v>240101</v>
      </c>
      <c r="C249" s="145" t="s">
        <v>612</v>
      </c>
      <c r="D249" s="478">
        <f>SUBTOTAL(9,D248:D248)</f>
        <v>-725871245.30000007</v>
      </c>
      <c r="E249" s="478">
        <f>SUBTOTAL(9,E248:E248)</f>
        <v>4159439607.71</v>
      </c>
      <c r="F249" s="478">
        <f>SUBTOTAL(9,F248:F248)</f>
        <v>4620038756.8099995</v>
      </c>
      <c r="G249" s="478">
        <f>SUBTOTAL(9,G248:G248)</f>
        <v>-1186470394.4000001</v>
      </c>
    </row>
    <row r="250" spans="2:7" outlineLevel="4">
      <c r="B250" s="180">
        <v>24010201</v>
      </c>
      <c r="C250" s="145" t="s">
        <v>615</v>
      </c>
      <c r="D250" s="478">
        <v>-45280500.950000003</v>
      </c>
      <c r="E250" s="478">
        <v>7117780</v>
      </c>
      <c r="F250" s="478">
        <v>0</v>
      </c>
      <c r="G250" s="478">
        <v>-38162720.950000003</v>
      </c>
    </row>
    <row r="251" spans="2:7" outlineLevel="4">
      <c r="B251" s="180">
        <v>24010202</v>
      </c>
      <c r="C251" s="145" t="s">
        <v>616</v>
      </c>
      <c r="D251" s="478">
        <v>0</v>
      </c>
      <c r="E251" s="478">
        <v>11199502</v>
      </c>
      <c r="F251" s="478">
        <v>318636409</v>
      </c>
      <c r="G251" s="478">
        <v>-307436907</v>
      </c>
    </row>
    <row r="252" spans="2:7" outlineLevel="4">
      <c r="B252" s="180">
        <v>24010203</v>
      </c>
      <c r="C252" s="145" t="s">
        <v>617</v>
      </c>
      <c r="D252" s="478">
        <v>0</v>
      </c>
      <c r="E252" s="478">
        <v>0</v>
      </c>
      <c r="F252" s="478">
        <v>0</v>
      </c>
      <c r="G252" s="478">
        <v>0</v>
      </c>
    </row>
    <row r="253" spans="2:7" outlineLevel="4">
      <c r="B253" s="180">
        <v>24010204</v>
      </c>
      <c r="C253" s="145" t="s">
        <v>618</v>
      </c>
      <c r="D253" s="478">
        <v>0</v>
      </c>
      <c r="E253" s="478">
        <v>6066835</v>
      </c>
      <c r="F253" s="478">
        <v>13011195</v>
      </c>
      <c r="G253" s="478">
        <v>-6944360</v>
      </c>
    </row>
    <row r="254" spans="2:7" outlineLevel="3">
      <c r="B254" s="180">
        <v>240102</v>
      </c>
      <c r="C254" s="145" t="s">
        <v>614</v>
      </c>
      <c r="D254" s="478">
        <f>SUBTOTAL(9,D250:D253)</f>
        <v>-45280500.950000003</v>
      </c>
      <c r="E254" s="478">
        <f>SUBTOTAL(9,E250:E253)</f>
        <v>24384117</v>
      </c>
      <c r="F254" s="478">
        <f>SUBTOTAL(9,F250:F253)</f>
        <v>331647604</v>
      </c>
      <c r="G254" s="478">
        <f>SUBTOTAL(9,G250:G253)</f>
        <v>-352543987.94999999</v>
      </c>
    </row>
    <row r="255" spans="2:7" outlineLevel="2">
      <c r="B255" s="180">
        <v>2401</v>
      </c>
      <c r="C255" s="145" t="s">
        <v>611</v>
      </c>
      <c r="D255" s="478">
        <f>SUBTOTAL(9,D248:D254)</f>
        <v>-771151746.25000012</v>
      </c>
      <c r="E255" s="478">
        <f>SUBTOTAL(9,E248:E254)</f>
        <v>4183823724.71</v>
      </c>
      <c r="F255" s="478">
        <f>SUBTOTAL(9,F248:F254)</f>
        <v>4951686360.8099995</v>
      </c>
      <c r="G255" s="478">
        <f>SUBTOTAL(9,G248:G254)</f>
        <v>-1539014382.3500001</v>
      </c>
    </row>
    <row r="256" spans="2:7" outlineLevel="4">
      <c r="B256" s="180">
        <v>24250101</v>
      </c>
      <c r="C256" s="145" t="s">
        <v>620</v>
      </c>
      <c r="D256" s="478">
        <v>-10582123</v>
      </c>
      <c r="E256" s="478">
        <v>72852149</v>
      </c>
      <c r="F256" s="478">
        <v>75616994</v>
      </c>
      <c r="G256" s="478">
        <v>-13346968</v>
      </c>
    </row>
    <row r="257" spans="2:7" outlineLevel="4">
      <c r="B257" s="180">
        <v>24250102</v>
      </c>
      <c r="C257" s="145" t="s">
        <v>621</v>
      </c>
      <c r="D257" s="478">
        <v>0</v>
      </c>
      <c r="E257" s="478">
        <v>0</v>
      </c>
      <c r="F257" s="478">
        <v>0</v>
      </c>
      <c r="G257" s="478">
        <v>0</v>
      </c>
    </row>
    <row r="258" spans="2:7" outlineLevel="4">
      <c r="B258" s="180">
        <v>24250103</v>
      </c>
      <c r="C258" s="145" t="s">
        <v>498</v>
      </c>
      <c r="D258" s="478">
        <v>0</v>
      </c>
      <c r="E258" s="478">
        <v>233801187.14000002</v>
      </c>
      <c r="F258" s="478">
        <v>234136561.16000003</v>
      </c>
      <c r="G258" s="478">
        <v>-335374.01999999583</v>
      </c>
    </row>
    <row r="259" spans="2:7" outlineLevel="4">
      <c r="B259" s="180">
        <v>24250104</v>
      </c>
      <c r="C259" s="145" t="s">
        <v>622</v>
      </c>
      <c r="D259" s="478">
        <v>0</v>
      </c>
      <c r="E259" s="478">
        <v>0</v>
      </c>
      <c r="F259" s="478">
        <v>0</v>
      </c>
      <c r="G259" s="478">
        <v>0</v>
      </c>
    </row>
    <row r="260" spans="2:7" outlineLevel="4">
      <c r="B260" s="180">
        <v>24250105</v>
      </c>
      <c r="C260" s="145" t="s">
        <v>623</v>
      </c>
      <c r="D260" s="478">
        <v>0</v>
      </c>
      <c r="E260" s="478">
        <v>0</v>
      </c>
      <c r="F260" s="478">
        <v>0</v>
      </c>
      <c r="G260" s="478">
        <v>0</v>
      </c>
    </row>
    <row r="261" spans="2:7" outlineLevel="4">
      <c r="B261" s="180">
        <v>24250106</v>
      </c>
      <c r="C261" s="145" t="s">
        <v>624</v>
      </c>
      <c r="D261" s="478">
        <v>0</v>
      </c>
      <c r="E261" s="478">
        <v>0</v>
      </c>
      <c r="F261" s="478">
        <v>0</v>
      </c>
      <c r="G261" s="478">
        <v>0</v>
      </c>
    </row>
    <row r="262" spans="2:7" outlineLevel="4">
      <c r="B262" s="180">
        <v>24250107</v>
      </c>
      <c r="C262" s="145" t="s">
        <v>625</v>
      </c>
      <c r="D262" s="478">
        <v>0</v>
      </c>
      <c r="E262" s="478">
        <v>5542994</v>
      </c>
      <c r="F262" s="478">
        <v>5542994</v>
      </c>
      <c r="G262" s="478">
        <v>0</v>
      </c>
    </row>
    <row r="263" spans="2:7" outlineLevel="4">
      <c r="B263" s="180">
        <v>24250108</v>
      </c>
      <c r="C263" s="145" t="s">
        <v>626</v>
      </c>
      <c r="D263" s="478">
        <v>0</v>
      </c>
      <c r="E263" s="478">
        <v>332000</v>
      </c>
      <c r="F263" s="478">
        <v>332000</v>
      </c>
      <c r="G263" s="478">
        <v>0</v>
      </c>
    </row>
    <row r="264" spans="2:7" outlineLevel="4">
      <c r="B264" s="180">
        <v>24250109</v>
      </c>
      <c r="C264" s="145" t="s">
        <v>627</v>
      </c>
      <c r="D264" s="478">
        <v>0</v>
      </c>
      <c r="E264" s="478">
        <v>0</v>
      </c>
      <c r="F264" s="478">
        <v>0</v>
      </c>
      <c r="G264" s="478">
        <v>0</v>
      </c>
    </row>
    <row r="265" spans="2:7" outlineLevel="4">
      <c r="B265" s="180">
        <v>24250112</v>
      </c>
      <c r="C265" s="145" t="s">
        <v>501</v>
      </c>
      <c r="D265" s="478">
        <v>-115014805</v>
      </c>
      <c r="E265" s="478">
        <v>449948622.99000001</v>
      </c>
      <c r="F265" s="478">
        <v>444734276.69</v>
      </c>
      <c r="G265" s="478">
        <v>-109800458.69999999</v>
      </c>
    </row>
    <row r="266" spans="2:7" outlineLevel="4">
      <c r="B266" s="180">
        <v>24250113</v>
      </c>
      <c r="C266" s="145" t="s">
        <v>630</v>
      </c>
      <c r="D266" s="478">
        <v>0</v>
      </c>
      <c r="E266" s="478">
        <v>38686786</v>
      </c>
      <c r="F266" s="478">
        <v>198804344</v>
      </c>
      <c r="G266" s="478">
        <v>-160117558</v>
      </c>
    </row>
    <row r="267" spans="2:7" outlineLevel="4">
      <c r="B267" s="180">
        <v>24250114</v>
      </c>
      <c r="C267" s="145" t="s">
        <v>631</v>
      </c>
      <c r="D267" s="478">
        <v>-9137294</v>
      </c>
      <c r="E267" s="478">
        <v>0</v>
      </c>
      <c r="F267" s="478">
        <v>0</v>
      </c>
      <c r="G267" s="478">
        <v>-9137294</v>
      </c>
    </row>
    <row r="268" spans="2:7" outlineLevel="4">
      <c r="B268" s="180">
        <v>24250115</v>
      </c>
      <c r="C268" s="145" t="s">
        <v>632</v>
      </c>
      <c r="D268" s="478">
        <v>0</v>
      </c>
      <c r="E268" s="478">
        <v>178690000</v>
      </c>
      <c r="F268" s="478">
        <v>179117600</v>
      </c>
      <c r="G268" s="478">
        <v>-427600</v>
      </c>
    </row>
    <row r="269" spans="2:7" outlineLevel="4">
      <c r="B269" s="180">
        <v>24250116</v>
      </c>
      <c r="C269" s="145" t="s">
        <v>633</v>
      </c>
      <c r="D269" s="478">
        <v>0</v>
      </c>
      <c r="E269" s="478">
        <v>0</v>
      </c>
      <c r="F269" s="478">
        <v>0</v>
      </c>
      <c r="G269" s="478">
        <v>0</v>
      </c>
    </row>
    <row r="270" spans="2:7" outlineLevel="4">
      <c r="B270" s="180">
        <v>24250195</v>
      </c>
      <c r="C270" s="145" t="s">
        <v>634</v>
      </c>
      <c r="D270" s="478">
        <v>0</v>
      </c>
      <c r="E270" s="478">
        <v>0</v>
      </c>
      <c r="F270" s="478">
        <v>0</v>
      </c>
      <c r="G270" s="478">
        <v>0</v>
      </c>
    </row>
    <row r="271" spans="2:7" outlineLevel="3">
      <c r="B271" s="180">
        <v>242501</v>
      </c>
      <c r="C271" s="145" t="s">
        <v>619</v>
      </c>
      <c r="D271" s="478">
        <f>SUBTOTAL(9,D256:D270)</f>
        <v>-134734222</v>
      </c>
      <c r="E271" s="478">
        <f>SUBTOTAL(9,E256:E270)</f>
        <v>979853739.13</v>
      </c>
      <c r="F271" s="478">
        <f>SUBTOTAL(9,F256:F270)</f>
        <v>1138284769.8499999</v>
      </c>
      <c r="G271" s="478">
        <f>SUBTOTAL(9,G256:G270)</f>
        <v>-293165252.71999997</v>
      </c>
    </row>
    <row r="272" spans="2:7" outlineLevel="4">
      <c r="B272" s="180">
        <v>24250201</v>
      </c>
      <c r="C272" s="145" t="s">
        <v>622</v>
      </c>
      <c r="D272" s="478">
        <v>-184252286</v>
      </c>
      <c r="E272" s="478">
        <v>1205845564</v>
      </c>
      <c r="F272" s="478">
        <v>1023022578</v>
      </c>
      <c r="G272" s="478">
        <v>-1429300</v>
      </c>
    </row>
    <row r="273" spans="2:7" outlineLevel="4">
      <c r="B273" s="180">
        <v>24250202</v>
      </c>
      <c r="C273" s="145" t="s">
        <v>636</v>
      </c>
      <c r="D273" s="478">
        <v>-142757486</v>
      </c>
      <c r="E273" s="478">
        <v>934419814</v>
      </c>
      <c r="F273" s="478">
        <v>793051828</v>
      </c>
      <c r="G273" s="478">
        <v>-1389500</v>
      </c>
    </row>
    <row r="274" spans="2:7" outlineLevel="4">
      <c r="B274" s="180">
        <v>24250203</v>
      </c>
      <c r="C274" s="145" t="s">
        <v>637</v>
      </c>
      <c r="D274" s="478">
        <v>-11470600</v>
      </c>
      <c r="E274" s="478">
        <v>74152400</v>
      </c>
      <c r="F274" s="478">
        <v>62681800</v>
      </c>
      <c r="G274" s="478">
        <v>0</v>
      </c>
    </row>
    <row r="275" spans="2:7" outlineLevel="3">
      <c r="B275" s="180">
        <v>242502</v>
      </c>
      <c r="C275" s="145" t="s">
        <v>635</v>
      </c>
      <c r="D275" s="478">
        <f>SUBTOTAL(9,D272:D274)</f>
        <v>-338480372</v>
      </c>
      <c r="E275" s="478">
        <f>SUBTOTAL(9,E272:E274)</f>
        <v>2214417778</v>
      </c>
      <c r="F275" s="478">
        <f>SUBTOTAL(9,F272:F274)</f>
        <v>1878756206</v>
      </c>
      <c r="G275" s="478">
        <f>SUBTOTAL(9,G272:G274)</f>
        <v>-2818800</v>
      </c>
    </row>
    <row r="276" spans="2:7" outlineLevel="4">
      <c r="B276" s="180">
        <v>24250301</v>
      </c>
      <c r="C276" s="145" t="s">
        <v>639</v>
      </c>
      <c r="D276" s="478">
        <v>-44607500</v>
      </c>
      <c r="E276" s="478">
        <v>289727294</v>
      </c>
      <c r="F276" s="478">
        <v>245119794</v>
      </c>
      <c r="G276" s="478">
        <v>0</v>
      </c>
    </row>
    <row r="277" spans="2:7" outlineLevel="4">
      <c r="B277" s="180">
        <v>24250302</v>
      </c>
      <c r="C277" s="145" t="s">
        <v>640</v>
      </c>
      <c r="D277" s="478">
        <v>-22292629</v>
      </c>
      <c r="E277" s="478">
        <v>144786319</v>
      </c>
      <c r="F277" s="478">
        <v>122493690</v>
      </c>
      <c r="G277" s="478">
        <v>0</v>
      </c>
    </row>
    <row r="278" spans="2:7" outlineLevel="4">
      <c r="B278" s="180">
        <v>24250303</v>
      </c>
      <c r="C278" s="145" t="s">
        <v>641</v>
      </c>
      <c r="D278" s="478">
        <v>-33438947</v>
      </c>
      <c r="E278" s="478">
        <v>217179444</v>
      </c>
      <c r="F278" s="478">
        <v>183740497</v>
      </c>
      <c r="G278" s="478">
        <v>0</v>
      </c>
    </row>
    <row r="279" spans="2:7" outlineLevel="3">
      <c r="B279" s="180">
        <v>242503</v>
      </c>
      <c r="C279" s="145" t="s">
        <v>638</v>
      </c>
      <c r="D279" s="478">
        <f>SUBTOTAL(9,D276:D278)</f>
        <v>-100339076</v>
      </c>
      <c r="E279" s="478">
        <f>SUBTOTAL(9,E276:E278)</f>
        <v>651693057</v>
      </c>
      <c r="F279" s="478">
        <f>SUBTOTAL(9,F276:F278)</f>
        <v>551353981</v>
      </c>
      <c r="G279" s="478">
        <f>SUBTOTAL(9,G276:G278)</f>
        <v>0</v>
      </c>
    </row>
    <row r="280" spans="2:7" outlineLevel="4">
      <c r="B280" s="180">
        <v>24250401</v>
      </c>
      <c r="C280" s="145" t="s">
        <v>642</v>
      </c>
      <c r="D280" s="478">
        <v>0</v>
      </c>
      <c r="E280" s="478">
        <v>0</v>
      </c>
      <c r="F280" s="478">
        <v>0</v>
      </c>
      <c r="G280" s="478">
        <v>0</v>
      </c>
    </row>
    <row r="281" spans="2:7" outlineLevel="3">
      <c r="B281" s="180">
        <v>242504</v>
      </c>
      <c r="C281" s="145" t="s">
        <v>642</v>
      </c>
      <c r="D281" s="478">
        <f>SUBTOTAL(9,D280:D280)</f>
        <v>0</v>
      </c>
      <c r="E281" s="478">
        <f>SUBTOTAL(9,E280:E280)</f>
        <v>0</v>
      </c>
      <c r="F281" s="478">
        <f>SUBTOTAL(9,F280:F280)</f>
        <v>0</v>
      </c>
      <c r="G281" s="478">
        <f>SUBTOTAL(9,G280:G280)</f>
        <v>0</v>
      </c>
    </row>
    <row r="282" spans="2:7" outlineLevel="2">
      <c r="B282" s="180">
        <v>2425</v>
      </c>
      <c r="C282" s="145" t="s">
        <v>619</v>
      </c>
      <c r="D282" s="478">
        <f>SUBTOTAL(9,D256:D281)</f>
        <v>-573553670</v>
      </c>
      <c r="E282" s="478">
        <f>SUBTOTAL(9,E256:E281)</f>
        <v>3845964574.1300001</v>
      </c>
      <c r="F282" s="478">
        <f>SUBTOTAL(9,F256:F281)</f>
        <v>3568394956.8499999</v>
      </c>
      <c r="G282" s="478">
        <f>SUBTOTAL(9,G256:G281)</f>
        <v>-295984052.71999997</v>
      </c>
    </row>
    <row r="283" spans="2:7" outlineLevel="4">
      <c r="B283" s="180">
        <v>24360101</v>
      </c>
      <c r="C283" s="145" t="s">
        <v>643</v>
      </c>
      <c r="D283" s="478">
        <v>0</v>
      </c>
      <c r="E283" s="478">
        <v>96254000</v>
      </c>
      <c r="F283" s="478">
        <v>96254000</v>
      </c>
      <c r="G283" s="478">
        <v>0</v>
      </c>
    </row>
    <row r="284" spans="2:7" outlineLevel="3">
      <c r="B284" s="180">
        <v>243601</v>
      </c>
      <c r="C284" s="145" t="s">
        <v>346</v>
      </c>
      <c r="D284" s="478">
        <f>SUBTOTAL(9,D283:D283)</f>
        <v>0</v>
      </c>
      <c r="E284" s="478">
        <f>SUBTOTAL(9,E283:E283)</f>
        <v>96254000</v>
      </c>
      <c r="F284" s="478">
        <f>SUBTOTAL(9,F283:F283)</f>
        <v>96254000</v>
      </c>
      <c r="G284" s="478">
        <f>SUBTOTAL(9,G283:G283)</f>
        <v>0</v>
      </c>
    </row>
    <row r="285" spans="2:7" outlineLevel="4">
      <c r="B285" s="180">
        <v>24360201</v>
      </c>
      <c r="C285" s="145" t="s">
        <v>645</v>
      </c>
      <c r="D285" s="478">
        <v>-6667400</v>
      </c>
      <c r="E285" s="478">
        <v>41070055</v>
      </c>
      <c r="F285" s="478">
        <v>42868655</v>
      </c>
      <c r="G285" s="478">
        <v>-8466000</v>
      </c>
    </row>
    <row r="286" spans="2:7" outlineLevel="4">
      <c r="B286" s="180">
        <v>24360202</v>
      </c>
      <c r="C286" s="145" t="s">
        <v>646</v>
      </c>
      <c r="D286" s="478">
        <v>0</v>
      </c>
      <c r="E286" s="478">
        <v>0</v>
      </c>
      <c r="F286" s="478">
        <v>0</v>
      </c>
      <c r="G286" s="478">
        <v>0</v>
      </c>
    </row>
    <row r="287" spans="2:7" outlineLevel="3">
      <c r="B287" s="180">
        <v>243602</v>
      </c>
      <c r="C287" s="145" t="s">
        <v>644</v>
      </c>
      <c r="D287" s="478">
        <f>SUBTOTAL(9,D285:D286)</f>
        <v>-6667400</v>
      </c>
      <c r="E287" s="478">
        <f>SUBTOTAL(9,E285:E286)</f>
        <v>41070055</v>
      </c>
      <c r="F287" s="478">
        <f>SUBTOTAL(9,F285:F286)</f>
        <v>42868655</v>
      </c>
      <c r="G287" s="478">
        <f>SUBTOTAL(9,G285:G286)</f>
        <v>-8466000</v>
      </c>
    </row>
    <row r="288" spans="2:7" outlineLevel="4">
      <c r="B288" s="180">
        <v>24360301</v>
      </c>
      <c r="C288" s="145" t="s">
        <v>648</v>
      </c>
      <c r="D288" s="478">
        <v>-2166883</v>
      </c>
      <c r="E288" s="478">
        <v>16423810</v>
      </c>
      <c r="F288" s="478">
        <v>17237995</v>
      </c>
      <c r="G288" s="478">
        <v>-2981068</v>
      </c>
    </row>
    <row r="289" spans="2:7" outlineLevel="3">
      <c r="B289" s="180">
        <v>243603</v>
      </c>
      <c r="C289" s="145" t="s">
        <v>647</v>
      </c>
      <c r="D289" s="478">
        <f>SUBTOTAL(9,D288:D288)</f>
        <v>-2166883</v>
      </c>
      <c r="E289" s="478">
        <f>SUBTOTAL(9,E288:E288)</f>
        <v>16423810</v>
      </c>
      <c r="F289" s="478">
        <f>SUBTOTAL(9,F288:F288)</f>
        <v>17237995</v>
      </c>
      <c r="G289" s="478">
        <f>SUBTOTAL(9,G288:G288)</f>
        <v>-2981068</v>
      </c>
    </row>
    <row r="290" spans="2:7" outlineLevel="4">
      <c r="B290" s="180">
        <v>24360501</v>
      </c>
      <c r="C290" s="145" t="s">
        <v>650</v>
      </c>
      <c r="D290" s="478">
        <v>-6931078</v>
      </c>
      <c r="E290" s="478">
        <v>27816402.009999998</v>
      </c>
      <c r="F290" s="478">
        <v>36855550.019999996</v>
      </c>
      <c r="G290" s="478">
        <v>-15970226.01</v>
      </c>
    </row>
    <row r="291" spans="2:7" outlineLevel="3">
      <c r="B291" s="180">
        <v>243605</v>
      </c>
      <c r="C291" s="145" t="s">
        <v>649</v>
      </c>
      <c r="D291" s="478">
        <f>SUBTOTAL(9,D290:D290)</f>
        <v>-6931078</v>
      </c>
      <c r="E291" s="478">
        <f>SUBTOTAL(9,E290:E290)</f>
        <v>27816402.009999998</v>
      </c>
      <c r="F291" s="478">
        <f>SUBTOTAL(9,F290:F290)</f>
        <v>36855550.019999996</v>
      </c>
      <c r="G291" s="478">
        <f>SUBTOTAL(9,G290:G290)</f>
        <v>-15970226.01</v>
      </c>
    </row>
    <row r="292" spans="2:7" outlineLevel="4">
      <c r="B292" s="180">
        <v>24360601</v>
      </c>
      <c r="C292" s="145" t="s">
        <v>651</v>
      </c>
      <c r="D292" s="478">
        <v>0</v>
      </c>
      <c r="E292" s="478">
        <v>0</v>
      </c>
      <c r="F292" s="478">
        <v>0</v>
      </c>
      <c r="G292" s="478">
        <v>0</v>
      </c>
    </row>
    <row r="293" spans="2:7" outlineLevel="3">
      <c r="B293" s="180">
        <v>243606</v>
      </c>
      <c r="C293" s="145" t="s">
        <v>415</v>
      </c>
      <c r="D293" s="478">
        <f>SUBTOTAL(9,D292:D292)</f>
        <v>0</v>
      </c>
      <c r="E293" s="478">
        <f>SUBTOTAL(9,E292:E292)</f>
        <v>0</v>
      </c>
      <c r="F293" s="478">
        <f>SUBTOTAL(9,F292:F292)</f>
        <v>0</v>
      </c>
      <c r="G293" s="478">
        <f>SUBTOTAL(9,G292:G292)</f>
        <v>0</v>
      </c>
    </row>
    <row r="294" spans="2:7" outlineLevel="4">
      <c r="B294" s="180">
        <v>24360801</v>
      </c>
      <c r="C294" s="145" t="s">
        <v>655</v>
      </c>
      <c r="D294" s="478">
        <v>-1342870</v>
      </c>
      <c r="E294" s="478">
        <v>6256652.6600000001</v>
      </c>
      <c r="F294" s="478">
        <v>8636452.6600000001</v>
      </c>
      <c r="G294" s="478">
        <v>-3722670</v>
      </c>
    </row>
    <row r="295" spans="2:7" outlineLevel="3">
      <c r="B295" s="180">
        <v>243608</v>
      </c>
      <c r="C295" s="145" t="s">
        <v>654</v>
      </c>
      <c r="D295" s="478">
        <f>SUBTOTAL(9,D294:D294)</f>
        <v>-1342870</v>
      </c>
      <c r="E295" s="478">
        <f>SUBTOTAL(9,E294:E294)</f>
        <v>6256652.6600000001</v>
      </c>
      <c r="F295" s="478">
        <f>SUBTOTAL(9,F294:F294)</f>
        <v>8636452.6600000001</v>
      </c>
      <c r="G295" s="478">
        <f>SUBTOTAL(9,G294:G294)</f>
        <v>-3722670</v>
      </c>
    </row>
    <row r="296" spans="2:7" outlineLevel="4">
      <c r="B296" s="180">
        <v>24361001</v>
      </c>
      <c r="C296" s="145" t="s">
        <v>657</v>
      </c>
      <c r="D296" s="478">
        <v>0</v>
      </c>
      <c r="E296" s="478">
        <v>0</v>
      </c>
      <c r="F296" s="478">
        <v>151968</v>
      </c>
      <c r="G296" s="478">
        <v>-151968</v>
      </c>
    </row>
    <row r="297" spans="2:7" outlineLevel="3">
      <c r="B297" s="180">
        <v>243610</v>
      </c>
      <c r="C297" s="145" t="s">
        <v>656</v>
      </c>
      <c r="D297" s="478">
        <f>SUBTOTAL(9,D296:D296)</f>
        <v>0</v>
      </c>
      <c r="E297" s="478">
        <f>SUBTOTAL(9,E296:E296)</f>
        <v>0</v>
      </c>
      <c r="F297" s="478">
        <f>SUBTOTAL(9,F296:F296)</f>
        <v>151968</v>
      </c>
      <c r="G297" s="478">
        <f>SUBTOTAL(9,G296:G296)</f>
        <v>-151968</v>
      </c>
    </row>
    <row r="298" spans="2:7" outlineLevel="4">
      <c r="B298" s="180">
        <v>24362501</v>
      </c>
      <c r="C298" s="145" t="s">
        <v>661</v>
      </c>
      <c r="D298" s="478">
        <v>-16758</v>
      </c>
      <c r="E298" s="478">
        <v>83790</v>
      </c>
      <c r="F298" s="478">
        <v>83790</v>
      </c>
      <c r="G298" s="478">
        <v>-16758</v>
      </c>
    </row>
    <row r="299" spans="2:7" outlineLevel="3">
      <c r="B299" s="180">
        <v>243625</v>
      </c>
      <c r="C299" s="145" t="s">
        <v>660</v>
      </c>
      <c r="D299" s="478">
        <f>SUBTOTAL(9,D298:D298)</f>
        <v>-16758</v>
      </c>
      <c r="E299" s="478">
        <f>SUBTOTAL(9,E298:E298)</f>
        <v>83790</v>
      </c>
      <c r="F299" s="478">
        <f>SUBTOTAL(9,F298:F298)</f>
        <v>83790</v>
      </c>
      <c r="G299" s="478">
        <f>SUBTOTAL(9,G298:G298)</f>
        <v>-16758</v>
      </c>
    </row>
    <row r="300" spans="2:7" outlineLevel="4">
      <c r="B300" s="180">
        <v>24362601</v>
      </c>
      <c r="C300" s="145" t="s">
        <v>663</v>
      </c>
      <c r="D300" s="478">
        <v>-1829225</v>
      </c>
      <c r="E300" s="478">
        <v>4602665</v>
      </c>
      <c r="F300" s="478">
        <v>7585984</v>
      </c>
      <c r="G300" s="478">
        <v>-4812544</v>
      </c>
    </row>
    <row r="301" spans="2:7" outlineLevel="3">
      <c r="B301" s="180">
        <v>243626</v>
      </c>
      <c r="C301" s="145" t="s">
        <v>662</v>
      </c>
      <c r="D301" s="478">
        <f>SUBTOTAL(9,D300:D300)</f>
        <v>-1829225</v>
      </c>
      <c r="E301" s="478">
        <f>SUBTOTAL(9,E300:E300)</f>
        <v>4602665</v>
      </c>
      <c r="F301" s="478">
        <f>SUBTOTAL(9,F300:F300)</f>
        <v>7585984</v>
      </c>
      <c r="G301" s="478">
        <f>SUBTOTAL(9,G300:G300)</f>
        <v>-4812544</v>
      </c>
    </row>
    <row r="302" spans="2:7" outlineLevel="4">
      <c r="B302" s="180">
        <v>24362701</v>
      </c>
      <c r="C302" s="145" t="s">
        <v>665</v>
      </c>
      <c r="D302" s="478">
        <v>0</v>
      </c>
      <c r="E302" s="478">
        <v>0</v>
      </c>
      <c r="F302" s="478">
        <v>0</v>
      </c>
      <c r="G302" s="478">
        <v>0</v>
      </c>
    </row>
    <row r="303" spans="2:7" outlineLevel="4">
      <c r="B303" s="180">
        <v>24362710</v>
      </c>
      <c r="C303" s="145" t="s">
        <v>670</v>
      </c>
      <c r="D303" s="478">
        <v>0</v>
      </c>
      <c r="E303" s="478">
        <v>0</v>
      </c>
      <c r="F303" s="478">
        <v>0</v>
      </c>
      <c r="G303" s="478">
        <v>0</v>
      </c>
    </row>
    <row r="304" spans="2:7" outlineLevel="3">
      <c r="B304" s="180">
        <v>243627</v>
      </c>
      <c r="C304" s="145" t="s">
        <v>664</v>
      </c>
      <c r="D304" s="478">
        <f>SUBTOTAL(9,D302:D303)</f>
        <v>0</v>
      </c>
      <c r="E304" s="478">
        <f>SUBTOTAL(9,E302:E303)</f>
        <v>0</v>
      </c>
      <c r="F304" s="478">
        <f>SUBTOTAL(9,F302:F303)</f>
        <v>0</v>
      </c>
      <c r="G304" s="478">
        <f>SUBTOTAL(9,G302:G303)</f>
        <v>0</v>
      </c>
    </row>
    <row r="305" spans="2:7" outlineLevel="2">
      <c r="B305" s="180">
        <v>2436</v>
      </c>
      <c r="C305" s="145" t="s">
        <v>346</v>
      </c>
      <c r="D305" s="478">
        <f>SUBTOTAL(9,D283:D304)</f>
        <v>-18954214</v>
      </c>
      <c r="E305" s="478">
        <f>SUBTOTAL(9,E283:E304)</f>
        <v>192507374.66999999</v>
      </c>
      <c r="F305" s="478">
        <f>SUBTOTAL(9,F283:F304)</f>
        <v>209674394.67999998</v>
      </c>
      <c r="G305" s="478">
        <f>SUBTOTAL(9,G283:G304)</f>
        <v>-36121234.009999998</v>
      </c>
    </row>
    <row r="306" spans="2:7" outlineLevel="4">
      <c r="B306" s="180">
        <v>24400401</v>
      </c>
      <c r="C306" s="145" t="s">
        <v>673</v>
      </c>
      <c r="D306" s="478">
        <v>0</v>
      </c>
      <c r="E306" s="478">
        <v>7117780</v>
      </c>
      <c r="F306" s="478">
        <v>7117780</v>
      </c>
      <c r="G306" s="478">
        <v>0</v>
      </c>
    </row>
    <row r="307" spans="2:7" outlineLevel="3">
      <c r="B307" s="180">
        <v>244004</v>
      </c>
      <c r="C307" s="145" t="s">
        <v>672</v>
      </c>
      <c r="D307" s="478">
        <f>SUBTOTAL(9,D306:D306)</f>
        <v>0</v>
      </c>
      <c r="E307" s="478">
        <f>SUBTOTAL(9,E306:E306)</f>
        <v>7117780</v>
      </c>
      <c r="F307" s="478">
        <f>SUBTOTAL(9,F306:F306)</f>
        <v>7117780</v>
      </c>
      <c r="G307" s="478">
        <f>SUBTOTAL(9,G306:G306)</f>
        <v>0</v>
      </c>
    </row>
    <row r="308" spans="2:7" outlineLevel="2">
      <c r="B308" s="180">
        <v>2440</v>
      </c>
      <c r="C308" s="145" t="s">
        <v>671</v>
      </c>
      <c r="D308" s="478">
        <f>SUBTOTAL(9,D306:D307)</f>
        <v>0</v>
      </c>
      <c r="E308" s="478">
        <f>SUBTOTAL(9,E306:E307)</f>
        <v>7117780</v>
      </c>
      <c r="F308" s="478">
        <f>SUBTOTAL(9,F306:F307)</f>
        <v>7117780</v>
      </c>
      <c r="G308" s="478">
        <f>SUBTOTAL(9,G306:G307)</f>
        <v>0</v>
      </c>
    </row>
    <row r="309" spans="2:7" outlineLevel="4">
      <c r="B309" s="180">
        <v>24450101</v>
      </c>
      <c r="C309" s="145" t="s">
        <v>679</v>
      </c>
      <c r="D309" s="478">
        <v>0</v>
      </c>
      <c r="E309" s="478">
        <v>0</v>
      </c>
      <c r="F309" s="478">
        <v>0</v>
      </c>
      <c r="G309" s="478">
        <v>0</v>
      </c>
    </row>
    <row r="310" spans="2:7" outlineLevel="3">
      <c r="B310" s="180">
        <v>244501</v>
      </c>
      <c r="C310" s="145" t="s">
        <v>331</v>
      </c>
      <c r="D310" s="478">
        <f>SUBTOTAL(9,D309:D309)</f>
        <v>0</v>
      </c>
      <c r="E310" s="478">
        <f>SUBTOTAL(9,E309:E309)</f>
        <v>0</v>
      </c>
      <c r="F310" s="478">
        <f>SUBTOTAL(9,F309:F309)</f>
        <v>0</v>
      </c>
      <c r="G310" s="478">
        <f>SUBTOTAL(9,G309:G309)</f>
        <v>0</v>
      </c>
    </row>
    <row r="311" spans="2:7" outlineLevel="4">
      <c r="B311" s="180">
        <v>24450201</v>
      </c>
      <c r="C311" s="145" t="s">
        <v>681</v>
      </c>
      <c r="D311" s="478">
        <v>-5804386500.6099997</v>
      </c>
      <c r="E311" s="478">
        <v>282062309.21999997</v>
      </c>
      <c r="F311" s="478">
        <v>1516256073.8499999</v>
      </c>
      <c r="G311" s="478">
        <v>-7038580265.2400007</v>
      </c>
    </row>
    <row r="312" spans="2:7" outlineLevel="4">
      <c r="B312" s="180">
        <v>24450202</v>
      </c>
      <c r="C312" s="145" t="s">
        <v>682</v>
      </c>
      <c r="D312" s="478">
        <v>-627129979.4000001</v>
      </c>
      <c r="E312" s="478">
        <v>295556.96999999997</v>
      </c>
      <c r="F312" s="478">
        <v>5195520.5499999989</v>
      </c>
      <c r="G312" s="478">
        <v>-632029942.98000014</v>
      </c>
    </row>
    <row r="313" spans="2:7" outlineLevel="3">
      <c r="B313" s="180">
        <v>244502</v>
      </c>
      <c r="C313" s="145" t="s">
        <v>680</v>
      </c>
      <c r="D313" s="478">
        <f>SUBTOTAL(9,D311:D312)</f>
        <v>-6431516480.0100002</v>
      </c>
      <c r="E313" s="478">
        <f>SUBTOTAL(9,E311:E312)</f>
        <v>282357866.19</v>
      </c>
      <c r="F313" s="478">
        <f>SUBTOTAL(9,F311:F312)</f>
        <v>1521451594.3999999</v>
      </c>
      <c r="G313" s="478">
        <f>SUBTOTAL(9,G311:G312)</f>
        <v>-7670610208.2200012</v>
      </c>
    </row>
    <row r="314" spans="2:7" outlineLevel="4">
      <c r="B314" s="180">
        <v>24450401</v>
      </c>
      <c r="C314" s="145" t="s">
        <v>686</v>
      </c>
      <c r="D314" s="478">
        <v>0</v>
      </c>
      <c r="E314" s="478">
        <v>0</v>
      </c>
      <c r="F314" s="478">
        <v>0</v>
      </c>
      <c r="G314" s="478">
        <v>0</v>
      </c>
    </row>
    <row r="315" spans="2:7" outlineLevel="3">
      <c r="B315" s="180">
        <v>244504</v>
      </c>
      <c r="C315" s="145" t="s">
        <v>685</v>
      </c>
      <c r="D315" s="478">
        <f>SUBTOTAL(9,D314:D314)</f>
        <v>0</v>
      </c>
      <c r="E315" s="478">
        <f>SUBTOTAL(9,E314:E314)</f>
        <v>0</v>
      </c>
      <c r="F315" s="478">
        <f>SUBTOTAL(9,F314:F314)</f>
        <v>0</v>
      </c>
      <c r="G315" s="478">
        <f>SUBTOTAL(9,G314:G314)</f>
        <v>0</v>
      </c>
    </row>
    <row r="316" spans="2:7" outlineLevel="4">
      <c r="B316" s="180">
        <v>24450501</v>
      </c>
      <c r="C316" s="145" t="s">
        <v>689</v>
      </c>
      <c r="D316" s="478">
        <v>99203144.400000006</v>
      </c>
      <c r="E316" s="478">
        <v>22586126.950000003</v>
      </c>
      <c r="F316" s="478">
        <v>0</v>
      </c>
      <c r="G316" s="478">
        <v>121789271.34999999</v>
      </c>
    </row>
    <row r="317" spans="2:7" outlineLevel="4">
      <c r="B317" s="180">
        <v>24450503</v>
      </c>
      <c r="C317" s="145" t="s">
        <v>687</v>
      </c>
      <c r="D317" s="478">
        <v>94810</v>
      </c>
      <c r="E317" s="478">
        <v>0</v>
      </c>
      <c r="F317" s="478">
        <v>0</v>
      </c>
      <c r="G317" s="478">
        <v>94810</v>
      </c>
    </row>
    <row r="318" spans="2:7" outlineLevel="3">
      <c r="B318" s="180">
        <v>244505</v>
      </c>
      <c r="C318" s="145" t="s">
        <v>688</v>
      </c>
      <c r="D318" s="478">
        <f>SUBTOTAL(9,D316:D317)</f>
        <v>99297954.400000006</v>
      </c>
      <c r="E318" s="478">
        <f>SUBTOTAL(9,E316:E317)</f>
        <v>22586126.950000003</v>
      </c>
      <c r="F318" s="478">
        <f>SUBTOTAL(9,F316:F317)</f>
        <v>0</v>
      </c>
      <c r="G318" s="478">
        <f>SUBTOTAL(9,G316:G317)</f>
        <v>121884081.34999999</v>
      </c>
    </row>
    <row r="319" spans="2:7" outlineLevel="4">
      <c r="B319" s="180">
        <v>24450603</v>
      </c>
      <c r="C319" s="145" t="s">
        <v>692</v>
      </c>
      <c r="D319" s="478">
        <v>170133351.09999999</v>
      </c>
      <c r="E319" s="478">
        <v>35205445.350000001</v>
      </c>
      <c r="F319" s="478">
        <v>5911.5700000000006</v>
      </c>
      <c r="G319" s="478">
        <v>205332884.88</v>
      </c>
    </row>
    <row r="320" spans="2:7" outlineLevel="4">
      <c r="B320" s="180">
        <v>24450604</v>
      </c>
      <c r="C320" s="145" t="s">
        <v>693</v>
      </c>
      <c r="D320" s="478">
        <v>61750</v>
      </c>
      <c r="E320" s="478">
        <v>0</v>
      </c>
      <c r="F320" s="478">
        <v>0</v>
      </c>
      <c r="G320" s="478">
        <v>61750</v>
      </c>
    </row>
    <row r="321" spans="2:7" outlineLevel="4">
      <c r="B321" s="180">
        <v>24450605</v>
      </c>
      <c r="C321" s="145" t="s">
        <v>694</v>
      </c>
      <c r="D321" s="478">
        <v>480001.22</v>
      </c>
      <c r="E321" s="478">
        <v>0</v>
      </c>
      <c r="F321" s="478">
        <v>0</v>
      </c>
      <c r="G321" s="478">
        <v>480001.22</v>
      </c>
    </row>
    <row r="322" spans="2:7" outlineLevel="3">
      <c r="B322" s="180">
        <v>244506</v>
      </c>
      <c r="C322" s="145" t="s">
        <v>691</v>
      </c>
      <c r="D322" s="478">
        <f>SUBTOTAL(9,D319:D321)</f>
        <v>170675102.31999999</v>
      </c>
      <c r="E322" s="478">
        <f>SUBTOTAL(9,E319:E321)</f>
        <v>35205445.350000001</v>
      </c>
      <c r="F322" s="478">
        <f>SUBTOTAL(9,F319:F321)</f>
        <v>5911.5700000000006</v>
      </c>
      <c r="G322" s="478">
        <f>SUBTOTAL(9,G319:G321)</f>
        <v>205874636.09999999</v>
      </c>
    </row>
    <row r="323" spans="2:7" outlineLevel="4">
      <c r="B323" s="180">
        <v>24450801</v>
      </c>
      <c r="C323" s="145" t="s">
        <v>698</v>
      </c>
      <c r="D323" s="478">
        <v>0</v>
      </c>
      <c r="E323" s="478">
        <v>0</v>
      </c>
      <c r="F323" s="478">
        <v>0</v>
      </c>
      <c r="G323" s="478">
        <v>0</v>
      </c>
    </row>
    <row r="324" spans="2:7" outlineLevel="3">
      <c r="B324" s="180">
        <v>244508</v>
      </c>
      <c r="C324" s="145" t="s">
        <v>697</v>
      </c>
      <c r="D324" s="478">
        <f>SUBTOTAL(9,D323:D323)</f>
        <v>0</v>
      </c>
      <c r="E324" s="478">
        <f>SUBTOTAL(9,E323:E323)</f>
        <v>0</v>
      </c>
      <c r="F324" s="478">
        <f>SUBTOTAL(9,F323:F323)</f>
        <v>0</v>
      </c>
      <c r="G324" s="478">
        <f>SUBTOTAL(9,G323:G323)</f>
        <v>0</v>
      </c>
    </row>
    <row r="325" spans="2:7" outlineLevel="4">
      <c r="B325" s="180">
        <v>24457601</v>
      </c>
      <c r="C325" s="145" t="s">
        <v>703</v>
      </c>
      <c r="D325" s="478">
        <v>5785685740.3600006</v>
      </c>
      <c r="E325" s="478">
        <v>1109231069.8399999</v>
      </c>
      <c r="F325" s="478">
        <v>0</v>
      </c>
      <c r="G325" s="478">
        <v>6894916810.2000008</v>
      </c>
    </row>
    <row r="326" spans="2:7" outlineLevel="3">
      <c r="B326" s="180">
        <v>244576</v>
      </c>
      <c r="C326" s="145" t="s">
        <v>702</v>
      </c>
      <c r="D326" s="478">
        <f>SUBTOTAL(9,D325:D325)</f>
        <v>5785685740.3600006</v>
      </c>
      <c r="E326" s="478">
        <f>SUBTOTAL(9,E325:E325)</f>
        <v>1109231069.8399999</v>
      </c>
      <c r="F326" s="478">
        <f>SUBTOTAL(9,F325:F325)</f>
        <v>0</v>
      </c>
      <c r="G326" s="478">
        <f>SUBTOTAL(9,G325:G325)</f>
        <v>6894916810.2000008</v>
      </c>
    </row>
    <row r="327" spans="2:7" outlineLevel="4">
      <c r="B327" s="180">
        <v>24458001</v>
      </c>
      <c r="C327" s="145" t="s">
        <v>705</v>
      </c>
      <c r="D327" s="478">
        <v>0</v>
      </c>
      <c r="E327" s="478">
        <v>1108264000</v>
      </c>
      <c r="F327" s="478">
        <v>1108264000</v>
      </c>
      <c r="G327" s="478">
        <v>0</v>
      </c>
    </row>
    <row r="328" spans="2:7" outlineLevel="3">
      <c r="B328" s="180">
        <v>244580</v>
      </c>
      <c r="C328" s="145" t="s">
        <v>704</v>
      </c>
      <c r="D328" s="478">
        <f>SUBTOTAL(9,D327:D327)</f>
        <v>0</v>
      </c>
      <c r="E328" s="478">
        <f>SUBTOTAL(9,E327:E327)</f>
        <v>1108264000</v>
      </c>
      <c r="F328" s="478">
        <f>SUBTOTAL(9,F327:F327)</f>
        <v>1108264000</v>
      </c>
      <c r="G328" s="478">
        <f>SUBTOTAL(9,G327:G327)</f>
        <v>0</v>
      </c>
    </row>
    <row r="329" spans="2:7" outlineLevel="2">
      <c r="B329" s="180">
        <v>2445</v>
      </c>
      <c r="C329" s="145" t="s">
        <v>678</v>
      </c>
      <c r="D329" s="478">
        <f>SUBTOTAL(9,D309:D328)</f>
        <v>-375857682.92999935</v>
      </c>
      <c r="E329" s="478">
        <f>SUBTOTAL(9,E309:E328)</f>
        <v>2557644508.3299999</v>
      </c>
      <c r="F329" s="478">
        <f>SUBTOTAL(9,F309:F328)</f>
        <v>2629721505.9699998</v>
      </c>
      <c r="G329" s="478">
        <f>SUBTOTAL(9,G309:G328)</f>
        <v>-447934680.56999969</v>
      </c>
    </row>
    <row r="330" spans="2:7" outlineLevel="4">
      <c r="B330" s="180">
        <v>24500101</v>
      </c>
      <c r="C330" s="145" t="s">
        <v>709</v>
      </c>
      <c r="D330" s="478">
        <v>0</v>
      </c>
      <c r="E330" s="478">
        <v>4530000</v>
      </c>
      <c r="F330" s="478">
        <v>4530000</v>
      </c>
      <c r="G330" s="478">
        <v>0</v>
      </c>
    </row>
    <row r="331" spans="2:7" outlineLevel="3">
      <c r="B331" s="180">
        <v>245001</v>
      </c>
      <c r="C331" s="145" t="s">
        <v>708</v>
      </c>
      <c r="D331" s="478">
        <f>SUBTOTAL(9,D330:D330)</f>
        <v>0</v>
      </c>
      <c r="E331" s="478">
        <f>SUBTOTAL(9,E330:E330)</f>
        <v>4530000</v>
      </c>
      <c r="F331" s="478">
        <f>SUBTOTAL(9,F330:F330)</f>
        <v>4530000</v>
      </c>
      <c r="G331" s="478">
        <f>SUBTOTAL(9,G330:G330)</f>
        <v>0</v>
      </c>
    </row>
    <row r="332" spans="2:7" outlineLevel="2">
      <c r="B332" s="180">
        <v>2450</v>
      </c>
      <c r="C332" s="145" t="s">
        <v>707</v>
      </c>
      <c r="D332" s="478">
        <f>SUBTOTAL(9,D330:D331)</f>
        <v>0</v>
      </c>
      <c r="E332" s="478">
        <f>SUBTOTAL(9,E330:E331)</f>
        <v>4530000</v>
      </c>
      <c r="F332" s="478">
        <f>SUBTOTAL(9,F330:F331)</f>
        <v>4530000</v>
      </c>
      <c r="G332" s="478">
        <f>SUBTOTAL(9,G330:G331)</f>
        <v>0</v>
      </c>
    </row>
    <row r="333" spans="2:7" outlineLevel="4">
      <c r="B333" s="180">
        <v>24530101</v>
      </c>
      <c r="C333" s="145" t="s">
        <v>714</v>
      </c>
      <c r="D333" s="478">
        <v>-4659545907.7399998</v>
      </c>
      <c r="E333" s="478">
        <v>127027072.31999999</v>
      </c>
      <c r="F333" s="478">
        <v>1249378</v>
      </c>
      <c r="G333" s="478">
        <v>-4533768213.4200001</v>
      </c>
    </row>
    <row r="334" spans="2:7" outlineLevel="4">
      <c r="B334" s="180">
        <v>24530102</v>
      </c>
      <c r="C334" s="145" t="s">
        <v>715</v>
      </c>
      <c r="D334" s="478">
        <v>-48966484.960000001</v>
      </c>
      <c r="E334" s="478">
        <v>150181.59</v>
      </c>
      <c r="F334" s="478">
        <v>300123.27</v>
      </c>
      <c r="G334" s="478">
        <v>-49116426.640000001</v>
      </c>
    </row>
    <row r="335" spans="2:7" outlineLevel="4">
      <c r="B335" s="180">
        <v>24530104</v>
      </c>
      <c r="C335" s="145" t="s">
        <v>717</v>
      </c>
      <c r="D335" s="478">
        <v>-252579</v>
      </c>
      <c r="E335" s="478">
        <v>0</v>
      </c>
      <c r="F335" s="478">
        <v>0</v>
      </c>
      <c r="G335" s="478">
        <v>-252579</v>
      </c>
    </row>
    <row r="336" spans="2:7" outlineLevel="3">
      <c r="B336" s="180">
        <v>245301</v>
      </c>
      <c r="C336" s="145" t="s">
        <v>713</v>
      </c>
      <c r="D336" s="478">
        <f>SUBTOTAL(9,D333:D335)</f>
        <v>-4708764971.6999998</v>
      </c>
      <c r="E336" s="478">
        <f>SUBTOTAL(9,E333:E335)</f>
        <v>127177253.91</v>
      </c>
      <c r="F336" s="478">
        <f>SUBTOTAL(9,F333:F335)</f>
        <v>1549501.27</v>
      </c>
      <c r="G336" s="478">
        <f>SUBTOTAL(9,G333:G335)</f>
        <v>-4583137219.0600004</v>
      </c>
    </row>
    <row r="337" spans="2:7" outlineLevel="4">
      <c r="B337" s="180">
        <v>24530201</v>
      </c>
      <c r="C337" s="145" t="s">
        <v>719</v>
      </c>
      <c r="D337" s="478">
        <v>27833355.440000001</v>
      </c>
      <c r="E337" s="478">
        <v>0</v>
      </c>
      <c r="F337" s="478">
        <v>0</v>
      </c>
      <c r="G337" s="478">
        <v>27833355.440000001</v>
      </c>
    </row>
    <row r="338" spans="2:7" outlineLevel="4">
      <c r="B338" s="180">
        <v>24530202</v>
      </c>
      <c r="C338" s="145" t="s">
        <v>720</v>
      </c>
      <c r="D338" s="478">
        <v>1108989.3899999999</v>
      </c>
      <c r="E338" s="478">
        <v>0</v>
      </c>
      <c r="F338" s="478">
        <v>0</v>
      </c>
      <c r="G338" s="478">
        <v>1108989.3899999999</v>
      </c>
    </row>
    <row r="339" spans="2:7" outlineLevel="4">
      <c r="B339" s="180">
        <v>24530204</v>
      </c>
      <c r="C339" s="145" t="s">
        <v>722</v>
      </c>
      <c r="D339" s="478">
        <v>652.42999999999995</v>
      </c>
      <c r="E339" s="478">
        <v>0</v>
      </c>
      <c r="F339" s="478">
        <v>0</v>
      </c>
      <c r="G339" s="478">
        <v>652.42999999999995</v>
      </c>
    </row>
    <row r="340" spans="2:7" outlineLevel="4">
      <c r="B340" s="180">
        <v>24530206</v>
      </c>
      <c r="C340" s="145" t="s">
        <v>724</v>
      </c>
      <c r="D340" s="478">
        <v>26983139.300000001</v>
      </c>
      <c r="E340" s="478">
        <v>0</v>
      </c>
      <c r="F340" s="478">
        <v>0</v>
      </c>
      <c r="G340" s="478">
        <v>26983139.300000001</v>
      </c>
    </row>
    <row r="341" spans="2:7" outlineLevel="4">
      <c r="B341" s="180">
        <v>24530207</v>
      </c>
      <c r="C341" s="145" t="s">
        <v>725</v>
      </c>
      <c r="D341" s="478">
        <v>438875</v>
      </c>
      <c r="E341" s="478">
        <v>0</v>
      </c>
      <c r="F341" s="478">
        <v>0</v>
      </c>
      <c r="G341" s="478">
        <v>438875</v>
      </c>
    </row>
    <row r="342" spans="2:7" outlineLevel="4">
      <c r="B342" s="180">
        <v>24530208</v>
      </c>
      <c r="C342" s="145" t="s">
        <v>726</v>
      </c>
      <c r="D342" s="478">
        <v>18989377.120000001</v>
      </c>
      <c r="E342" s="478">
        <v>0</v>
      </c>
      <c r="F342" s="478">
        <v>0</v>
      </c>
      <c r="G342" s="478">
        <v>18989377.120000001</v>
      </c>
    </row>
    <row r="343" spans="2:7" outlineLevel="4">
      <c r="B343" s="180">
        <v>24530209</v>
      </c>
      <c r="C343" s="145" t="s">
        <v>727</v>
      </c>
      <c r="D343" s="478">
        <v>8051795.7999999998</v>
      </c>
      <c r="E343" s="478">
        <v>0</v>
      </c>
      <c r="F343" s="478">
        <v>0</v>
      </c>
      <c r="G343" s="478">
        <v>8051795.7999999998</v>
      </c>
    </row>
    <row r="344" spans="2:7" outlineLevel="4">
      <c r="B344" s="180">
        <v>24530211</v>
      </c>
      <c r="C344" s="145" t="s">
        <v>729</v>
      </c>
      <c r="D344" s="478">
        <v>398272730.18000001</v>
      </c>
      <c r="E344" s="478">
        <v>0</v>
      </c>
      <c r="F344" s="478">
        <v>0</v>
      </c>
      <c r="G344" s="478">
        <v>398272730.18000001</v>
      </c>
    </row>
    <row r="345" spans="2:7" outlineLevel="4">
      <c r="B345" s="180">
        <v>24530212</v>
      </c>
      <c r="C345" s="145" t="s">
        <v>730</v>
      </c>
      <c r="D345" s="478">
        <v>8747483.6099999994</v>
      </c>
      <c r="E345" s="478">
        <v>0</v>
      </c>
      <c r="F345" s="478">
        <v>0</v>
      </c>
      <c r="G345" s="478">
        <v>8747483.6099999994</v>
      </c>
    </row>
    <row r="346" spans="2:7" outlineLevel="4">
      <c r="B346" s="180">
        <v>24530213</v>
      </c>
      <c r="C346" s="145" t="s">
        <v>731</v>
      </c>
      <c r="D346" s="478">
        <v>14890702.23</v>
      </c>
      <c r="E346" s="478">
        <v>0</v>
      </c>
      <c r="F346" s="478">
        <v>0</v>
      </c>
      <c r="G346" s="478">
        <v>14890702.23</v>
      </c>
    </row>
    <row r="347" spans="2:7" outlineLevel="4">
      <c r="B347" s="180">
        <v>24530215</v>
      </c>
      <c r="C347" s="145" t="s">
        <v>733</v>
      </c>
      <c r="D347" s="478">
        <v>749000</v>
      </c>
      <c r="E347" s="478">
        <v>0</v>
      </c>
      <c r="F347" s="478">
        <v>0</v>
      </c>
      <c r="G347" s="478">
        <v>749000</v>
      </c>
    </row>
    <row r="348" spans="2:7" outlineLevel="4">
      <c r="B348" s="180">
        <v>24530216</v>
      </c>
      <c r="C348" s="145" t="s">
        <v>734</v>
      </c>
      <c r="D348" s="478">
        <v>36221801.170000002</v>
      </c>
      <c r="E348" s="478">
        <v>0</v>
      </c>
      <c r="F348" s="478">
        <v>0</v>
      </c>
      <c r="G348" s="478">
        <v>36221801.170000002</v>
      </c>
    </row>
    <row r="349" spans="2:7" outlineLevel="4">
      <c r="B349" s="180">
        <v>24530217</v>
      </c>
      <c r="C349" s="145" t="s">
        <v>735</v>
      </c>
      <c r="D349" s="478">
        <v>107146463.95999999</v>
      </c>
      <c r="E349" s="478">
        <v>0</v>
      </c>
      <c r="F349" s="478">
        <v>0</v>
      </c>
      <c r="G349" s="478">
        <v>107146463.95999999</v>
      </c>
    </row>
    <row r="350" spans="2:7" outlineLevel="4">
      <c r="B350" s="180">
        <v>24530219</v>
      </c>
      <c r="C350" s="145" t="s">
        <v>737</v>
      </c>
      <c r="D350" s="478">
        <v>5218038.83</v>
      </c>
      <c r="E350" s="478">
        <v>0</v>
      </c>
      <c r="F350" s="478">
        <v>0</v>
      </c>
      <c r="G350" s="478">
        <v>5218038.83</v>
      </c>
    </row>
    <row r="351" spans="2:7" outlineLevel="4">
      <c r="B351" s="180">
        <v>24530220</v>
      </c>
      <c r="C351" s="145" t="s">
        <v>738</v>
      </c>
      <c r="D351" s="478">
        <v>5500</v>
      </c>
      <c r="E351" s="478">
        <v>0</v>
      </c>
      <c r="F351" s="478">
        <v>0</v>
      </c>
      <c r="G351" s="478">
        <v>5500</v>
      </c>
    </row>
    <row r="352" spans="2:7" outlineLevel="4">
      <c r="B352" s="180">
        <v>24530221</v>
      </c>
      <c r="C352" s="145" t="s">
        <v>739</v>
      </c>
      <c r="D352" s="478">
        <v>1</v>
      </c>
      <c r="E352" s="478">
        <v>0</v>
      </c>
      <c r="F352" s="478">
        <v>0</v>
      </c>
      <c r="G352" s="478">
        <v>1</v>
      </c>
    </row>
    <row r="353" spans="2:7" outlineLevel="4">
      <c r="B353" s="180">
        <v>24530222</v>
      </c>
      <c r="C353" s="145" t="s">
        <v>740</v>
      </c>
      <c r="D353" s="478">
        <v>6550897.2599999998</v>
      </c>
      <c r="E353" s="478">
        <v>0</v>
      </c>
      <c r="F353" s="478">
        <v>0</v>
      </c>
      <c r="G353" s="478">
        <v>6550897.2599999998</v>
      </c>
    </row>
    <row r="354" spans="2:7" outlineLevel="4">
      <c r="B354" s="180">
        <v>24530227</v>
      </c>
      <c r="C354" s="145" t="s">
        <v>745</v>
      </c>
      <c r="D354" s="478">
        <v>3000000</v>
      </c>
      <c r="E354" s="478">
        <v>0</v>
      </c>
      <c r="F354" s="478">
        <v>0</v>
      </c>
      <c r="G354" s="478">
        <v>3000000</v>
      </c>
    </row>
    <row r="355" spans="2:7" outlineLevel="4">
      <c r="B355" s="180">
        <v>24530228</v>
      </c>
      <c r="C355" s="145" t="s">
        <v>746</v>
      </c>
      <c r="D355" s="478">
        <v>29785507.48</v>
      </c>
      <c r="E355" s="478">
        <v>0</v>
      </c>
      <c r="F355" s="478">
        <v>0</v>
      </c>
      <c r="G355" s="478">
        <v>29785507.48</v>
      </c>
    </row>
    <row r="356" spans="2:7" outlineLevel="4">
      <c r="B356" s="180">
        <v>24530229</v>
      </c>
      <c r="C356" s="145" t="s">
        <v>747</v>
      </c>
      <c r="D356" s="478">
        <v>111218807.23</v>
      </c>
      <c r="E356" s="478">
        <v>0</v>
      </c>
      <c r="F356" s="478">
        <v>0</v>
      </c>
      <c r="G356" s="478">
        <v>111218807.23</v>
      </c>
    </row>
    <row r="357" spans="2:7" outlineLevel="4">
      <c r="B357" s="180">
        <v>24530240</v>
      </c>
      <c r="C357" s="145" t="s">
        <v>755</v>
      </c>
      <c r="D357" s="478">
        <v>736993.4</v>
      </c>
      <c r="E357" s="478">
        <v>0</v>
      </c>
      <c r="F357" s="478">
        <v>0</v>
      </c>
      <c r="G357" s="478">
        <v>736993.4</v>
      </c>
    </row>
    <row r="358" spans="2:7" outlineLevel="4">
      <c r="B358" s="180">
        <v>24530241</v>
      </c>
      <c r="C358" s="145" t="s">
        <v>756</v>
      </c>
      <c r="D358" s="478">
        <v>85000</v>
      </c>
      <c r="E358" s="478">
        <v>0</v>
      </c>
      <c r="F358" s="478">
        <v>0</v>
      </c>
      <c r="G358" s="478">
        <v>85000</v>
      </c>
    </row>
    <row r="359" spans="2:7" outlineLevel="4">
      <c r="B359" s="180">
        <v>24530245</v>
      </c>
      <c r="C359" s="145" t="s">
        <v>760</v>
      </c>
      <c r="D359" s="478">
        <v>0</v>
      </c>
      <c r="E359" s="478">
        <v>0</v>
      </c>
      <c r="F359" s="478">
        <v>0</v>
      </c>
      <c r="G359" s="478">
        <v>0</v>
      </c>
    </row>
    <row r="360" spans="2:7" outlineLevel="4">
      <c r="B360" s="180">
        <v>24530246</v>
      </c>
      <c r="C360" s="145" t="s">
        <v>761</v>
      </c>
      <c r="D360" s="478">
        <v>16674368.189999999</v>
      </c>
      <c r="E360" s="478">
        <v>0</v>
      </c>
      <c r="F360" s="478">
        <v>0</v>
      </c>
      <c r="G360" s="478">
        <v>16674368.189999999</v>
      </c>
    </row>
    <row r="361" spans="2:7" outlineLevel="4">
      <c r="B361" s="180">
        <v>24530247</v>
      </c>
      <c r="C361" s="145" t="s">
        <v>762</v>
      </c>
      <c r="D361" s="478">
        <v>1593900</v>
      </c>
      <c r="E361" s="478">
        <v>0</v>
      </c>
      <c r="F361" s="478">
        <v>0</v>
      </c>
      <c r="G361" s="478">
        <v>1593900</v>
      </c>
    </row>
    <row r="362" spans="2:7" outlineLevel="4">
      <c r="B362" s="180">
        <v>24530248</v>
      </c>
      <c r="C362" s="145" t="s">
        <v>763</v>
      </c>
      <c r="D362" s="478">
        <v>655000</v>
      </c>
      <c r="E362" s="478">
        <v>0</v>
      </c>
      <c r="F362" s="478">
        <v>0</v>
      </c>
      <c r="G362" s="478">
        <v>655000</v>
      </c>
    </row>
    <row r="363" spans="2:7" outlineLevel="4">
      <c r="B363" s="180">
        <v>24530249</v>
      </c>
      <c r="C363" s="145" t="s">
        <v>764</v>
      </c>
      <c r="D363" s="478">
        <v>4965059.3600000003</v>
      </c>
      <c r="E363" s="478">
        <v>0</v>
      </c>
      <c r="F363" s="478">
        <v>0</v>
      </c>
      <c r="G363" s="478">
        <v>4965059.3600000003</v>
      </c>
    </row>
    <row r="364" spans="2:7" outlineLevel="4">
      <c r="B364" s="180">
        <v>24530250</v>
      </c>
      <c r="C364" s="145" t="s">
        <v>765</v>
      </c>
      <c r="D364" s="478">
        <v>16879167.149999999</v>
      </c>
      <c r="E364" s="478">
        <v>0</v>
      </c>
      <c r="F364" s="478">
        <v>0</v>
      </c>
      <c r="G364" s="478">
        <v>16879167.149999999</v>
      </c>
    </row>
    <row r="365" spans="2:7" outlineLevel="4">
      <c r="B365" s="180">
        <v>24530251</v>
      </c>
      <c r="C365" s="145" t="s">
        <v>766</v>
      </c>
      <c r="D365" s="478">
        <v>2910864.71</v>
      </c>
      <c r="E365" s="478">
        <v>0</v>
      </c>
      <c r="F365" s="478">
        <v>0</v>
      </c>
      <c r="G365" s="478">
        <v>2910864.71</v>
      </c>
    </row>
    <row r="366" spans="2:7" outlineLevel="4">
      <c r="B366" s="180">
        <v>24530252</v>
      </c>
      <c r="C366" s="145" t="s">
        <v>767</v>
      </c>
      <c r="D366" s="478">
        <v>3701335715.8499999</v>
      </c>
      <c r="E366" s="478">
        <v>0</v>
      </c>
      <c r="F366" s="478">
        <v>0</v>
      </c>
      <c r="G366" s="478">
        <v>3701335715.8499999</v>
      </c>
    </row>
    <row r="367" spans="2:7" outlineLevel="4">
      <c r="B367" s="180">
        <v>24530254</v>
      </c>
      <c r="C367" s="145" t="s">
        <v>769</v>
      </c>
      <c r="D367" s="478">
        <v>119930.89</v>
      </c>
      <c r="E367" s="478">
        <v>0</v>
      </c>
      <c r="F367" s="478">
        <v>0</v>
      </c>
      <c r="G367" s="478">
        <v>119930.89</v>
      </c>
    </row>
    <row r="368" spans="2:7" outlineLevel="4">
      <c r="B368" s="180">
        <v>24530256</v>
      </c>
      <c r="C368" s="145" t="s">
        <v>771</v>
      </c>
      <c r="D368" s="478">
        <v>8403.5400000000009</v>
      </c>
      <c r="E368" s="478">
        <v>0</v>
      </c>
      <c r="F368" s="478">
        <v>0</v>
      </c>
      <c r="G368" s="478">
        <v>8403.5400000000009</v>
      </c>
    </row>
    <row r="369" spans="2:7" outlineLevel="4">
      <c r="B369" s="180">
        <v>24530257</v>
      </c>
      <c r="C369" s="145" t="s">
        <v>772</v>
      </c>
      <c r="D369" s="478">
        <v>28836253.25</v>
      </c>
      <c r="E369" s="478">
        <v>0</v>
      </c>
      <c r="F369" s="478">
        <v>0</v>
      </c>
      <c r="G369" s="478">
        <v>28836253.25</v>
      </c>
    </row>
    <row r="370" spans="2:7" outlineLevel="4">
      <c r="B370" s="180">
        <v>24530258</v>
      </c>
      <c r="C370" s="145" t="s">
        <v>773</v>
      </c>
      <c r="D370" s="478">
        <v>258744.05</v>
      </c>
      <c r="E370" s="478">
        <v>0</v>
      </c>
      <c r="F370" s="478">
        <v>0</v>
      </c>
      <c r="G370" s="478">
        <v>258744.05</v>
      </c>
    </row>
    <row r="371" spans="2:7" outlineLevel="4">
      <c r="B371" s="180">
        <v>24530259</v>
      </c>
      <c r="C371" s="145" t="s">
        <v>774</v>
      </c>
      <c r="D371" s="478">
        <v>2864702</v>
      </c>
      <c r="E371" s="478">
        <v>0</v>
      </c>
      <c r="F371" s="478">
        <v>0</v>
      </c>
      <c r="G371" s="478">
        <v>2864702</v>
      </c>
    </row>
    <row r="372" spans="2:7" outlineLevel="3">
      <c r="B372" s="180">
        <v>245302</v>
      </c>
      <c r="C372" s="145" t="s">
        <v>718</v>
      </c>
      <c r="D372" s="478">
        <f>SUBTOTAL(9,D337:D371)</f>
        <v>4583137219.8200006</v>
      </c>
      <c r="E372" s="478">
        <f>SUBTOTAL(9,E337:E371)</f>
        <v>0</v>
      </c>
      <c r="F372" s="478">
        <f>SUBTOTAL(9,F337:F371)</f>
        <v>0</v>
      </c>
      <c r="G372" s="478">
        <f>SUBTOTAL(9,G337:G371)</f>
        <v>4583137219.8200006</v>
      </c>
    </row>
    <row r="373" spans="2:7" outlineLevel="2">
      <c r="B373" s="180">
        <v>2453</v>
      </c>
      <c r="C373" s="145" t="s">
        <v>712</v>
      </c>
      <c r="D373" s="478">
        <f>SUBTOTAL(9,D333:D372)</f>
        <v>-125627751.87999873</v>
      </c>
      <c r="E373" s="478">
        <f>SUBTOTAL(9,E333:E372)</f>
        <v>127177253.91</v>
      </c>
      <c r="F373" s="478">
        <f>SUBTOTAL(9,F333:F372)</f>
        <v>1549501.27</v>
      </c>
      <c r="G373" s="478">
        <f>SUBTOTAL(9,G333:G372)</f>
        <v>0.76000068616122007</v>
      </c>
    </row>
    <row r="374" spans="2:7" outlineLevel="1">
      <c r="B374" s="180">
        <v>24</v>
      </c>
      <c r="C374" s="145" t="s">
        <v>610</v>
      </c>
      <c r="D374" s="478">
        <f>SUBTOTAL(9,D248:D373)</f>
        <v>-1865145065.0600014</v>
      </c>
      <c r="E374" s="478">
        <f>SUBTOTAL(9,E248:E373)</f>
        <v>10918765215.75</v>
      </c>
      <c r="F374" s="478">
        <f>SUBTOTAL(9,F248:F373)</f>
        <v>11372674499.58</v>
      </c>
      <c r="G374" s="478">
        <f>SUBTOTAL(9,G248:G373)</f>
        <v>-2319054348.8900042</v>
      </c>
    </row>
    <row r="375" spans="2:7" outlineLevel="4">
      <c r="B375" s="180">
        <v>25050101</v>
      </c>
      <c r="C375" s="145" t="s">
        <v>786</v>
      </c>
      <c r="D375" s="478">
        <v>-18039035</v>
      </c>
      <c r="E375" s="478">
        <v>5331408740</v>
      </c>
      <c r="F375" s="478">
        <v>5461966542</v>
      </c>
      <c r="G375" s="478">
        <v>-148596837</v>
      </c>
    </row>
    <row r="376" spans="2:7" outlineLevel="4">
      <c r="B376" s="180">
        <v>25050102</v>
      </c>
      <c r="C376" s="145" t="s">
        <v>787</v>
      </c>
      <c r="D376" s="478">
        <v>-487889903</v>
      </c>
      <c r="E376" s="478">
        <v>216698696</v>
      </c>
      <c r="F376" s="478">
        <v>518165201</v>
      </c>
      <c r="G376" s="478">
        <v>-789356408</v>
      </c>
    </row>
    <row r="377" spans="2:7" outlineLevel="4">
      <c r="B377" s="180">
        <v>25050103</v>
      </c>
      <c r="C377" s="145" t="s">
        <v>788</v>
      </c>
      <c r="D377" s="478">
        <v>-58547504</v>
      </c>
      <c r="E377" s="478">
        <v>29716896</v>
      </c>
      <c r="F377" s="478">
        <v>61884547</v>
      </c>
      <c r="G377" s="478">
        <v>-90715155</v>
      </c>
    </row>
    <row r="378" spans="2:7" outlineLevel="4">
      <c r="B378" s="180">
        <v>25050104</v>
      </c>
      <c r="C378" s="145" t="s">
        <v>789</v>
      </c>
      <c r="D378" s="478">
        <v>-415837917.62000006</v>
      </c>
      <c r="E378" s="478">
        <v>443925353.37</v>
      </c>
      <c r="F378" s="478">
        <v>444934428.90999997</v>
      </c>
      <c r="G378" s="478">
        <v>-416846993.15999997</v>
      </c>
    </row>
    <row r="379" spans="2:7" outlineLevel="4">
      <c r="B379" s="180">
        <v>25050105</v>
      </c>
      <c r="C379" s="145" t="s">
        <v>790</v>
      </c>
      <c r="D379" s="478">
        <v>0</v>
      </c>
      <c r="E379" s="478">
        <v>551885569</v>
      </c>
      <c r="F379" s="478">
        <v>551885569</v>
      </c>
      <c r="G379" s="478">
        <v>0</v>
      </c>
    </row>
    <row r="380" spans="2:7" outlineLevel="3">
      <c r="B380" s="180">
        <v>250501</v>
      </c>
      <c r="C380" s="145" t="s">
        <v>785</v>
      </c>
      <c r="D380" s="478">
        <f>SUBTOTAL(9,D375:D379)</f>
        <v>-980314359.62000012</v>
      </c>
      <c r="E380" s="478">
        <f>SUBTOTAL(9,E375:E379)</f>
        <v>6573635254.3699999</v>
      </c>
      <c r="F380" s="478">
        <f>SUBTOTAL(9,F375:F379)</f>
        <v>7038836287.9099998</v>
      </c>
      <c r="G380" s="478">
        <f>SUBTOTAL(9,G375:G379)</f>
        <v>-1445515393.1599998</v>
      </c>
    </row>
    <row r="381" spans="2:7" outlineLevel="2">
      <c r="B381" s="180">
        <v>2505</v>
      </c>
      <c r="C381" s="145" t="s">
        <v>785</v>
      </c>
      <c r="D381" s="478">
        <f>SUBTOTAL(9,D375:D380)</f>
        <v>-980314359.62000012</v>
      </c>
      <c r="E381" s="478">
        <f>SUBTOTAL(9,E375:E380)</f>
        <v>6573635254.3699999</v>
      </c>
      <c r="F381" s="478">
        <f>SUBTOTAL(9,F375:F380)</f>
        <v>7038836287.9099998</v>
      </c>
      <c r="G381" s="478">
        <f>SUBTOTAL(9,G375:G380)</f>
        <v>-1445515393.1599998</v>
      </c>
    </row>
    <row r="382" spans="2:7" outlineLevel="1">
      <c r="B382" s="180">
        <v>25</v>
      </c>
      <c r="C382" s="145" t="s">
        <v>784</v>
      </c>
      <c r="D382" s="478">
        <f>SUBTOTAL(9,D375:D381)</f>
        <v>-980314359.62000012</v>
      </c>
      <c r="E382" s="478">
        <f>SUBTOTAL(9,E375:E381)</f>
        <v>6573635254.3699999</v>
      </c>
      <c r="F382" s="478">
        <f>SUBTOTAL(9,F375:F381)</f>
        <v>7038836287.9099998</v>
      </c>
      <c r="G382" s="478">
        <f>SUBTOTAL(9,G375:G381)</f>
        <v>-1445515393.1599998</v>
      </c>
    </row>
    <row r="383" spans="2:7" outlineLevel="4">
      <c r="B383" s="180">
        <v>26110101</v>
      </c>
      <c r="C383" s="145" t="s">
        <v>793</v>
      </c>
      <c r="D383" s="478">
        <v>371001488.19</v>
      </c>
      <c r="E383" s="478">
        <v>0</v>
      </c>
      <c r="F383" s="478">
        <v>0</v>
      </c>
      <c r="G383" s="478">
        <v>371001488.19</v>
      </c>
    </row>
    <row r="384" spans="2:7" outlineLevel="4">
      <c r="B384" s="180">
        <v>26110102</v>
      </c>
      <c r="C384" s="145" t="s">
        <v>794</v>
      </c>
      <c r="D384" s="478">
        <v>1056864536</v>
      </c>
      <c r="E384" s="478">
        <v>0</v>
      </c>
      <c r="F384" s="478">
        <v>0</v>
      </c>
      <c r="G384" s="478">
        <v>1056864536</v>
      </c>
    </row>
    <row r="385" spans="2:7" outlineLevel="4">
      <c r="B385" s="180">
        <v>26110103</v>
      </c>
      <c r="C385" s="145" t="s">
        <v>795</v>
      </c>
      <c r="D385" s="478">
        <v>4582700000</v>
      </c>
      <c r="E385" s="478">
        <v>0</v>
      </c>
      <c r="F385" s="478">
        <v>0</v>
      </c>
      <c r="G385" s="478">
        <v>4582700000</v>
      </c>
    </row>
    <row r="386" spans="2:7" outlineLevel="4">
      <c r="B386" s="180">
        <v>26110104</v>
      </c>
      <c r="C386" s="145" t="s">
        <v>796</v>
      </c>
      <c r="D386" s="478">
        <v>135024765</v>
      </c>
      <c r="E386" s="478">
        <v>0</v>
      </c>
      <c r="F386" s="478">
        <v>0</v>
      </c>
      <c r="G386" s="478">
        <v>135024765</v>
      </c>
    </row>
    <row r="387" spans="2:7" outlineLevel="4">
      <c r="B387" s="180">
        <v>26110107</v>
      </c>
      <c r="C387" s="145" t="s">
        <v>797</v>
      </c>
      <c r="D387" s="478">
        <v>1643020</v>
      </c>
      <c r="E387" s="478">
        <v>0</v>
      </c>
      <c r="F387" s="478">
        <v>0</v>
      </c>
      <c r="G387" s="478">
        <v>1643020</v>
      </c>
    </row>
    <row r="388" spans="2:7" outlineLevel="4">
      <c r="B388" s="180">
        <v>26110108</v>
      </c>
      <c r="C388" s="145" t="s">
        <v>798</v>
      </c>
      <c r="D388" s="478">
        <v>54992400</v>
      </c>
      <c r="E388" s="478">
        <v>0</v>
      </c>
      <c r="F388" s="478">
        <v>0</v>
      </c>
      <c r="G388" s="478">
        <v>54992400</v>
      </c>
    </row>
    <row r="389" spans="2:7" outlineLevel="4">
      <c r="B389" s="180">
        <v>26110110</v>
      </c>
      <c r="C389" s="145" t="s">
        <v>800</v>
      </c>
      <c r="D389" s="478">
        <v>135024765</v>
      </c>
      <c r="E389" s="478">
        <v>0</v>
      </c>
      <c r="F389" s="478">
        <v>0</v>
      </c>
      <c r="G389" s="478">
        <v>135024765</v>
      </c>
    </row>
    <row r="390" spans="2:7" outlineLevel="4">
      <c r="B390" s="180">
        <v>26110122</v>
      </c>
      <c r="C390" s="145" t="s">
        <v>802</v>
      </c>
      <c r="D390" s="478">
        <v>1061901.68</v>
      </c>
      <c r="E390" s="478">
        <v>0</v>
      </c>
      <c r="F390" s="478">
        <v>0</v>
      </c>
      <c r="G390" s="478">
        <v>1061901.68</v>
      </c>
    </row>
    <row r="391" spans="2:7" outlineLevel="4">
      <c r="B391" s="180">
        <v>26110195</v>
      </c>
      <c r="C391" s="145" t="s">
        <v>803</v>
      </c>
      <c r="D391" s="478">
        <v>8836121.7599999998</v>
      </c>
      <c r="E391" s="478">
        <v>0</v>
      </c>
      <c r="F391" s="478">
        <v>0</v>
      </c>
      <c r="G391" s="478">
        <v>8836121.7599999998</v>
      </c>
    </row>
    <row r="392" spans="2:7" outlineLevel="4">
      <c r="B392" s="180">
        <v>26110199</v>
      </c>
      <c r="C392" s="145" t="s">
        <v>804</v>
      </c>
      <c r="D392" s="478">
        <v>15808983.369999999</v>
      </c>
      <c r="E392" s="478">
        <v>0</v>
      </c>
      <c r="F392" s="478">
        <v>0</v>
      </c>
      <c r="G392" s="478">
        <v>15808983.369999999</v>
      </c>
    </row>
    <row r="393" spans="2:7" outlineLevel="3">
      <c r="B393" s="180">
        <v>261101</v>
      </c>
      <c r="C393" s="145" t="s">
        <v>792</v>
      </c>
      <c r="D393" s="478">
        <f>SUBTOTAL(9,D383:D392)</f>
        <v>6362957981.000001</v>
      </c>
      <c r="E393" s="478">
        <f>SUBTOTAL(9,E383:E392)</f>
        <v>0</v>
      </c>
      <c r="F393" s="478">
        <f>SUBTOTAL(9,F383:F392)</f>
        <v>0</v>
      </c>
      <c r="G393" s="478">
        <f>SUBTOTAL(9,G383:G392)</f>
        <v>6362957981.000001</v>
      </c>
    </row>
    <row r="394" spans="2:7" outlineLevel="2">
      <c r="B394" s="180">
        <v>2611</v>
      </c>
      <c r="C394" s="145" t="s">
        <v>791</v>
      </c>
      <c r="D394" s="478">
        <f>SUBTOTAL(9,D383:D393)</f>
        <v>6362957981.000001</v>
      </c>
      <c r="E394" s="478">
        <f>SUBTOTAL(9,E383:E393)</f>
        <v>0</v>
      </c>
      <c r="F394" s="478">
        <f>SUBTOTAL(9,F383:F393)</f>
        <v>0</v>
      </c>
      <c r="G394" s="478">
        <f>SUBTOTAL(9,G383:G393)</f>
        <v>6362957981.000001</v>
      </c>
    </row>
    <row r="395" spans="2:7" outlineLevel="4">
      <c r="B395" s="180">
        <v>26250101</v>
      </c>
      <c r="C395" s="145" t="s">
        <v>805</v>
      </c>
      <c r="D395" s="478">
        <v>-2811200591</v>
      </c>
      <c r="E395" s="478">
        <v>6054798802</v>
      </c>
      <c r="F395" s="478">
        <v>4636879020</v>
      </c>
      <c r="G395" s="478">
        <v>-1393280809</v>
      </c>
    </row>
    <row r="396" spans="2:7" outlineLevel="4">
      <c r="B396" s="180">
        <v>26250102</v>
      </c>
      <c r="C396" s="145" t="s">
        <v>806</v>
      </c>
      <c r="D396" s="478">
        <v>0</v>
      </c>
      <c r="E396" s="478">
        <v>0</v>
      </c>
      <c r="F396" s="478">
        <v>532410948</v>
      </c>
      <c r="G396" s="478">
        <v>-532410948</v>
      </c>
    </row>
    <row r="397" spans="2:7" outlineLevel="3">
      <c r="B397" s="180">
        <v>262501</v>
      </c>
      <c r="C397" s="145" t="s">
        <v>86</v>
      </c>
      <c r="D397" s="478">
        <f>SUBTOTAL(9,D395:D396)</f>
        <v>-2811200591</v>
      </c>
      <c r="E397" s="478">
        <f>SUBTOTAL(9,E395:E396)</f>
        <v>6054798802</v>
      </c>
      <c r="F397" s="478">
        <f>SUBTOTAL(9,F395:F396)</f>
        <v>5169289968</v>
      </c>
      <c r="G397" s="478">
        <f>SUBTOTAL(9,G395:G396)</f>
        <v>-1925691757</v>
      </c>
    </row>
    <row r="398" spans="2:7" outlineLevel="4">
      <c r="B398" s="180">
        <v>26250201</v>
      </c>
      <c r="C398" s="145" t="s">
        <v>808</v>
      </c>
      <c r="D398" s="478">
        <v>-1370000</v>
      </c>
      <c r="E398" s="478">
        <v>0</v>
      </c>
      <c r="F398" s="478">
        <v>0</v>
      </c>
      <c r="G398" s="478">
        <v>-1370000</v>
      </c>
    </row>
    <row r="399" spans="2:7" outlineLevel="3">
      <c r="B399" s="180">
        <v>262502</v>
      </c>
      <c r="C399" s="145" t="s">
        <v>1621</v>
      </c>
      <c r="D399" s="478">
        <f>SUBTOTAL(9,D398:D398)</f>
        <v>-1370000</v>
      </c>
      <c r="E399" s="478">
        <f>SUBTOTAL(9,E398:E398)</f>
        <v>0</v>
      </c>
      <c r="F399" s="478">
        <f>SUBTOTAL(9,F398:F398)</f>
        <v>0</v>
      </c>
      <c r="G399" s="478">
        <f>SUBTOTAL(9,G398:G398)</f>
        <v>-1370000</v>
      </c>
    </row>
    <row r="400" spans="2:7" outlineLevel="4">
      <c r="B400" s="180">
        <v>26250301</v>
      </c>
      <c r="C400" s="145" t="s">
        <v>810</v>
      </c>
      <c r="D400" s="478">
        <v>-849590816.10000002</v>
      </c>
      <c r="E400" s="478">
        <v>31500000</v>
      </c>
      <c r="F400" s="478">
        <v>31500000</v>
      </c>
      <c r="G400" s="478">
        <v>-849590816.10000002</v>
      </c>
    </row>
    <row r="401" spans="2:7" outlineLevel="4">
      <c r="B401" s="180">
        <v>26250302</v>
      </c>
      <c r="C401" s="145" t="s">
        <v>811</v>
      </c>
      <c r="D401" s="478">
        <v>-5983693029</v>
      </c>
      <c r="E401" s="478">
        <v>3838850</v>
      </c>
      <c r="F401" s="478">
        <v>3838850</v>
      </c>
      <c r="G401" s="478">
        <v>-5983693029</v>
      </c>
    </row>
    <row r="402" spans="2:7" outlineLevel="4">
      <c r="B402" s="180">
        <v>26250303</v>
      </c>
      <c r="C402" s="145" t="s">
        <v>812</v>
      </c>
      <c r="D402" s="478">
        <v>0</v>
      </c>
      <c r="E402" s="478">
        <v>0</v>
      </c>
      <c r="F402" s="478">
        <v>0</v>
      </c>
      <c r="G402" s="478">
        <v>0</v>
      </c>
    </row>
    <row r="403" spans="2:7" outlineLevel="3">
      <c r="B403" s="180">
        <v>262503</v>
      </c>
      <c r="C403" s="145" t="s">
        <v>1622</v>
      </c>
      <c r="D403" s="478">
        <f>SUBTOTAL(9,D400:D402)</f>
        <v>-6833283845.1000004</v>
      </c>
      <c r="E403" s="478">
        <f>SUBTOTAL(9,E400:E402)</f>
        <v>35338850</v>
      </c>
      <c r="F403" s="478">
        <f>SUBTOTAL(9,F400:F402)</f>
        <v>35338850</v>
      </c>
      <c r="G403" s="478">
        <f>SUBTOTAL(9,G400:G402)</f>
        <v>-6833283845.1000004</v>
      </c>
    </row>
    <row r="404" spans="2:7" outlineLevel="4">
      <c r="B404" s="180">
        <v>26250401</v>
      </c>
      <c r="C404" s="145" t="s">
        <v>814</v>
      </c>
      <c r="D404" s="478">
        <v>-135324765</v>
      </c>
      <c r="E404" s="478">
        <v>0</v>
      </c>
      <c r="F404" s="478">
        <v>0</v>
      </c>
      <c r="G404" s="478">
        <v>-135324765</v>
      </c>
    </row>
    <row r="405" spans="2:7" outlineLevel="3">
      <c r="B405" s="180">
        <v>262504</v>
      </c>
      <c r="C405" s="145" t="s">
        <v>813</v>
      </c>
      <c r="D405" s="478">
        <f>SUBTOTAL(9,D404:D404)</f>
        <v>-135324765</v>
      </c>
      <c r="E405" s="478">
        <f>SUBTOTAL(9,E404:E404)</f>
        <v>0</v>
      </c>
      <c r="F405" s="478">
        <f>SUBTOTAL(9,F404:F404)</f>
        <v>0</v>
      </c>
      <c r="G405" s="478">
        <f>SUBTOTAL(9,G404:G404)</f>
        <v>-135324765</v>
      </c>
    </row>
    <row r="406" spans="2:7" outlineLevel="4">
      <c r="B406" s="180">
        <v>26250501</v>
      </c>
      <c r="C406" s="145" t="s">
        <v>816</v>
      </c>
      <c r="D406" s="478">
        <v>0</v>
      </c>
      <c r="E406" s="478">
        <v>780000</v>
      </c>
      <c r="F406" s="478">
        <v>1560000</v>
      </c>
      <c r="G406" s="478">
        <v>-780000</v>
      </c>
    </row>
    <row r="407" spans="2:7" outlineLevel="4">
      <c r="B407" s="180">
        <v>26250502</v>
      </c>
      <c r="C407" s="145" t="s">
        <v>817</v>
      </c>
      <c r="D407" s="478">
        <v>0</v>
      </c>
      <c r="E407" s="478">
        <v>0</v>
      </c>
      <c r="F407" s="478">
        <v>76168849</v>
      </c>
      <c r="G407" s="478">
        <v>-76168849</v>
      </c>
    </row>
    <row r="408" spans="2:7" outlineLevel="3">
      <c r="B408" s="180">
        <v>262505</v>
      </c>
      <c r="C408" s="145" t="s">
        <v>815</v>
      </c>
      <c r="D408" s="478">
        <f>SUBTOTAL(9,D406:D407)</f>
        <v>0</v>
      </c>
      <c r="E408" s="478">
        <f>SUBTOTAL(9,E406:E407)</f>
        <v>780000</v>
      </c>
      <c r="F408" s="478">
        <f>SUBTOTAL(9,F406:F407)</f>
        <v>77728849</v>
      </c>
      <c r="G408" s="478">
        <f>SUBTOTAL(9,G406:G407)</f>
        <v>-76948849</v>
      </c>
    </row>
    <row r="409" spans="2:7" outlineLevel="2">
      <c r="B409" s="180">
        <v>2625</v>
      </c>
      <c r="C409" s="145" t="s">
        <v>86</v>
      </c>
      <c r="D409" s="478">
        <f>SUBTOTAL(9,D395:D408)</f>
        <v>-9781179201.1000004</v>
      </c>
      <c r="E409" s="478">
        <f>SUBTOTAL(9,E395:E408)</f>
        <v>6090917652</v>
      </c>
      <c r="F409" s="478">
        <f>SUBTOTAL(9,F395:F408)</f>
        <v>5282357667</v>
      </c>
      <c r="G409" s="478">
        <f>SUBTOTAL(9,G395:G408)</f>
        <v>-8972619216.1000004</v>
      </c>
    </row>
    <row r="410" spans="2:7" outlineLevel="1">
      <c r="B410" s="180">
        <v>26</v>
      </c>
      <c r="C410" s="145" t="s">
        <v>86</v>
      </c>
      <c r="D410" s="478">
        <f>SUBTOTAL(9,D383:D409)</f>
        <v>-3418221220.099999</v>
      </c>
      <c r="E410" s="478">
        <f>SUBTOTAL(9,E383:E409)</f>
        <v>6090917652</v>
      </c>
      <c r="F410" s="478">
        <f>SUBTOTAL(9,F383:F409)</f>
        <v>5282357667</v>
      </c>
      <c r="G410" s="478">
        <f>SUBTOTAL(9,G383:G409)</f>
        <v>-2609661235.099999</v>
      </c>
    </row>
    <row r="411" spans="2:7" outlineLevel="4">
      <c r="B411" s="180">
        <v>27050101</v>
      </c>
      <c r="C411" s="145" t="s">
        <v>821</v>
      </c>
      <c r="D411" s="478">
        <v>0</v>
      </c>
      <c r="E411" s="478">
        <v>0</v>
      </c>
      <c r="F411" s="478">
        <v>5095712.04</v>
      </c>
      <c r="G411" s="478">
        <v>-5095712.04</v>
      </c>
    </row>
    <row r="412" spans="2:7" outlineLevel="3">
      <c r="B412" s="180">
        <v>270501</v>
      </c>
      <c r="C412" s="145" t="s">
        <v>820</v>
      </c>
      <c r="D412" s="478">
        <f>SUBTOTAL(9,D411:D411)</f>
        <v>0</v>
      </c>
      <c r="E412" s="478">
        <f>SUBTOTAL(9,E411:E411)</f>
        <v>0</v>
      </c>
      <c r="F412" s="478">
        <f>SUBTOTAL(9,F411:F411)</f>
        <v>5095712.04</v>
      </c>
      <c r="G412" s="478">
        <f>SUBTOTAL(9,G411:G411)</f>
        <v>-5095712.04</v>
      </c>
    </row>
    <row r="413" spans="2:7" outlineLevel="2">
      <c r="B413" s="180">
        <v>2705</v>
      </c>
      <c r="C413" s="145" t="s">
        <v>819</v>
      </c>
      <c r="D413" s="478">
        <f>SUBTOTAL(9,D411:D412)</f>
        <v>0</v>
      </c>
      <c r="E413" s="478">
        <f>SUBTOTAL(9,E411:E412)</f>
        <v>0</v>
      </c>
      <c r="F413" s="478">
        <f>SUBTOTAL(9,F411:F412)</f>
        <v>5095712.04</v>
      </c>
      <c r="G413" s="478">
        <f>SUBTOTAL(9,G411:G412)</f>
        <v>-5095712.04</v>
      </c>
    </row>
    <row r="414" spans="2:7" outlineLevel="4">
      <c r="B414" s="180">
        <v>27909001</v>
      </c>
      <c r="C414" s="145" t="s">
        <v>830</v>
      </c>
      <c r="D414" s="478">
        <v>0</v>
      </c>
      <c r="E414" s="478">
        <v>0</v>
      </c>
      <c r="F414" s="478">
        <v>0</v>
      </c>
      <c r="G414" s="478">
        <v>0</v>
      </c>
    </row>
    <row r="415" spans="2:7" outlineLevel="4">
      <c r="B415" s="180">
        <v>27909002</v>
      </c>
      <c r="C415" s="145" t="s">
        <v>831</v>
      </c>
      <c r="D415" s="478">
        <v>0</v>
      </c>
      <c r="E415" s="478">
        <v>0</v>
      </c>
      <c r="F415" s="478">
        <v>0</v>
      </c>
      <c r="G415" s="478">
        <v>0</v>
      </c>
    </row>
    <row r="416" spans="2:7" outlineLevel="3">
      <c r="B416" s="180">
        <v>279090</v>
      </c>
      <c r="C416" s="145" t="s">
        <v>829</v>
      </c>
      <c r="D416" s="478">
        <f>SUBTOTAL(9,D414:D415)</f>
        <v>0</v>
      </c>
      <c r="E416" s="478">
        <f>SUBTOTAL(9,E414:E415)</f>
        <v>0</v>
      </c>
      <c r="F416" s="478">
        <f>SUBTOTAL(9,F414:F415)</f>
        <v>0</v>
      </c>
      <c r="G416" s="478">
        <f>SUBTOTAL(9,G414:G415)</f>
        <v>0</v>
      </c>
    </row>
    <row r="417" spans="2:7" outlineLevel="2">
      <c r="B417" s="180">
        <v>2790</v>
      </c>
      <c r="C417" s="145" t="s">
        <v>828</v>
      </c>
      <c r="D417" s="478">
        <f>SUBTOTAL(9,D414:D416)</f>
        <v>0</v>
      </c>
      <c r="E417" s="478">
        <f>SUBTOTAL(9,E414:E416)</f>
        <v>0</v>
      </c>
      <c r="F417" s="478">
        <f>SUBTOTAL(9,F414:F416)</f>
        <v>0</v>
      </c>
      <c r="G417" s="478">
        <f>SUBTOTAL(9,G414:G416)</f>
        <v>0</v>
      </c>
    </row>
    <row r="418" spans="2:7" outlineLevel="1">
      <c r="B418" s="180">
        <v>27</v>
      </c>
      <c r="C418" s="145" t="s">
        <v>818</v>
      </c>
      <c r="D418" s="478">
        <f>SUBTOTAL(9,D411:D417)</f>
        <v>0</v>
      </c>
      <c r="E418" s="478">
        <f>SUBTOTAL(9,E411:E417)</f>
        <v>0</v>
      </c>
      <c r="F418" s="478">
        <f>SUBTOTAL(9,F411:F417)</f>
        <v>5095712.04</v>
      </c>
      <c r="G418" s="478">
        <f>SUBTOTAL(9,G411:G417)</f>
        <v>-5095712.04</v>
      </c>
    </row>
    <row r="419" spans="2:7" outlineLevel="4">
      <c r="B419" s="180">
        <v>29050101</v>
      </c>
      <c r="C419" s="145" t="s">
        <v>833</v>
      </c>
      <c r="D419" s="478">
        <v>0</v>
      </c>
      <c r="E419" s="478">
        <v>0</v>
      </c>
      <c r="F419" s="478">
        <v>0</v>
      </c>
      <c r="G419" s="478">
        <v>0</v>
      </c>
    </row>
    <row r="420" spans="2:7" outlineLevel="4">
      <c r="B420" s="180">
        <v>29050102</v>
      </c>
      <c r="C420" s="145" t="s">
        <v>834</v>
      </c>
      <c r="D420" s="478">
        <v>0</v>
      </c>
      <c r="E420" s="478">
        <v>0</v>
      </c>
      <c r="F420" s="478">
        <v>0</v>
      </c>
      <c r="G420" s="478">
        <v>0</v>
      </c>
    </row>
    <row r="421" spans="2:7" outlineLevel="4">
      <c r="B421" s="180">
        <v>29050103</v>
      </c>
      <c r="C421" s="145" t="s">
        <v>835</v>
      </c>
      <c r="D421" s="478">
        <v>-3042318</v>
      </c>
      <c r="E421" s="478">
        <v>1225613324</v>
      </c>
      <c r="F421" s="478">
        <v>1237428903</v>
      </c>
      <c r="G421" s="478">
        <v>-14857897</v>
      </c>
    </row>
    <row r="422" spans="2:7" outlineLevel="4">
      <c r="B422" s="180">
        <v>29050104</v>
      </c>
      <c r="C422" s="145" t="s">
        <v>836</v>
      </c>
      <c r="D422" s="478">
        <v>0</v>
      </c>
      <c r="E422" s="478">
        <v>0</v>
      </c>
      <c r="F422" s="478">
        <v>0</v>
      </c>
      <c r="G422" s="478">
        <v>0</v>
      </c>
    </row>
    <row r="423" spans="2:7" outlineLevel="3">
      <c r="B423" s="180">
        <v>290501</v>
      </c>
      <c r="C423" s="145" t="s">
        <v>832</v>
      </c>
      <c r="D423" s="478">
        <f>SUBTOTAL(9,D419:D422)</f>
        <v>-3042318</v>
      </c>
      <c r="E423" s="478">
        <f>SUBTOTAL(9,E419:E422)</f>
        <v>1225613324</v>
      </c>
      <c r="F423" s="478">
        <f>SUBTOTAL(9,F419:F422)</f>
        <v>1237428903</v>
      </c>
      <c r="G423" s="478">
        <f>SUBTOTAL(9,G419:G422)</f>
        <v>-14857897</v>
      </c>
    </row>
    <row r="424" spans="2:7" outlineLevel="2">
      <c r="B424" s="180">
        <v>2905</v>
      </c>
      <c r="C424" s="145" t="s">
        <v>832</v>
      </c>
      <c r="D424" s="478">
        <f>SUBTOTAL(9,D419:D423)</f>
        <v>-3042318</v>
      </c>
      <c r="E424" s="478">
        <f>SUBTOTAL(9,E419:E423)</f>
        <v>1225613324</v>
      </c>
      <c r="F424" s="478">
        <f>SUBTOTAL(9,F419:F423)</f>
        <v>1237428903</v>
      </c>
      <c r="G424" s="478">
        <f>SUBTOTAL(9,G419:G423)</f>
        <v>-14857897</v>
      </c>
    </row>
    <row r="425" spans="2:7" outlineLevel="4">
      <c r="B425" s="180">
        <v>29100104</v>
      </c>
      <c r="C425" s="145" t="s">
        <v>841</v>
      </c>
      <c r="D425" s="478">
        <v>0</v>
      </c>
      <c r="E425" s="478">
        <v>0</v>
      </c>
      <c r="F425" s="478">
        <v>0</v>
      </c>
      <c r="G425" s="478">
        <v>0</v>
      </c>
    </row>
    <row r="426" spans="2:7" outlineLevel="4">
      <c r="B426" s="180">
        <v>29100107</v>
      </c>
      <c r="C426" s="145" t="s">
        <v>844</v>
      </c>
      <c r="D426" s="478">
        <v>0</v>
      </c>
      <c r="E426" s="478">
        <v>0</v>
      </c>
      <c r="F426" s="478">
        <v>0</v>
      </c>
      <c r="G426" s="478">
        <v>0</v>
      </c>
    </row>
    <row r="427" spans="2:7" outlineLevel="3">
      <c r="B427" s="180">
        <v>291001</v>
      </c>
      <c r="C427" s="145" t="s">
        <v>837</v>
      </c>
      <c r="D427" s="478">
        <f>SUBTOTAL(9,D425:D426)</f>
        <v>0</v>
      </c>
      <c r="E427" s="478">
        <f>SUBTOTAL(9,E425:E426)</f>
        <v>0</v>
      </c>
      <c r="F427" s="478">
        <f>SUBTOTAL(9,F425:F426)</f>
        <v>0</v>
      </c>
      <c r="G427" s="478">
        <f>SUBTOTAL(9,G425:G426)</f>
        <v>0</v>
      </c>
    </row>
    <row r="428" spans="2:7" outlineLevel="2">
      <c r="B428" s="180">
        <v>2910</v>
      </c>
      <c r="C428" s="145" t="s">
        <v>837</v>
      </c>
      <c r="D428" s="478">
        <f>SUBTOTAL(9,D425:D427)</f>
        <v>0</v>
      </c>
      <c r="E428" s="478">
        <f>SUBTOTAL(9,E425:E427)</f>
        <v>0</v>
      </c>
      <c r="F428" s="478">
        <f>SUBTOTAL(9,F425:F427)</f>
        <v>0</v>
      </c>
      <c r="G428" s="478">
        <f>SUBTOTAL(9,G425:G427)</f>
        <v>0</v>
      </c>
    </row>
    <row r="429" spans="2:7" outlineLevel="4">
      <c r="B429" s="180">
        <v>29800101</v>
      </c>
      <c r="C429" s="145" t="s">
        <v>847</v>
      </c>
      <c r="D429" s="478">
        <v>0</v>
      </c>
      <c r="E429" s="478">
        <v>0</v>
      </c>
      <c r="F429" s="478">
        <v>0</v>
      </c>
      <c r="G429" s="478">
        <v>0</v>
      </c>
    </row>
    <row r="430" spans="2:7" outlineLevel="3">
      <c r="B430" s="180">
        <v>298001</v>
      </c>
      <c r="C430" s="145" t="s">
        <v>846</v>
      </c>
      <c r="D430" s="478">
        <f>SUBTOTAL(9,D429:D429)</f>
        <v>0</v>
      </c>
      <c r="E430" s="478">
        <f>SUBTOTAL(9,E429:E429)</f>
        <v>0</v>
      </c>
      <c r="F430" s="478">
        <f>SUBTOTAL(9,F429:F429)</f>
        <v>0</v>
      </c>
      <c r="G430" s="478">
        <f>SUBTOTAL(9,G429:G429)</f>
        <v>0</v>
      </c>
    </row>
    <row r="431" spans="2:7" outlineLevel="2">
      <c r="B431" s="180">
        <v>2980</v>
      </c>
      <c r="C431" s="145" t="s">
        <v>845</v>
      </c>
      <c r="D431" s="478">
        <f>SUBTOTAL(9,D429:D430)</f>
        <v>0</v>
      </c>
      <c r="E431" s="478">
        <f>SUBTOTAL(9,E429:E430)</f>
        <v>0</v>
      </c>
      <c r="F431" s="478">
        <f>SUBTOTAL(9,F429:F430)</f>
        <v>0</v>
      </c>
      <c r="G431" s="478">
        <f>SUBTOTAL(9,G429:G430)</f>
        <v>0</v>
      </c>
    </row>
    <row r="432" spans="2:7" outlineLevel="1">
      <c r="B432" s="180">
        <v>29</v>
      </c>
      <c r="C432" s="145" t="s">
        <v>76</v>
      </c>
      <c r="D432" s="478">
        <f>SUBTOTAL(9,D419:D431)</f>
        <v>-3042318</v>
      </c>
      <c r="E432" s="478">
        <f>SUBTOTAL(9,E419:E431)</f>
        <v>1225613324</v>
      </c>
      <c r="F432" s="478">
        <f>SUBTOTAL(9,F419:F431)</f>
        <v>1237428903</v>
      </c>
      <c r="G432" s="478">
        <f>SUBTOTAL(9,G419:G431)</f>
        <v>-14857897</v>
      </c>
    </row>
    <row r="433" spans="2:7">
      <c r="B433" s="180">
        <v>2</v>
      </c>
      <c r="C433" s="145" t="s">
        <v>518</v>
      </c>
      <c r="D433" s="478">
        <f>SUBTOTAL(9,D172:D432)</f>
        <v>-6546759075.4000025</v>
      </c>
      <c r="E433" s="478">
        <f>SUBTOTAL(9,E172:E432)</f>
        <v>25286970408.02</v>
      </c>
      <c r="F433" s="478">
        <f>SUBTOTAL(9,F172:F432)</f>
        <v>25151595595.57</v>
      </c>
      <c r="G433" s="478">
        <f>SUBTOTAL(9,G172:G432)</f>
        <v>-6411384262.9500046</v>
      </c>
    </row>
    <row r="434" spans="2:7" outlineLevel="4">
      <c r="B434" s="180">
        <v>32030101</v>
      </c>
      <c r="C434" s="145" t="s">
        <v>852</v>
      </c>
      <c r="D434" s="478">
        <v>-100000000</v>
      </c>
      <c r="E434" s="478">
        <v>0</v>
      </c>
      <c r="F434" s="478">
        <v>0</v>
      </c>
      <c r="G434" s="478">
        <v>-100000000</v>
      </c>
    </row>
    <row r="435" spans="2:7" outlineLevel="3">
      <c r="B435" s="180">
        <v>320301</v>
      </c>
      <c r="C435" s="145" t="s">
        <v>851</v>
      </c>
      <c r="D435" s="478">
        <f>SUBTOTAL(9,D434:D434)</f>
        <v>-100000000</v>
      </c>
      <c r="E435" s="478">
        <f>SUBTOTAL(9,E434:E434)</f>
        <v>0</v>
      </c>
      <c r="F435" s="478">
        <f>SUBTOTAL(9,F434:F434)</f>
        <v>0</v>
      </c>
      <c r="G435" s="478">
        <f>SUBTOTAL(9,G434:G434)</f>
        <v>-100000000</v>
      </c>
    </row>
    <row r="436" spans="2:7" outlineLevel="2">
      <c r="B436" s="180">
        <v>3203</v>
      </c>
      <c r="C436" s="145" t="s">
        <v>850</v>
      </c>
      <c r="D436" s="478">
        <f>SUBTOTAL(9,D434:D435)</f>
        <v>-100000000</v>
      </c>
      <c r="E436" s="478">
        <f>SUBTOTAL(9,E434:E435)</f>
        <v>0</v>
      </c>
      <c r="F436" s="478">
        <f>SUBTOTAL(9,F434:F435)</f>
        <v>0</v>
      </c>
      <c r="G436" s="478">
        <f>SUBTOTAL(9,G434:G435)</f>
        <v>-100000000</v>
      </c>
    </row>
    <row r="437" spans="2:7" outlineLevel="4">
      <c r="B437" s="180">
        <v>32080101</v>
      </c>
      <c r="C437" s="145" t="s">
        <v>90</v>
      </c>
      <c r="D437" s="478">
        <v>-10171878806.200001</v>
      </c>
      <c r="E437" s="478">
        <v>20683812178.860001</v>
      </c>
      <c r="F437" s="478">
        <v>20683812178.860001</v>
      </c>
      <c r="G437" s="478">
        <v>-10171878806.200001</v>
      </c>
    </row>
    <row r="438" spans="2:7" outlineLevel="3">
      <c r="B438" s="180">
        <v>320801</v>
      </c>
      <c r="C438" s="145" t="s">
        <v>853</v>
      </c>
      <c r="D438" s="478">
        <f>SUBTOTAL(9,D437:D437)</f>
        <v>-10171878806.200001</v>
      </c>
      <c r="E438" s="478">
        <f>SUBTOTAL(9,E437:E437)</f>
        <v>20683812178.860001</v>
      </c>
      <c r="F438" s="478">
        <f>SUBTOTAL(9,F437:F437)</f>
        <v>20683812178.860001</v>
      </c>
      <c r="G438" s="478">
        <f>SUBTOTAL(9,G437:G437)</f>
        <v>-10171878806.200001</v>
      </c>
    </row>
    <row r="439" spans="2:7" outlineLevel="2">
      <c r="B439" s="180">
        <v>3208</v>
      </c>
      <c r="C439" s="145" t="s">
        <v>853</v>
      </c>
      <c r="D439" s="478">
        <f>SUBTOTAL(9,D437:D438)</f>
        <v>-10171878806.200001</v>
      </c>
      <c r="E439" s="478">
        <f>SUBTOTAL(9,E437:E438)</f>
        <v>20683812178.860001</v>
      </c>
      <c r="F439" s="478">
        <f>SUBTOTAL(9,F437:F438)</f>
        <v>20683812178.860001</v>
      </c>
      <c r="G439" s="478">
        <f>SUBTOTAL(9,G437:G438)</f>
        <v>-10171878806.200001</v>
      </c>
    </row>
    <row r="440" spans="2:7" outlineLevel="4">
      <c r="B440" s="180">
        <v>32150101</v>
      </c>
      <c r="C440" s="145" t="s">
        <v>857</v>
      </c>
      <c r="D440" s="478">
        <v>-3349524998.77</v>
      </c>
      <c r="E440" s="478">
        <v>1129725865.1600001</v>
      </c>
      <c r="F440" s="478">
        <v>0</v>
      </c>
      <c r="G440" s="478">
        <v>-2219799133.6099997</v>
      </c>
    </row>
    <row r="441" spans="2:7" outlineLevel="4">
      <c r="B441" s="180">
        <v>32150102</v>
      </c>
      <c r="C441" s="145" t="s">
        <v>858</v>
      </c>
      <c r="D441" s="478">
        <v>0</v>
      </c>
      <c r="E441" s="478">
        <v>0</v>
      </c>
      <c r="F441" s="478">
        <v>0</v>
      </c>
      <c r="G441" s="478">
        <v>0</v>
      </c>
    </row>
    <row r="442" spans="2:7" outlineLevel="4">
      <c r="B442" s="180">
        <v>32150103</v>
      </c>
      <c r="C442" s="145" t="s">
        <v>859</v>
      </c>
      <c r="D442" s="478">
        <v>-4437682171.2800007</v>
      </c>
      <c r="E442" s="478">
        <v>2560336752.25</v>
      </c>
      <c r="F442" s="478">
        <v>0</v>
      </c>
      <c r="G442" s="478">
        <v>-1877345419.0300002</v>
      </c>
    </row>
    <row r="443" spans="2:7" outlineLevel="3">
      <c r="B443" s="180">
        <v>321501</v>
      </c>
      <c r="C443" s="145" t="s">
        <v>856</v>
      </c>
      <c r="D443" s="478">
        <f>SUBTOTAL(9,D440:D442)</f>
        <v>-7787207170.0500011</v>
      </c>
      <c r="E443" s="478">
        <f>SUBTOTAL(9,E440:E442)</f>
        <v>3690062617.4099998</v>
      </c>
      <c r="F443" s="478">
        <f>SUBTOTAL(9,F440:F442)</f>
        <v>0</v>
      </c>
      <c r="G443" s="478">
        <f>SUBTOTAL(9,G440:G442)</f>
        <v>-4097144552.6399999</v>
      </c>
    </row>
    <row r="444" spans="2:7" outlineLevel="2">
      <c r="B444" s="180">
        <v>3215</v>
      </c>
      <c r="C444" s="145" t="s">
        <v>855</v>
      </c>
      <c r="D444" s="478">
        <f>SUBTOTAL(9,D440:D443)</f>
        <v>-7787207170.0500011</v>
      </c>
      <c r="E444" s="478">
        <f>SUBTOTAL(9,E440:E443)</f>
        <v>3690062617.4099998</v>
      </c>
      <c r="F444" s="478">
        <f>SUBTOTAL(9,F440:F443)</f>
        <v>0</v>
      </c>
      <c r="G444" s="478">
        <f>SUBTOTAL(9,G440:G443)</f>
        <v>-4097144552.6399999</v>
      </c>
    </row>
    <row r="445" spans="2:7" outlineLevel="4">
      <c r="B445" s="180">
        <v>32250101</v>
      </c>
      <c r="C445" s="145" t="s">
        <v>861</v>
      </c>
      <c r="D445" s="478">
        <v>0</v>
      </c>
      <c r="E445" s="478">
        <v>0</v>
      </c>
      <c r="F445" s="478">
        <v>2170814870</v>
      </c>
      <c r="G445" s="478">
        <v>-2170814870</v>
      </c>
    </row>
    <row r="446" spans="2:7" outlineLevel="3">
      <c r="B446" s="180">
        <v>322501</v>
      </c>
      <c r="C446" s="145" t="s">
        <v>860</v>
      </c>
      <c r="D446" s="478">
        <f>SUBTOTAL(9,D445:D445)</f>
        <v>0</v>
      </c>
      <c r="E446" s="478">
        <f>SUBTOTAL(9,E445:E445)</f>
        <v>0</v>
      </c>
      <c r="F446" s="478">
        <f>SUBTOTAL(9,F445:F445)</f>
        <v>2170814870</v>
      </c>
      <c r="G446" s="478">
        <f>SUBTOTAL(9,G445:G445)</f>
        <v>-2170814870</v>
      </c>
    </row>
    <row r="447" spans="2:7" outlineLevel="2">
      <c r="B447" s="180">
        <v>3225</v>
      </c>
      <c r="C447" s="145" t="s">
        <v>860</v>
      </c>
      <c r="D447" s="478">
        <f>SUBTOTAL(9,D445:D446)</f>
        <v>0</v>
      </c>
      <c r="E447" s="478">
        <f>SUBTOTAL(9,E445:E446)</f>
        <v>0</v>
      </c>
      <c r="F447" s="478">
        <f>SUBTOTAL(9,F445:F446)</f>
        <v>2170814870</v>
      </c>
      <c r="G447" s="478">
        <f>SUBTOTAL(9,G445:G446)</f>
        <v>-2170814870</v>
      </c>
    </row>
    <row r="448" spans="2:7" outlineLevel="4">
      <c r="B448" s="180">
        <v>32300101</v>
      </c>
      <c r="C448" s="145" t="s">
        <v>864</v>
      </c>
      <c r="D448" s="478">
        <v>-2170814870</v>
      </c>
      <c r="E448" s="478">
        <v>2170814870</v>
      </c>
      <c r="F448" s="478">
        <v>0</v>
      </c>
      <c r="G448" s="478">
        <v>0</v>
      </c>
    </row>
    <row r="449" spans="2:7" outlineLevel="4">
      <c r="B449" s="180">
        <v>32300102</v>
      </c>
      <c r="C449" s="145" t="s">
        <v>865</v>
      </c>
      <c r="D449" s="478">
        <v>0</v>
      </c>
      <c r="E449" s="478">
        <v>0</v>
      </c>
      <c r="F449" s="478">
        <v>0</v>
      </c>
      <c r="G449" s="478">
        <v>0</v>
      </c>
    </row>
    <row r="450" spans="2:7" outlineLevel="3">
      <c r="B450" s="180">
        <v>323001</v>
      </c>
      <c r="C450" s="145" t="s">
        <v>863</v>
      </c>
      <c r="D450" s="478">
        <f>SUBTOTAL(9,D448:D449)</f>
        <v>-2170814870</v>
      </c>
      <c r="E450" s="478">
        <f>SUBTOTAL(9,E448:E449)</f>
        <v>2170814870</v>
      </c>
      <c r="F450" s="478">
        <f>SUBTOTAL(9,F448:F449)</f>
        <v>0</v>
      </c>
      <c r="G450" s="478">
        <f>SUBTOTAL(9,G448:G449)</f>
        <v>0</v>
      </c>
    </row>
    <row r="451" spans="2:7" outlineLevel="2">
      <c r="B451" s="180">
        <v>3230</v>
      </c>
      <c r="C451" s="145" t="s">
        <v>863</v>
      </c>
      <c r="D451" s="478">
        <f>SUBTOTAL(9,D448:D450)</f>
        <v>-2170814870</v>
      </c>
      <c r="E451" s="478">
        <f>SUBTOTAL(9,E448:E450)</f>
        <v>2170814870</v>
      </c>
      <c r="F451" s="478">
        <f>SUBTOTAL(9,F448:F450)</f>
        <v>0</v>
      </c>
      <c r="G451" s="478">
        <f>SUBTOTAL(9,G448:G450)</f>
        <v>0</v>
      </c>
    </row>
    <row r="452" spans="2:7" outlineLevel="4">
      <c r="B452" s="180">
        <v>32350201</v>
      </c>
      <c r="C452" s="145" t="s">
        <v>869</v>
      </c>
      <c r="D452" s="478">
        <v>0</v>
      </c>
      <c r="E452" s="478">
        <v>0</v>
      </c>
      <c r="F452" s="478">
        <v>0</v>
      </c>
      <c r="G452" s="478">
        <v>0</v>
      </c>
    </row>
    <row r="453" spans="2:7" outlineLevel="3">
      <c r="B453" s="180">
        <v>323502</v>
      </c>
      <c r="C453" s="145" t="s">
        <v>868</v>
      </c>
      <c r="D453" s="478">
        <f>SUBTOTAL(9,D452:D452)</f>
        <v>0</v>
      </c>
      <c r="E453" s="478">
        <f>SUBTOTAL(9,E452:E452)</f>
        <v>0</v>
      </c>
      <c r="F453" s="478">
        <f>SUBTOTAL(9,F452:F452)</f>
        <v>0</v>
      </c>
      <c r="G453" s="478">
        <f>SUBTOTAL(9,G452:G452)</f>
        <v>0</v>
      </c>
    </row>
    <row r="454" spans="2:7" outlineLevel="2">
      <c r="B454" s="180">
        <v>3235</v>
      </c>
      <c r="C454" s="145" t="s">
        <v>867</v>
      </c>
      <c r="D454" s="478">
        <f>SUBTOTAL(9,D452:D453)</f>
        <v>0</v>
      </c>
      <c r="E454" s="478">
        <f>SUBTOTAL(9,E452:E453)</f>
        <v>0</v>
      </c>
      <c r="F454" s="478">
        <f>SUBTOTAL(9,F452:F453)</f>
        <v>0</v>
      </c>
      <c r="G454" s="478">
        <f>SUBTOTAL(9,G452:G453)</f>
        <v>0</v>
      </c>
    </row>
    <row r="455" spans="2:7" outlineLevel="4">
      <c r="B455" s="180">
        <v>32400162</v>
      </c>
      <c r="C455" s="145" t="s">
        <v>871</v>
      </c>
      <c r="D455" s="478">
        <v>0</v>
      </c>
      <c r="E455" s="478">
        <v>14563790073</v>
      </c>
      <c r="F455" s="478">
        <v>14563790073</v>
      </c>
      <c r="G455" s="478">
        <v>0</v>
      </c>
    </row>
    <row r="456" spans="2:7" outlineLevel="4">
      <c r="B456" s="180">
        <v>32400166</v>
      </c>
      <c r="C456" s="145" t="s">
        <v>872</v>
      </c>
      <c r="D456" s="478">
        <v>0</v>
      </c>
      <c r="E456" s="478">
        <v>16141361</v>
      </c>
      <c r="F456" s="478">
        <v>16141361</v>
      </c>
      <c r="G456" s="478">
        <v>0</v>
      </c>
    </row>
    <row r="457" spans="2:7" outlineLevel="4">
      <c r="B457" s="180">
        <v>32400169</v>
      </c>
      <c r="C457" s="145" t="s">
        <v>874</v>
      </c>
      <c r="D457" s="478">
        <v>0</v>
      </c>
      <c r="E457" s="478">
        <v>196917346</v>
      </c>
      <c r="F457" s="478">
        <v>196917346</v>
      </c>
      <c r="G457" s="478">
        <v>0</v>
      </c>
    </row>
    <row r="458" spans="2:7" outlineLevel="3">
      <c r="B458" s="180">
        <v>324001</v>
      </c>
      <c r="C458" s="145" t="s">
        <v>870</v>
      </c>
      <c r="D458" s="478">
        <f>SUBTOTAL(9,D455:D457)</f>
        <v>0</v>
      </c>
      <c r="E458" s="478">
        <f>SUBTOTAL(9,E455:E457)</f>
        <v>14776848780</v>
      </c>
      <c r="F458" s="478">
        <f>SUBTOTAL(9,F455:F457)</f>
        <v>14776848780</v>
      </c>
      <c r="G458" s="478">
        <f>SUBTOTAL(9,G455:G457)</f>
        <v>0</v>
      </c>
    </row>
    <row r="459" spans="2:7" outlineLevel="2">
      <c r="B459" s="180">
        <v>3240</v>
      </c>
      <c r="C459" s="145" t="s">
        <v>870</v>
      </c>
      <c r="D459" s="478">
        <f>SUBTOTAL(9,D455:D458)</f>
        <v>0</v>
      </c>
      <c r="E459" s="478">
        <f>SUBTOTAL(9,E455:E458)</f>
        <v>14776848780</v>
      </c>
      <c r="F459" s="478">
        <f>SUBTOTAL(9,F455:F458)</f>
        <v>14776848780</v>
      </c>
      <c r="G459" s="478">
        <f>SUBTOTAL(9,G455:G458)</f>
        <v>0</v>
      </c>
    </row>
    <row r="460" spans="2:7" outlineLevel="1">
      <c r="B460" s="180">
        <v>32</v>
      </c>
      <c r="C460" s="145" t="s">
        <v>849</v>
      </c>
      <c r="D460" s="478">
        <f>SUBTOTAL(9,D434:D459)</f>
        <v>-20229900846.25</v>
      </c>
      <c r="E460" s="478">
        <f>SUBTOTAL(9,E434:E459)</f>
        <v>41321538446.270004</v>
      </c>
      <c r="F460" s="478">
        <f>SUBTOTAL(9,F434:F459)</f>
        <v>37631475828.860001</v>
      </c>
      <c r="G460" s="478">
        <f>SUBTOTAL(9,G434:G459)</f>
        <v>-16539838228.840002</v>
      </c>
    </row>
    <row r="461" spans="2:7" outlineLevel="4">
      <c r="B461" s="180">
        <v>33050501</v>
      </c>
      <c r="C461" s="145" t="s">
        <v>877</v>
      </c>
      <c r="D461" s="478">
        <v>-20539751371.689999</v>
      </c>
      <c r="E461" s="478">
        <v>0</v>
      </c>
      <c r="F461" s="478">
        <v>0</v>
      </c>
      <c r="G461" s="478">
        <v>-20539751371.689999</v>
      </c>
    </row>
    <row r="462" spans="2:7" outlineLevel="3">
      <c r="B462" s="180">
        <v>330505</v>
      </c>
      <c r="C462" s="145" t="s">
        <v>876</v>
      </c>
      <c r="D462" s="478">
        <f>SUBTOTAL(9,D461:D461)</f>
        <v>-20539751371.689999</v>
      </c>
      <c r="E462" s="478">
        <f>SUBTOTAL(9,E461:E461)</f>
        <v>0</v>
      </c>
      <c r="F462" s="478">
        <f>SUBTOTAL(9,F461:F461)</f>
        <v>0</v>
      </c>
      <c r="G462" s="478">
        <f>SUBTOTAL(9,G461:G461)</f>
        <v>-20539751371.689999</v>
      </c>
    </row>
    <row r="463" spans="2:7" outlineLevel="4">
      <c r="B463" s="180">
        <v>33051001</v>
      </c>
      <c r="C463" s="145" t="s">
        <v>879</v>
      </c>
      <c r="D463" s="478">
        <v>15962093890.809999</v>
      </c>
      <c r="E463" s="478">
        <v>0</v>
      </c>
      <c r="F463" s="478">
        <v>0</v>
      </c>
      <c r="G463" s="478">
        <v>15962093890.809999</v>
      </c>
    </row>
    <row r="464" spans="2:7" outlineLevel="3">
      <c r="B464" s="180">
        <v>330510</v>
      </c>
      <c r="C464" s="145" t="s">
        <v>878</v>
      </c>
      <c r="D464" s="478">
        <f>SUBTOTAL(9,D463:D463)</f>
        <v>15962093890.809999</v>
      </c>
      <c r="E464" s="478">
        <f>SUBTOTAL(9,E463:E463)</f>
        <v>0</v>
      </c>
      <c r="F464" s="478">
        <f>SUBTOTAL(9,F463:F463)</f>
        <v>0</v>
      </c>
      <c r="G464" s="478">
        <f>SUBTOTAL(9,G463:G463)</f>
        <v>15962093890.809999</v>
      </c>
    </row>
    <row r="465" spans="2:7" outlineLevel="2">
      <c r="B465" s="180">
        <v>3305</v>
      </c>
      <c r="C465" s="145" t="s">
        <v>875</v>
      </c>
      <c r="D465" s="478">
        <f>SUBTOTAL(9,D461:D464)</f>
        <v>-4577657480.8799992</v>
      </c>
      <c r="E465" s="478">
        <f>SUBTOTAL(9,E461:E464)</f>
        <v>0</v>
      </c>
      <c r="F465" s="478">
        <f>SUBTOTAL(9,F461:F464)</f>
        <v>0</v>
      </c>
      <c r="G465" s="478">
        <f>SUBTOTAL(9,G461:G464)</f>
        <v>-4577657480.8799992</v>
      </c>
    </row>
    <row r="466" spans="2:7" outlineLevel="1">
      <c r="B466" s="180">
        <v>33</v>
      </c>
      <c r="C466" s="145" t="s">
        <v>875</v>
      </c>
      <c r="D466" s="478">
        <f>SUBTOTAL(9,D461:D465)</f>
        <v>-4577657480.8799992</v>
      </c>
      <c r="E466" s="478">
        <f>SUBTOTAL(9,E461:E465)</f>
        <v>0</v>
      </c>
      <c r="F466" s="478">
        <f>SUBTOTAL(9,F461:F465)</f>
        <v>0</v>
      </c>
      <c r="G466" s="478">
        <f>SUBTOTAL(9,G461:G465)</f>
        <v>-4577657480.8799992</v>
      </c>
    </row>
    <row r="467" spans="2:7">
      <c r="B467" s="180">
        <v>3</v>
      </c>
      <c r="C467" s="145" t="s">
        <v>848</v>
      </c>
      <c r="D467" s="478">
        <f>SUBTOTAL(9,D434:D466)</f>
        <v>-24807558327.130005</v>
      </c>
      <c r="E467" s="478">
        <f>SUBTOTAL(9,E434:E466)</f>
        <v>41321538446.270004</v>
      </c>
      <c r="F467" s="478">
        <f>SUBTOTAL(9,F434:F466)</f>
        <v>37631475828.860001</v>
      </c>
      <c r="G467" s="478">
        <f>SUBTOTAL(9,G434:G466)</f>
        <v>-21117495709.720001</v>
      </c>
    </row>
    <row r="468" spans="2:7" outlineLevel="4">
      <c r="B468" s="180">
        <v>43901601</v>
      </c>
      <c r="C468" s="145" t="s">
        <v>884</v>
      </c>
      <c r="D468" s="478">
        <v>-7296000</v>
      </c>
      <c r="E468" s="478">
        <v>1701000</v>
      </c>
      <c r="F468" s="478">
        <v>20816000</v>
      </c>
      <c r="G468" s="478">
        <v>-26411000</v>
      </c>
    </row>
    <row r="469" spans="2:7" outlineLevel="4">
      <c r="B469" s="180">
        <v>43901603</v>
      </c>
      <c r="C469" s="145" t="s">
        <v>885</v>
      </c>
      <c r="D469" s="478">
        <v>-225570922</v>
      </c>
      <c r="E469" s="478">
        <v>104732202</v>
      </c>
      <c r="F469" s="478">
        <v>392081901</v>
      </c>
      <c r="G469" s="478">
        <v>-512920621</v>
      </c>
    </row>
    <row r="470" spans="2:7" outlineLevel="4">
      <c r="B470" s="180">
        <v>43901604</v>
      </c>
      <c r="C470" s="145" t="s">
        <v>886</v>
      </c>
      <c r="D470" s="478">
        <v>-447049295</v>
      </c>
      <c r="E470" s="478">
        <v>70129286</v>
      </c>
      <c r="F470" s="478">
        <v>181092124</v>
      </c>
      <c r="G470" s="478">
        <v>-558012133</v>
      </c>
    </row>
    <row r="471" spans="2:7" outlineLevel="4">
      <c r="B471" s="180">
        <v>43901605</v>
      </c>
      <c r="C471" s="145" t="s">
        <v>887</v>
      </c>
      <c r="D471" s="478">
        <v>-38398758</v>
      </c>
      <c r="E471" s="478">
        <v>53289582</v>
      </c>
      <c r="F471" s="478">
        <v>156221356</v>
      </c>
      <c r="G471" s="478">
        <v>-141330532</v>
      </c>
    </row>
    <row r="472" spans="2:7" outlineLevel="4">
      <c r="B472" s="180">
        <v>43901606</v>
      </c>
      <c r="C472" s="145" t="s">
        <v>888</v>
      </c>
      <c r="D472" s="478">
        <v>-189150268</v>
      </c>
      <c r="E472" s="478">
        <v>60599442</v>
      </c>
      <c r="F472" s="478">
        <v>277098814</v>
      </c>
      <c r="G472" s="478">
        <v>-405649640</v>
      </c>
    </row>
    <row r="473" spans="2:7" outlineLevel="4">
      <c r="B473" s="180">
        <v>43901607</v>
      </c>
      <c r="C473" s="145" t="s">
        <v>889</v>
      </c>
      <c r="D473" s="478">
        <v>-2298461370</v>
      </c>
      <c r="E473" s="478">
        <v>916293084.50999999</v>
      </c>
      <c r="F473" s="478">
        <v>5058308557.3299999</v>
      </c>
      <c r="G473" s="478">
        <v>-6440476842.8199997</v>
      </c>
    </row>
    <row r="474" spans="2:7" outlineLevel="4">
      <c r="B474" s="180">
        <v>43901608</v>
      </c>
      <c r="C474" s="145" t="s">
        <v>890</v>
      </c>
      <c r="D474" s="478">
        <v>-145198046</v>
      </c>
      <c r="E474" s="478">
        <v>63838408</v>
      </c>
      <c r="F474" s="478">
        <v>336186641</v>
      </c>
      <c r="G474" s="478">
        <v>-417546279</v>
      </c>
    </row>
    <row r="475" spans="2:7" outlineLevel="4">
      <c r="B475" s="180">
        <v>43901609</v>
      </c>
      <c r="C475" s="145" t="s">
        <v>891</v>
      </c>
      <c r="D475" s="478">
        <v>-85234765</v>
      </c>
      <c r="E475" s="478">
        <v>61573784</v>
      </c>
      <c r="F475" s="478">
        <v>287062112</v>
      </c>
      <c r="G475" s="478">
        <v>-310723093</v>
      </c>
    </row>
    <row r="476" spans="2:7" outlineLevel="4">
      <c r="B476" s="180">
        <v>43901611</v>
      </c>
      <c r="C476" s="145" t="s">
        <v>892</v>
      </c>
      <c r="D476" s="478">
        <v>-112000</v>
      </c>
      <c r="E476" s="478">
        <v>0</v>
      </c>
      <c r="F476" s="478">
        <v>141400</v>
      </c>
      <c r="G476" s="478">
        <v>-253400</v>
      </c>
    </row>
    <row r="477" spans="2:7" outlineLevel="4">
      <c r="B477" s="180">
        <v>43901612</v>
      </c>
      <c r="C477" s="145" t="s">
        <v>893</v>
      </c>
      <c r="D477" s="478">
        <v>0</v>
      </c>
      <c r="E477" s="478">
        <v>0</v>
      </c>
      <c r="F477" s="478">
        <v>0</v>
      </c>
      <c r="G477" s="478">
        <v>0</v>
      </c>
    </row>
    <row r="478" spans="2:7" outlineLevel="4">
      <c r="B478" s="180">
        <v>43901613</v>
      </c>
      <c r="C478" s="145" t="s">
        <v>894</v>
      </c>
      <c r="D478" s="478">
        <v>-10581688</v>
      </c>
      <c r="E478" s="478">
        <v>0</v>
      </c>
      <c r="F478" s="478">
        <v>34796048.68</v>
      </c>
      <c r="G478" s="478">
        <v>-45377736.68</v>
      </c>
    </row>
    <row r="479" spans="2:7" outlineLevel="4">
      <c r="B479" s="180">
        <v>43901614</v>
      </c>
      <c r="C479" s="145" t="s">
        <v>895</v>
      </c>
      <c r="D479" s="478">
        <v>-229853298</v>
      </c>
      <c r="E479" s="478">
        <v>4169668</v>
      </c>
      <c r="F479" s="478">
        <v>487647618.39999998</v>
      </c>
      <c r="G479" s="478">
        <v>-713331248.39999998</v>
      </c>
    </row>
    <row r="480" spans="2:7" outlineLevel="4">
      <c r="B480" s="180">
        <v>43901615</v>
      </c>
      <c r="C480" s="145" t="s">
        <v>896</v>
      </c>
      <c r="D480" s="478">
        <v>-28115934</v>
      </c>
      <c r="E480" s="478">
        <v>26811052</v>
      </c>
      <c r="F480" s="478">
        <v>69136611</v>
      </c>
      <c r="G480" s="478">
        <v>-70441493</v>
      </c>
    </row>
    <row r="481" spans="2:7" outlineLevel="4">
      <c r="B481" s="180">
        <v>43901616</v>
      </c>
      <c r="C481" s="145" t="s">
        <v>897</v>
      </c>
      <c r="D481" s="478">
        <v>0</v>
      </c>
      <c r="E481" s="478">
        <v>0</v>
      </c>
      <c r="F481" s="478">
        <v>34930242</v>
      </c>
      <c r="G481" s="478">
        <v>-34930242</v>
      </c>
    </row>
    <row r="482" spans="2:7" outlineLevel="4">
      <c r="B482" s="180">
        <v>43901618</v>
      </c>
      <c r="C482" s="145" t="s">
        <v>899</v>
      </c>
      <c r="D482" s="478">
        <v>-43073850</v>
      </c>
      <c r="E482" s="478">
        <v>13717960</v>
      </c>
      <c r="F482" s="478">
        <v>63364834</v>
      </c>
      <c r="G482" s="478">
        <v>-92720724</v>
      </c>
    </row>
    <row r="483" spans="2:7" outlineLevel="4">
      <c r="B483" s="180">
        <v>43901619</v>
      </c>
      <c r="C483" s="145" t="s">
        <v>900</v>
      </c>
      <c r="D483" s="478">
        <v>-5617086</v>
      </c>
      <c r="E483" s="478">
        <v>0</v>
      </c>
      <c r="F483" s="478">
        <v>4164401</v>
      </c>
      <c r="G483" s="478">
        <v>-9781487</v>
      </c>
    </row>
    <row r="484" spans="2:7" outlineLevel="4">
      <c r="B484" s="180">
        <v>43901620</v>
      </c>
      <c r="C484" s="145" t="s">
        <v>901</v>
      </c>
      <c r="D484" s="478">
        <v>-14731800</v>
      </c>
      <c r="E484" s="478">
        <v>17065351</v>
      </c>
      <c r="F484" s="478">
        <v>46484996.32</v>
      </c>
      <c r="G484" s="478">
        <v>-44151445.32</v>
      </c>
    </row>
    <row r="485" spans="2:7" outlineLevel="4">
      <c r="B485" s="180">
        <v>43901621</v>
      </c>
      <c r="C485" s="145" t="s">
        <v>902</v>
      </c>
      <c r="D485" s="478">
        <v>0</v>
      </c>
      <c r="E485" s="478">
        <v>0</v>
      </c>
      <c r="F485" s="478">
        <v>9077415</v>
      </c>
      <c r="G485" s="478">
        <v>-9077415</v>
      </c>
    </row>
    <row r="486" spans="2:7" outlineLevel="4">
      <c r="B486" s="180">
        <v>43901623</v>
      </c>
      <c r="C486" s="145" t="s">
        <v>904</v>
      </c>
      <c r="D486" s="478">
        <v>0</v>
      </c>
      <c r="E486" s="478">
        <v>23846019</v>
      </c>
      <c r="F486" s="478">
        <v>49008161</v>
      </c>
      <c r="G486" s="478">
        <v>-25162142</v>
      </c>
    </row>
    <row r="487" spans="2:7" outlineLevel="4">
      <c r="B487" s="180">
        <v>43901624</v>
      </c>
      <c r="C487" s="145" t="s">
        <v>905</v>
      </c>
      <c r="D487" s="478">
        <v>-14808992</v>
      </c>
      <c r="E487" s="478">
        <v>3670895</v>
      </c>
      <c r="F487" s="478">
        <v>7341790</v>
      </c>
      <c r="G487" s="478">
        <v>-18479887</v>
      </c>
    </row>
    <row r="488" spans="2:7" outlineLevel="4">
      <c r="B488" s="180">
        <v>43901625</v>
      </c>
      <c r="C488" s="145" t="s">
        <v>906</v>
      </c>
      <c r="D488" s="478">
        <v>-5279876</v>
      </c>
      <c r="E488" s="478">
        <v>4902402</v>
      </c>
      <c r="F488" s="478">
        <v>18646653</v>
      </c>
      <c r="G488" s="478">
        <v>-19024127</v>
      </c>
    </row>
    <row r="489" spans="2:7" outlineLevel="4">
      <c r="B489" s="180">
        <v>43901626</v>
      </c>
      <c r="C489" s="145" t="s">
        <v>907</v>
      </c>
      <c r="D489" s="478">
        <v>-13776475</v>
      </c>
      <c r="E489" s="478">
        <v>1310010</v>
      </c>
      <c r="F489" s="478">
        <v>19087476</v>
      </c>
      <c r="G489" s="478">
        <v>-31553941</v>
      </c>
    </row>
    <row r="490" spans="2:7" outlineLevel="4">
      <c r="B490" s="180">
        <v>43901627</v>
      </c>
      <c r="C490" s="145" t="s">
        <v>908</v>
      </c>
      <c r="D490" s="478">
        <v>-31884442</v>
      </c>
      <c r="E490" s="478">
        <v>0</v>
      </c>
      <c r="F490" s="478">
        <v>50621047</v>
      </c>
      <c r="G490" s="478">
        <v>-82505489</v>
      </c>
    </row>
    <row r="491" spans="2:7" outlineLevel="4">
      <c r="B491" s="180">
        <v>43901628</v>
      </c>
      <c r="C491" s="145" t="s">
        <v>909</v>
      </c>
      <c r="D491" s="478">
        <v>-14084069</v>
      </c>
      <c r="E491" s="478">
        <v>0</v>
      </c>
      <c r="F491" s="478">
        <v>3548743</v>
      </c>
      <c r="G491" s="478">
        <v>-17632812</v>
      </c>
    </row>
    <row r="492" spans="2:7" outlineLevel="4">
      <c r="B492" s="180">
        <v>43901629</v>
      </c>
      <c r="C492" s="145" t="s">
        <v>910</v>
      </c>
      <c r="D492" s="478">
        <v>0</v>
      </c>
      <c r="E492" s="478">
        <v>0</v>
      </c>
      <c r="F492" s="478">
        <v>3432666</v>
      </c>
      <c r="G492" s="478">
        <v>-3432666</v>
      </c>
    </row>
    <row r="493" spans="2:7" outlineLevel="4">
      <c r="B493" s="180">
        <v>43901630</v>
      </c>
      <c r="C493" s="145" t="s">
        <v>911</v>
      </c>
      <c r="D493" s="478">
        <v>0</v>
      </c>
      <c r="E493" s="478">
        <v>0</v>
      </c>
      <c r="F493" s="478">
        <v>60742106</v>
      </c>
      <c r="G493" s="478">
        <v>-60742106</v>
      </c>
    </row>
    <row r="494" spans="2:7" outlineLevel="4">
      <c r="B494" s="180">
        <v>43901631</v>
      </c>
      <c r="C494" s="145" t="s">
        <v>912</v>
      </c>
      <c r="D494" s="478">
        <v>-35206240</v>
      </c>
      <c r="E494" s="478">
        <v>0</v>
      </c>
      <c r="F494" s="478">
        <v>0</v>
      </c>
      <c r="G494" s="478">
        <v>-35206240</v>
      </c>
    </row>
    <row r="495" spans="2:7" outlineLevel="4">
      <c r="B495" s="180">
        <v>43901632</v>
      </c>
      <c r="C495" s="145" t="s">
        <v>913</v>
      </c>
      <c r="D495" s="478">
        <v>0</v>
      </c>
      <c r="E495" s="478">
        <v>0</v>
      </c>
      <c r="F495" s="478">
        <v>15044440</v>
      </c>
      <c r="G495" s="478">
        <v>-15044440</v>
      </c>
    </row>
    <row r="496" spans="2:7" outlineLevel="4">
      <c r="B496" s="180">
        <v>43901633</v>
      </c>
      <c r="C496" s="145" t="s">
        <v>914</v>
      </c>
      <c r="D496" s="478">
        <v>0</v>
      </c>
      <c r="E496" s="478">
        <v>0</v>
      </c>
      <c r="F496" s="478">
        <v>1880555</v>
      </c>
      <c r="G496" s="478">
        <v>-1880555</v>
      </c>
    </row>
    <row r="497" spans="2:7" outlineLevel="4">
      <c r="B497" s="180">
        <v>43901634</v>
      </c>
      <c r="C497" s="145" t="s">
        <v>915</v>
      </c>
      <c r="D497" s="478">
        <v>-20595982</v>
      </c>
      <c r="E497" s="478">
        <v>5617086</v>
      </c>
      <c r="F497" s="478">
        <v>19033100</v>
      </c>
      <c r="G497" s="478">
        <v>-34011996</v>
      </c>
    </row>
    <row r="498" spans="2:7" outlineLevel="4">
      <c r="B498" s="180">
        <v>43901635</v>
      </c>
      <c r="C498" s="145" t="s">
        <v>916</v>
      </c>
      <c r="D498" s="478">
        <v>-11234172</v>
      </c>
      <c r="E498" s="478">
        <v>9361810</v>
      </c>
      <c r="F498" s="478">
        <v>28394910</v>
      </c>
      <c r="G498" s="478">
        <v>-30267272</v>
      </c>
    </row>
    <row r="499" spans="2:7" outlineLevel="4">
      <c r="B499" s="180">
        <v>43901636</v>
      </c>
      <c r="C499" s="145" t="s">
        <v>917</v>
      </c>
      <c r="D499" s="478">
        <v>0</v>
      </c>
      <c r="E499" s="478">
        <v>0</v>
      </c>
      <c r="F499" s="478">
        <v>2963283</v>
      </c>
      <c r="G499" s="478">
        <v>-2963283</v>
      </c>
    </row>
    <row r="500" spans="2:7" outlineLevel="4">
      <c r="B500" s="180">
        <v>43901637</v>
      </c>
      <c r="C500" s="145" t="s">
        <v>918</v>
      </c>
      <c r="D500" s="478">
        <v>-1872362</v>
      </c>
      <c r="E500" s="478">
        <v>1872362</v>
      </c>
      <c r="F500" s="478">
        <v>5617086</v>
      </c>
      <c r="G500" s="478">
        <v>-5617086</v>
      </c>
    </row>
    <row r="501" spans="2:7" outlineLevel="4">
      <c r="B501" s="180">
        <v>43901638</v>
      </c>
      <c r="C501" s="145" t="s">
        <v>919</v>
      </c>
      <c r="D501" s="478">
        <v>0</v>
      </c>
      <c r="E501" s="478">
        <v>1872362</v>
      </c>
      <c r="F501" s="478">
        <v>3744724</v>
      </c>
      <c r="G501" s="478">
        <v>-1872362</v>
      </c>
    </row>
    <row r="502" spans="2:7" outlineLevel="4">
      <c r="B502" s="180">
        <v>43901639</v>
      </c>
      <c r="C502" s="145" t="s">
        <v>920</v>
      </c>
      <c r="D502" s="478">
        <v>0</v>
      </c>
      <c r="E502" s="478">
        <v>0</v>
      </c>
      <c r="F502" s="478">
        <v>3246106</v>
      </c>
      <c r="G502" s="478">
        <v>-3246106</v>
      </c>
    </row>
    <row r="503" spans="2:7" outlineLevel="4">
      <c r="B503" s="180">
        <v>43901643</v>
      </c>
      <c r="C503" s="145" t="s">
        <v>924</v>
      </c>
      <c r="D503" s="478">
        <v>-13987472</v>
      </c>
      <c r="E503" s="478">
        <v>0</v>
      </c>
      <c r="F503" s="478">
        <v>9678050</v>
      </c>
      <c r="G503" s="478">
        <v>-23665522</v>
      </c>
    </row>
    <row r="504" spans="2:7" outlineLevel="4">
      <c r="B504" s="180">
        <v>43901644</v>
      </c>
      <c r="C504" s="145" t="s">
        <v>925</v>
      </c>
      <c r="D504" s="478">
        <v>0</v>
      </c>
      <c r="E504" s="478">
        <v>0</v>
      </c>
      <c r="F504" s="478">
        <v>20627276</v>
      </c>
      <c r="G504" s="478">
        <v>-20627276</v>
      </c>
    </row>
    <row r="505" spans="2:7" outlineLevel="4">
      <c r="B505" s="180">
        <v>43901645</v>
      </c>
      <c r="C505" s="145" t="s">
        <v>926</v>
      </c>
      <c r="D505" s="478">
        <v>-1017440</v>
      </c>
      <c r="E505" s="478">
        <v>25906136</v>
      </c>
      <c r="F505" s="478">
        <v>51812272</v>
      </c>
      <c r="G505" s="478">
        <v>-26923576</v>
      </c>
    </row>
    <row r="506" spans="2:7" outlineLevel="4">
      <c r="B506" s="180">
        <v>43901646</v>
      </c>
      <c r="C506" s="145" t="s">
        <v>927</v>
      </c>
      <c r="D506" s="478">
        <v>0</v>
      </c>
      <c r="E506" s="478">
        <v>0</v>
      </c>
      <c r="F506" s="478">
        <v>23767826</v>
      </c>
      <c r="G506" s="478">
        <v>-23767826</v>
      </c>
    </row>
    <row r="507" spans="2:7" outlineLevel="4">
      <c r="B507" s="180">
        <v>43901647</v>
      </c>
      <c r="C507" s="145" t="s">
        <v>928</v>
      </c>
      <c r="D507" s="478">
        <v>0</v>
      </c>
      <c r="E507" s="478">
        <v>744556</v>
      </c>
      <c r="F507" s="478">
        <v>1913188</v>
      </c>
      <c r="G507" s="478">
        <v>-1168632</v>
      </c>
    </row>
    <row r="508" spans="2:7" outlineLevel="4">
      <c r="B508" s="180">
        <v>43901648</v>
      </c>
      <c r="C508" s="145" t="s">
        <v>929</v>
      </c>
      <c r="D508" s="478">
        <v>0</v>
      </c>
      <c r="E508" s="478">
        <v>0</v>
      </c>
      <c r="F508" s="478">
        <v>3025805</v>
      </c>
      <c r="G508" s="478">
        <v>-3025805</v>
      </c>
    </row>
    <row r="509" spans="2:7" outlineLevel="4">
      <c r="B509" s="180">
        <v>43901649</v>
      </c>
      <c r="C509" s="145" t="s">
        <v>930</v>
      </c>
      <c r="D509" s="478">
        <v>0</v>
      </c>
      <c r="E509" s="478">
        <v>0</v>
      </c>
      <c r="F509" s="478">
        <v>27049562</v>
      </c>
      <c r="G509" s="478">
        <v>-27049562</v>
      </c>
    </row>
    <row r="510" spans="2:7" outlineLevel="4">
      <c r="B510" s="180">
        <v>43901650</v>
      </c>
      <c r="C510" s="145" t="s">
        <v>931</v>
      </c>
      <c r="D510" s="478">
        <v>-12427982</v>
      </c>
      <c r="E510" s="478">
        <v>0</v>
      </c>
      <c r="F510" s="478">
        <v>0</v>
      </c>
      <c r="G510" s="478">
        <v>-12427982</v>
      </c>
    </row>
    <row r="511" spans="2:7" outlineLevel="4">
      <c r="B511" s="180">
        <v>43901651</v>
      </c>
      <c r="C511" s="145" t="s">
        <v>932</v>
      </c>
      <c r="D511" s="478">
        <v>0</v>
      </c>
      <c r="E511" s="478">
        <v>329565</v>
      </c>
      <c r="F511" s="478">
        <v>17585975</v>
      </c>
      <c r="G511" s="478">
        <v>-17256410</v>
      </c>
    </row>
    <row r="512" spans="2:7" outlineLevel="4">
      <c r="B512" s="180">
        <v>43901652</v>
      </c>
      <c r="C512" s="145" t="s">
        <v>933</v>
      </c>
      <c r="D512" s="478">
        <v>0</v>
      </c>
      <c r="E512" s="478">
        <v>0</v>
      </c>
      <c r="F512" s="478">
        <v>3025805</v>
      </c>
      <c r="G512" s="478">
        <v>-3025805</v>
      </c>
    </row>
    <row r="513" spans="2:7" outlineLevel="4">
      <c r="B513" s="180">
        <v>43901653</v>
      </c>
      <c r="C513" s="145" t="s">
        <v>934</v>
      </c>
      <c r="D513" s="478">
        <v>0</v>
      </c>
      <c r="E513" s="478">
        <v>0</v>
      </c>
      <c r="F513" s="478">
        <v>12910932</v>
      </c>
      <c r="G513" s="478">
        <v>-12910932</v>
      </c>
    </row>
    <row r="514" spans="2:7" outlineLevel="4">
      <c r="B514" s="180">
        <v>43901654</v>
      </c>
      <c r="C514" s="145" t="s">
        <v>935</v>
      </c>
      <c r="D514" s="478">
        <v>-11834765</v>
      </c>
      <c r="E514" s="478">
        <v>0</v>
      </c>
      <c r="F514" s="478">
        <v>1274688</v>
      </c>
      <c r="G514" s="478">
        <v>-13109453</v>
      </c>
    </row>
    <row r="515" spans="2:7" outlineLevel="4">
      <c r="B515" s="180">
        <v>43901655</v>
      </c>
      <c r="C515" s="145" t="s">
        <v>936</v>
      </c>
      <c r="D515" s="478">
        <v>0</v>
      </c>
      <c r="E515" s="478">
        <v>0</v>
      </c>
      <c r="F515" s="478">
        <v>971160</v>
      </c>
      <c r="G515" s="478">
        <v>-971160</v>
      </c>
    </row>
    <row r="516" spans="2:7" outlineLevel="4">
      <c r="B516" s="180">
        <v>43901656</v>
      </c>
      <c r="C516" s="145" t="s">
        <v>937</v>
      </c>
      <c r="D516" s="478">
        <v>-23753664</v>
      </c>
      <c r="E516" s="478">
        <v>0</v>
      </c>
      <c r="F516" s="478">
        <v>0</v>
      </c>
      <c r="G516" s="478">
        <v>-23753664</v>
      </c>
    </row>
    <row r="517" spans="2:7" outlineLevel="4">
      <c r="B517" s="180">
        <v>43901657</v>
      </c>
      <c r="C517" s="145" t="s">
        <v>938</v>
      </c>
      <c r="D517" s="478">
        <v>0</v>
      </c>
      <c r="E517" s="478">
        <v>0</v>
      </c>
      <c r="F517" s="478">
        <v>3432666</v>
      </c>
      <c r="G517" s="478">
        <v>-3432666</v>
      </c>
    </row>
    <row r="518" spans="2:7" outlineLevel="4">
      <c r="B518" s="180">
        <v>43901658</v>
      </c>
      <c r="C518" s="145" t="s">
        <v>939</v>
      </c>
      <c r="D518" s="478">
        <v>-21379230</v>
      </c>
      <c r="E518" s="478">
        <v>0</v>
      </c>
      <c r="F518" s="478">
        <v>0</v>
      </c>
      <c r="G518" s="478">
        <v>-21379230</v>
      </c>
    </row>
    <row r="519" spans="2:7" outlineLevel="4">
      <c r="B519" s="180">
        <v>43901659</v>
      </c>
      <c r="C519" s="145" t="s">
        <v>940</v>
      </c>
      <c r="D519" s="478">
        <v>-1636916</v>
      </c>
      <c r="E519" s="478">
        <v>0</v>
      </c>
      <c r="F519" s="478">
        <v>0</v>
      </c>
      <c r="G519" s="478">
        <v>-1636916</v>
      </c>
    </row>
    <row r="520" spans="2:7" outlineLevel="4">
      <c r="B520" s="180">
        <v>43901660</v>
      </c>
      <c r="C520" s="145" t="s">
        <v>941</v>
      </c>
      <c r="D520" s="478">
        <v>-19375298</v>
      </c>
      <c r="E520" s="478">
        <v>0</v>
      </c>
      <c r="F520" s="478">
        <v>0</v>
      </c>
      <c r="G520" s="478">
        <v>-19375298</v>
      </c>
    </row>
    <row r="521" spans="2:7" outlineLevel="4">
      <c r="B521" s="180">
        <v>43901661</v>
      </c>
      <c r="C521" s="145" t="s">
        <v>942</v>
      </c>
      <c r="D521" s="478">
        <v>-1636916</v>
      </c>
      <c r="E521" s="478">
        <v>0</v>
      </c>
      <c r="F521" s="478">
        <v>0</v>
      </c>
      <c r="G521" s="478">
        <v>-1636916</v>
      </c>
    </row>
    <row r="522" spans="2:7" outlineLevel="4">
      <c r="B522" s="180">
        <v>43901662</v>
      </c>
      <c r="C522" s="145" t="s">
        <v>943</v>
      </c>
      <c r="D522" s="478">
        <v>-1636916</v>
      </c>
      <c r="E522" s="478">
        <v>0</v>
      </c>
      <c r="F522" s="478">
        <v>0</v>
      </c>
      <c r="G522" s="478">
        <v>-1636916</v>
      </c>
    </row>
    <row r="523" spans="2:7" outlineLevel="4">
      <c r="B523" s="180">
        <v>43901663</v>
      </c>
      <c r="C523" s="145" t="s">
        <v>944</v>
      </c>
      <c r="D523" s="478">
        <v>-1636916</v>
      </c>
      <c r="E523" s="478">
        <v>0</v>
      </c>
      <c r="F523" s="478">
        <v>0</v>
      </c>
      <c r="G523" s="478">
        <v>-1636916</v>
      </c>
    </row>
    <row r="524" spans="2:7" outlineLevel="4">
      <c r="B524" s="180">
        <v>43901664</v>
      </c>
      <c r="C524" s="145" t="s">
        <v>945</v>
      </c>
      <c r="D524" s="478">
        <v>-1636916</v>
      </c>
      <c r="E524" s="478">
        <v>0</v>
      </c>
      <c r="F524" s="478">
        <v>110197</v>
      </c>
      <c r="G524" s="478">
        <v>-1747113</v>
      </c>
    </row>
    <row r="525" spans="2:7" outlineLevel="4">
      <c r="B525" s="180">
        <v>43901665</v>
      </c>
      <c r="C525" s="145" t="s">
        <v>946</v>
      </c>
      <c r="D525" s="478">
        <v>-1636916</v>
      </c>
      <c r="E525" s="478">
        <v>0</v>
      </c>
      <c r="F525" s="478">
        <v>3356303</v>
      </c>
      <c r="G525" s="478">
        <v>-4993219</v>
      </c>
    </row>
    <row r="526" spans="2:7" outlineLevel="4">
      <c r="B526" s="180">
        <v>43901666</v>
      </c>
      <c r="C526" s="145" t="s">
        <v>947</v>
      </c>
      <c r="D526" s="478">
        <v>-3150657</v>
      </c>
      <c r="E526" s="478">
        <v>0</v>
      </c>
      <c r="F526" s="478">
        <v>0</v>
      </c>
      <c r="G526" s="478">
        <v>-3150657</v>
      </c>
    </row>
    <row r="527" spans="2:7" outlineLevel="4">
      <c r="B527" s="180">
        <v>43901667</v>
      </c>
      <c r="C527" s="145" t="s">
        <v>948</v>
      </c>
      <c r="D527" s="478">
        <v>-3150657</v>
      </c>
      <c r="E527" s="478">
        <v>0</v>
      </c>
      <c r="F527" s="478">
        <v>0</v>
      </c>
      <c r="G527" s="478">
        <v>-3150657</v>
      </c>
    </row>
    <row r="528" spans="2:7" outlineLevel="4">
      <c r="B528" s="180">
        <v>43901668</v>
      </c>
      <c r="C528" s="145" t="s">
        <v>949</v>
      </c>
      <c r="D528" s="478">
        <v>-3150657</v>
      </c>
      <c r="E528" s="478">
        <v>0</v>
      </c>
      <c r="F528" s="478">
        <v>0</v>
      </c>
      <c r="G528" s="478">
        <v>-3150657</v>
      </c>
    </row>
    <row r="529" spans="2:7" outlineLevel="4">
      <c r="B529" s="180">
        <v>43901669</v>
      </c>
      <c r="C529" s="145" t="s">
        <v>950</v>
      </c>
      <c r="D529" s="478">
        <v>-22175114</v>
      </c>
      <c r="E529" s="478">
        <v>0</v>
      </c>
      <c r="F529" s="478">
        <v>0</v>
      </c>
      <c r="G529" s="478">
        <v>-22175114</v>
      </c>
    </row>
    <row r="530" spans="2:7" outlineLevel="4">
      <c r="B530" s="180">
        <v>43901670</v>
      </c>
      <c r="C530" s="145" t="s">
        <v>951</v>
      </c>
      <c r="D530" s="478">
        <v>-1636916</v>
      </c>
      <c r="E530" s="478">
        <v>0</v>
      </c>
      <c r="F530" s="478">
        <v>0</v>
      </c>
      <c r="G530" s="478">
        <v>-1636916</v>
      </c>
    </row>
    <row r="531" spans="2:7" outlineLevel="4">
      <c r="B531" s="180">
        <v>43901671</v>
      </c>
      <c r="C531" s="145" t="s">
        <v>952</v>
      </c>
      <c r="D531" s="478">
        <v>-3257704</v>
      </c>
      <c r="E531" s="478">
        <v>1872362</v>
      </c>
      <c r="F531" s="478">
        <v>3854921</v>
      </c>
      <c r="G531" s="478">
        <v>-5240263</v>
      </c>
    </row>
    <row r="532" spans="2:7" outlineLevel="4">
      <c r="B532" s="180">
        <v>43901672</v>
      </c>
      <c r="C532" s="145" t="s">
        <v>953</v>
      </c>
      <c r="D532" s="478">
        <v>0</v>
      </c>
      <c r="E532" s="478">
        <v>0</v>
      </c>
      <c r="F532" s="478">
        <v>17561192</v>
      </c>
      <c r="G532" s="478">
        <v>-17561192</v>
      </c>
    </row>
    <row r="533" spans="2:7" outlineLevel="4">
      <c r="B533" s="180">
        <v>43901673</v>
      </c>
      <c r="C533" s="145" t="s">
        <v>954</v>
      </c>
      <c r="D533" s="478">
        <v>0</v>
      </c>
      <c r="E533" s="478">
        <v>0</v>
      </c>
      <c r="F533" s="478">
        <v>15353983</v>
      </c>
      <c r="G533" s="478">
        <v>-15353983</v>
      </c>
    </row>
    <row r="534" spans="2:7" outlineLevel="4">
      <c r="B534" s="180">
        <v>43901674</v>
      </c>
      <c r="C534" s="145" t="s">
        <v>955</v>
      </c>
      <c r="D534" s="478">
        <v>0</v>
      </c>
      <c r="E534" s="478">
        <v>0</v>
      </c>
      <c r="F534" s="478">
        <v>14481620</v>
      </c>
      <c r="G534" s="478">
        <v>-14481620</v>
      </c>
    </row>
    <row r="535" spans="2:7" outlineLevel="3">
      <c r="B535" s="180">
        <v>439016</v>
      </c>
      <c r="C535" s="145" t="s">
        <v>883</v>
      </c>
      <c r="D535" s="478">
        <f>SUBTOTAL(9,D468:D534)</f>
        <v>-4067306742</v>
      </c>
      <c r="E535" s="478">
        <f>SUBTOTAL(9,E468:E534)</f>
        <v>1475226384.51</v>
      </c>
      <c r="F535" s="478">
        <f>SUBTOTAL(9,F468:F534)</f>
        <v>7982757338.7299995</v>
      </c>
      <c r="G535" s="478">
        <f>SUBTOTAL(9,G468:G534)</f>
        <v>-10574837696.219999</v>
      </c>
    </row>
    <row r="536" spans="2:7" outlineLevel="2">
      <c r="B536" s="180">
        <v>4390</v>
      </c>
      <c r="C536" s="145" t="s">
        <v>1623</v>
      </c>
      <c r="D536" s="478">
        <f>SUBTOTAL(9,D468:D535)</f>
        <v>-4067306742</v>
      </c>
      <c r="E536" s="478">
        <f>SUBTOTAL(9,E468:E535)</f>
        <v>1475226384.51</v>
      </c>
      <c r="F536" s="478">
        <f>SUBTOTAL(9,F468:F535)</f>
        <v>7982757338.7299995</v>
      </c>
      <c r="G536" s="478">
        <f>SUBTOTAL(9,G468:G535)</f>
        <v>-10574837696.219999</v>
      </c>
    </row>
    <row r="537" spans="2:7" outlineLevel="1">
      <c r="B537" s="180">
        <v>43</v>
      </c>
      <c r="C537" s="145" t="s">
        <v>1623</v>
      </c>
      <c r="D537" s="478">
        <f>SUBTOTAL(9,D468:D536)</f>
        <v>-4067306742</v>
      </c>
      <c r="E537" s="478">
        <f>SUBTOTAL(9,E468:E536)</f>
        <v>1475226384.51</v>
      </c>
      <c r="F537" s="478">
        <f>SUBTOTAL(9,F468:F536)</f>
        <v>7982757338.7299995</v>
      </c>
      <c r="G537" s="478">
        <f>SUBTOTAL(9,G468:G536)</f>
        <v>-10574837696.219999</v>
      </c>
    </row>
    <row r="538" spans="2:7" outlineLevel="4">
      <c r="B538" s="180">
        <v>48050121</v>
      </c>
      <c r="C538" s="145" t="s">
        <v>972</v>
      </c>
      <c r="D538" s="478">
        <v>-82658158.989999995</v>
      </c>
      <c r="E538" s="478">
        <v>0</v>
      </c>
      <c r="F538" s="478">
        <v>100045875.02</v>
      </c>
      <c r="G538" s="478">
        <v>-182704034.01000002</v>
      </c>
    </row>
    <row r="539" spans="2:7" outlineLevel="4">
      <c r="B539" s="180">
        <v>48050123</v>
      </c>
      <c r="C539" s="145" t="s">
        <v>974</v>
      </c>
      <c r="D539" s="478">
        <v>-65937344.960000008</v>
      </c>
      <c r="E539" s="478">
        <v>9080366.8300000001</v>
      </c>
      <c r="F539" s="478">
        <v>62040318.790000007</v>
      </c>
      <c r="G539" s="478">
        <v>-118897296.92</v>
      </c>
    </row>
    <row r="540" spans="2:7" outlineLevel="4">
      <c r="B540" s="180">
        <v>48050124</v>
      </c>
      <c r="C540" s="145" t="s">
        <v>975</v>
      </c>
      <c r="D540" s="478">
        <v>-2539940</v>
      </c>
      <c r="E540" s="478">
        <v>12081</v>
      </c>
      <c r="F540" s="478">
        <v>1911044</v>
      </c>
      <c r="G540" s="478">
        <v>-4438903</v>
      </c>
    </row>
    <row r="541" spans="2:7" outlineLevel="4">
      <c r="B541" s="180">
        <v>48050135</v>
      </c>
      <c r="C541" s="145" t="s">
        <v>976</v>
      </c>
      <c r="D541" s="478">
        <v>-23971968</v>
      </c>
      <c r="E541" s="478">
        <v>0</v>
      </c>
      <c r="F541" s="478">
        <v>24672257.109999999</v>
      </c>
      <c r="G541" s="478">
        <v>-48644225.109999999</v>
      </c>
    </row>
    <row r="542" spans="2:7" outlineLevel="3">
      <c r="B542" s="180">
        <v>480501</v>
      </c>
      <c r="C542" s="145" t="s">
        <v>970</v>
      </c>
      <c r="D542" s="478">
        <f>SUBTOTAL(9,D538:D541)</f>
        <v>-175107411.94999999</v>
      </c>
      <c r="E542" s="478">
        <f>SUBTOTAL(9,E538:E541)</f>
        <v>9092447.8300000001</v>
      </c>
      <c r="F542" s="478">
        <f>SUBTOTAL(9,F538:F541)</f>
        <v>188669494.92000002</v>
      </c>
      <c r="G542" s="478">
        <f>SUBTOTAL(9,G538:G541)</f>
        <v>-354684459.04000002</v>
      </c>
    </row>
    <row r="543" spans="2:7" outlineLevel="2">
      <c r="B543" s="180">
        <v>4805</v>
      </c>
      <c r="C543" s="145" t="s">
        <v>970</v>
      </c>
      <c r="D543" s="478">
        <f>SUBTOTAL(9,D538:D542)</f>
        <v>-175107411.94999999</v>
      </c>
      <c r="E543" s="478">
        <f>SUBTOTAL(9,E538:E542)</f>
        <v>9092447.8300000001</v>
      </c>
      <c r="F543" s="478">
        <f>SUBTOTAL(9,F538:F542)</f>
        <v>188669494.92000002</v>
      </c>
      <c r="G543" s="478">
        <f>SUBTOTAL(9,G538:G542)</f>
        <v>-354684459.04000002</v>
      </c>
    </row>
    <row r="544" spans="2:7" outlineLevel="4">
      <c r="B544" s="180">
        <v>48060101</v>
      </c>
      <c r="C544" s="145" t="s">
        <v>981</v>
      </c>
      <c r="D544" s="478">
        <v>0</v>
      </c>
      <c r="E544" s="478">
        <v>0</v>
      </c>
      <c r="F544" s="478">
        <v>0</v>
      </c>
      <c r="G544" s="478">
        <v>0</v>
      </c>
    </row>
    <row r="545" spans="2:7" outlineLevel="3">
      <c r="B545" s="180">
        <v>480601</v>
      </c>
      <c r="C545" s="145" t="s">
        <v>980</v>
      </c>
      <c r="D545" s="478">
        <f>SUBTOTAL(9,D544:D544)</f>
        <v>0</v>
      </c>
      <c r="E545" s="478">
        <f>SUBTOTAL(9,E544:E544)</f>
        <v>0</v>
      </c>
      <c r="F545" s="478">
        <f>SUBTOTAL(9,F544:F544)</f>
        <v>0</v>
      </c>
      <c r="G545" s="478">
        <f>SUBTOTAL(9,G544:G544)</f>
        <v>0</v>
      </c>
    </row>
    <row r="546" spans="2:7" outlineLevel="2">
      <c r="B546" s="180">
        <v>4806</v>
      </c>
      <c r="C546" s="145" t="s">
        <v>979</v>
      </c>
      <c r="D546" s="478">
        <f>SUBTOTAL(9,D544:D545)</f>
        <v>0</v>
      </c>
      <c r="E546" s="478">
        <f>SUBTOTAL(9,E544:E545)</f>
        <v>0</v>
      </c>
      <c r="F546" s="478">
        <f>SUBTOTAL(9,F544:F545)</f>
        <v>0</v>
      </c>
      <c r="G546" s="478">
        <f>SUBTOTAL(9,G544:G545)</f>
        <v>0</v>
      </c>
    </row>
    <row r="547" spans="2:7" outlineLevel="4">
      <c r="B547" s="180">
        <v>48081701</v>
      </c>
      <c r="C547" s="145" t="s">
        <v>988</v>
      </c>
      <c r="D547" s="478">
        <v>-32240094</v>
      </c>
      <c r="E547" s="478">
        <v>5218171</v>
      </c>
      <c r="F547" s="478">
        <v>109297118</v>
      </c>
      <c r="G547" s="478">
        <v>-136319041</v>
      </c>
    </row>
    <row r="548" spans="2:7" outlineLevel="4">
      <c r="B548" s="180">
        <v>48081702</v>
      </c>
      <c r="C548" s="145" t="s">
        <v>989</v>
      </c>
      <c r="D548" s="478">
        <v>-32306369</v>
      </c>
      <c r="E548" s="478">
        <v>0</v>
      </c>
      <c r="F548" s="478">
        <v>33107229</v>
      </c>
      <c r="G548" s="478">
        <v>-65413598</v>
      </c>
    </row>
    <row r="549" spans="2:7" outlineLevel="4">
      <c r="B549" s="180">
        <v>48081703</v>
      </c>
      <c r="C549" s="145" t="s">
        <v>990</v>
      </c>
      <c r="D549" s="478">
        <v>-21413623</v>
      </c>
      <c r="E549" s="478">
        <v>3069342</v>
      </c>
      <c r="F549" s="478">
        <v>18939096</v>
      </c>
      <c r="G549" s="478">
        <v>-37283377</v>
      </c>
    </row>
    <row r="550" spans="2:7" outlineLevel="4">
      <c r="B550" s="180">
        <v>48081705</v>
      </c>
      <c r="C550" s="145" t="s">
        <v>991</v>
      </c>
      <c r="D550" s="478">
        <v>-5266432</v>
      </c>
      <c r="E550" s="478">
        <v>2725578</v>
      </c>
      <c r="F550" s="478">
        <v>9782916</v>
      </c>
      <c r="G550" s="478">
        <v>-12323770</v>
      </c>
    </row>
    <row r="551" spans="2:7" outlineLevel="3">
      <c r="B551" s="180">
        <v>480817</v>
      </c>
      <c r="C551" s="145" t="s">
        <v>987</v>
      </c>
      <c r="D551" s="478">
        <f>SUBTOTAL(9,D547:D550)</f>
        <v>-91226518</v>
      </c>
      <c r="E551" s="478">
        <f>SUBTOTAL(9,E547:E550)</f>
        <v>11013091</v>
      </c>
      <c r="F551" s="478">
        <f>SUBTOTAL(9,F547:F550)</f>
        <v>171126359</v>
      </c>
      <c r="G551" s="478">
        <f>SUBTOTAL(9,G547:G550)</f>
        <v>-251339786</v>
      </c>
    </row>
    <row r="552" spans="2:7" outlineLevel="4">
      <c r="B552" s="180">
        <v>48081901</v>
      </c>
      <c r="C552" s="145" t="s">
        <v>994</v>
      </c>
      <c r="D552" s="478">
        <v>-1000</v>
      </c>
      <c r="E552" s="478">
        <v>0</v>
      </c>
      <c r="F552" s="478">
        <v>0</v>
      </c>
      <c r="G552" s="478">
        <v>-1000</v>
      </c>
    </row>
    <row r="553" spans="2:7" outlineLevel="3">
      <c r="B553" s="180">
        <v>480819</v>
      </c>
      <c r="C553" s="145" t="s">
        <v>993</v>
      </c>
      <c r="D553" s="478">
        <f>SUBTOTAL(9,D552:D552)</f>
        <v>-1000</v>
      </c>
      <c r="E553" s="478">
        <f>SUBTOTAL(9,E552:E552)</f>
        <v>0</v>
      </c>
      <c r="F553" s="478">
        <f>SUBTOTAL(9,F552:F552)</f>
        <v>0</v>
      </c>
      <c r="G553" s="478">
        <f>SUBTOTAL(9,G552:G552)</f>
        <v>-1000</v>
      </c>
    </row>
    <row r="554" spans="2:7" outlineLevel="4">
      <c r="B554" s="180">
        <v>48089002</v>
      </c>
      <c r="C554" s="145" t="s">
        <v>997</v>
      </c>
      <c r="D554" s="478">
        <v>-114199</v>
      </c>
      <c r="E554" s="478">
        <v>0</v>
      </c>
      <c r="F554" s="478">
        <v>267730</v>
      </c>
      <c r="G554" s="478">
        <v>-381929</v>
      </c>
    </row>
    <row r="555" spans="2:7" outlineLevel="3">
      <c r="B555" s="180">
        <v>480890</v>
      </c>
      <c r="C555" s="145" t="s">
        <v>1624</v>
      </c>
      <c r="D555" s="478">
        <f>SUBTOTAL(9,D554:D554)</f>
        <v>-114199</v>
      </c>
      <c r="E555" s="478">
        <f>SUBTOTAL(9,E554:E554)</f>
        <v>0</v>
      </c>
      <c r="F555" s="478">
        <f>SUBTOTAL(9,F554:F554)</f>
        <v>267730</v>
      </c>
      <c r="G555" s="478">
        <f>SUBTOTAL(9,G554:G554)</f>
        <v>-381929</v>
      </c>
    </row>
    <row r="556" spans="2:7" outlineLevel="2">
      <c r="B556" s="180">
        <v>4808</v>
      </c>
      <c r="C556" s="145" t="s">
        <v>1624</v>
      </c>
      <c r="D556" s="478">
        <f>SUBTOTAL(9,D547:D555)</f>
        <v>-91341717</v>
      </c>
      <c r="E556" s="478">
        <f>SUBTOTAL(9,E547:E555)</f>
        <v>11013091</v>
      </c>
      <c r="F556" s="478">
        <f>SUBTOTAL(9,F547:F555)</f>
        <v>171394089</v>
      </c>
      <c r="G556" s="478">
        <f>SUBTOTAL(9,G547:G555)</f>
        <v>-251722715</v>
      </c>
    </row>
    <row r="557" spans="2:7" outlineLevel="4">
      <c r="B557" s="180">
        <v>48090101</v>
      </c>
      <c r="C557" s="145" t="s">
        <v>999</v>
      </c>
      <c r="D557" s="478">
        <v>-7534282000</v>
      </c>
      <c r="E557" s="478">
        <v>0</v>
      </c>
      <c r="F557" s="478">
        <v>7134282000</v>
      </c>
      <c r="G557" s="478">
        <v>-14668564000</v>
      </c>
    </row>
    <row r="558" spans="2:7" outlineLevel="3">
      <c r="B558" s="180">
        <v>480901</v>
      </c>
      <c r="C558" s="145" t="s">
        <v>998</v>
      </c>
      <c r="D558" s="478">
        <f>SUBTOTAL(9,D557:D557)</f>
        <v>-7534282000</v>
      </c>
      <c r="E558" s="478">
        <f>SUBTOTAL(9,E557:E557)</f>
        <v>0</v>
      </c>
      <c r="F558" s="478">
        <f>SUBTOTAL(9,F557:F557)</f>
        <v>7134282000</v>
      </c>
      <c r="G558" s="478">
        <f>SUBTOTAL(9,G557:G557)</f>
        <v>-14668564000</v>
      </c>
    </row>
    <row r="559" spans="2:7" outlineLevel="2">
      <c r="B559" s="180">
        <v>4809</v>
      </c>
      <c r="C559" s="145" t="s">
        <v>998</v>
      </c>
      <c r="D559" s="478">
        <f>SUBTOTAL(9,D557:D558)</f>
        <v>-7534282000</v>
      </c>
      <c r="E559" s="478">
        <f>SUBTOTAL(9,E557:E558)</f>
        <v>0</v>
      </c>
      <c r="F559" s="478">
        <f>SUBTOTAL(9,F557:F558)</f>
        <v>7134282000</v>
      </c>
      <c r="G559" s="478">
        <f>SUBTOTAL(9,G557:G558)</f>
        <v>-14668564000</v>
      </c>
    </row>
    <row r="560" spans="2:7" outlineLevel="4">
      <c r="B560" s="180">
        <v>48100101</v>
      </c>
      <c r="C560" s="145" t="s">
        <v>1001</v>
      </c>
      <c r="D560" s="478">
        <v>-5984167.71</v>
      </c>
      <c r="E560" s="478">
        <v>0</v>
      </c>
      <c r="F560" s="478">
        <v>6244188</v>
      </c>
      <c r="G560" s="478">
        <v>-12228355.710000001</v>
      </c>
    </row>
    <row r="561" spans="2:7" outlineLevel="4">
      <c r="B561" s="180">
        <v>48100104</v>
      </c>
      <c r="C561" s="145" t="s">
        <v>1004</v>
      </c>
      <c r="D561" s="478">
        <v>-6503456</v>
      </c>
      <c r="E561" s="478">
        <v>0</v>
      </c>
      <c r="F561" s="478">
        <v>30971501</v>
      </c>
      <c r="G561" s="478">
        <v>-37474957</v>
      </c>
    </row>
    <row r="562" spans="2:7" outlineLevel="4">
      <c r="B562" s="180">
        <v>48100105</v>
      </c>
      <c r="C562" s="145" t="s">
        <v>523</v>
      </c>
      <c r="D562" s="478">
        <v>-4730800.5</v>
      </c>
      <c r="E562" s="478">
        <v>0</v>
      </c>
      <c r="F562" s="478">
        <v>1669294</v>
      </c>
      <c r="G562" s="478">
        <v>-6400094.5</v>
      </c>
    </row>
    <row r="563" spans="2:7" outlineLevel="4">
      <c r="B563" s="180">
        <v>48100106</v>
      </c>
      <c r="C563" s="145" t="s">
        <v>1005</v>
      </c>
      <c r="D563" s="478">
        <v>-0.52000000000003643</v>
      </c>
      <c r="E563" s="478">
        <v>0.16</v>
      </c>
      <c r="F563" s="478">
        <v>8854.19</v>
      </c>
      <c r="G563" s="478">
        <v>-8854.5500000000011</v>
      </c>
    </row>
    <row r="564" spans="2:7" outlineLevel="4">
      <c r="B564" s="180">
        <v>48100107</v>
      </c>
      <c r="C564" s="145" t="s">
        <v>1006</v>
      </c>
      <c r="D564" s="478">
        <v>-2744473.9099999997</v>
      </c>
      <c r="E564" s="478">
        <v>1252773.94</v>
      </c>
      <c r="F564" s="478">
        <v>2090018.88</v>
      </c>
      <c r="G564" s="478">
        <v>-3581718.8499999996</v>
      </c>
    </row>
    <row r="565" spans="2:7" outlineLevel="4">
      <c r="B565" s="180">
        <v>48100108</v>
      </c>
      <c r="C565" s="145" t="s">
        <v>1007</v>
      </c>
      <c r="D565" s="478">
        <v>-107110.62</v>
      </c>
      <c r="E565" s="478">
        <v>2851093.52</v>
      </c>
      <c r="F565" s="478">
        <v>32214618.379999999</v>
      </c>
      <c r="G565" s="478">
        <v>-29470635.48</v>
      </c>
    </row>
    <row r="566" spans="2:7" outlineLevel="3">
      <c r="B566" s="180">
        <v>481001</v>
      </c>
      <c r="C566" s="145" t="s">
        <v>1000</v>
      </c>
      <c r="D566" s="478">
        <f>SUBTOTAL(9,D560:D565)</f>
        <v>-20070009.260000002</v>
      </c>
      <c r="E566" s="478">
        <f>SUBTOTAL(9,E560:E565)</f>
        <v>4103867.62</v>
      </c>
      <c r="F566" s="478">
        <f>SUBTOTAL(9,F560:F565)</f>
        <v>73198474.450000003</v>
      </c>
      <c r="G566" s="478">
        <f>SUBTOTAL(9,G560:G565)</f>
        <v>-89164616.090000004</v>
      </c>
    </row>
    <row r="567" spans="2:7" outlineLevel="2">
      <c r="B567" s="180">
        <v>4810</v>
      </c>
      <c r="C567" s="145" t="s">
        <v>1000</v>
      </c>
      <c r="D567" s="478">
        <f>SUBTOTAL(9,D560:D566)</f>
        <v>-20070009.260000002</v>
      </c>
      <c r="E567" s="478">
        <f>SUBTOTAL(9,E560:E566)</f>
        <v>4103867.62</v>
      </c>
      <c r="F567" s="478">
        <f>SUBTOTAL(9,F560:F566)</f>
        <v>73198474.450000003</v>
      </c>
      <c r="G567" s="478">
        <f>SUBTOTAL(9,G560:G566)</f>
        <v>-89164616.090000004</v>
      </c>
    </row>
    <row r="568" spans="2:7" outlineLevel="4">
      <c r="B568" s="180">
        <v>48150101</v>
      </c>
      <c r="C568" s="145" t="s">
        <v>1010</v>
      </c>
      <c r="D568" s="478">
        <v>-25981509</v>
      </c>
      <c r="E568" s="478">
        <v>1555563</v>
      </c>
      <c r="F568" s="478">
        <v>27344845</v>
      </c>
      <c r="G568" s="478">
        <v>-51770791</v>
      </c>
    </row>
    <row r="569" spans="2:7" outlineLevel="4">
      <c r="B569" s="180">
        <v>48150103</v>
      </c>
      <c r="C569" s="145" t="s">
        <v>1011</v>
      </c>
      <c r="D569" s="478">
        <v>0</v>
      </c>
      <c r="E569" s="478">
        <v>0</v>
      </c>
      <c r="F569" s="478">
        <v>2650</v>
      </c>
      <c r="G569" s="478">
        <v>-2650</v>
      </c>
    </row>
    <row r="570" spans="2:7" outlineLevel="3">
      <c r="B570" s="180">
        <v>481501</v>
      </c>
      <c r="C570" s="145" t="s">
        <v>1009</v>
      </c>
      <c r="D570" s="478">
        <f>SUBTOTAL(9,D568:D569)</f>
        <v>-25981509</v>
      </c>
      <c r="E570" s="478">
        <f>SUBTOTAL(9,E568:E569)</f>
        <v>1555563</v>
      </c>
      <c r="F570" s="478">
        <f>SUBTOTAL(9,F568:F569)</f>
        <v>27347495</v>
      </c>
      <c r="G570" s="478">
        <f>SUBTOTAL(9,G568:G569)</f>
        <v>-51773441</v>
      </c>
    </row>
    <row r="571" spans="2:7" outlineLevel="2">
      <c r="B571" s="180">
        <v>4815</v>
      </c>
      <c r="C571" s="145" t="s">
        <v>1008</v>
      </c>
      <c r="D571" s="478">
        <f>SUBTOTAL(9,D568:D570)</f>
        <v>-25981509</v>
      </c>
      <c r="E571" s="478">
        <f>SUBTOTAL(9,E568:E570)</f>
        <v>1555563</v>
      </c>
      <c r="F571" s="478">
        <f>SUBTOTAL(9,F568:F570)</f>
        <v>27347495</v>
      </c>
      <c r="G571" s="478">
        <f>SUBTOTAL(9,G568:G570)</f>
        <v>-51773441</v>
      </c>
    </row>
    <row r="572" spans="2:7" outlineLevel="1">
      <c r="B572" s="180">
        <v>48</v>
      </c>
      <c r="C572" s="145" t="s">
        <v>969</v>
      </c>
      <c r="D572" s="478">
        <f>SUBTOTAL(9,D538:D571)</f>
        <v>-7846782647.21</v>
      </c>
      <c r="E572" s="478">
        <f>SUBTOTAL(9,E538:E571)</f>
        <v>25764969.449999999</v>
      </c>
      <c r="F572" s="478">
        <f>SUBTOTAL(9,F538:F571)</f>
        <v>7594891553.3699999</v>
      </c>
      <c r="G572" s="478">
        <f>SUBTOTAL(9,G538:G571)</f>
        <v>-15415909231.129999</v>
      </c>
    </row>
    <row r="573" spans="2:7">
      <c r="B573" s="180">
        <v>4</v>
      </c>
      <c r="C573" s="145" t="s">
        <v>189</v>
      </c>
      <c r="D573" s="478">
        <f>SUBTOTAL(9,D468:D572)</f>
        <v>-11914089389.210001</v>
      </c>
      <c r="E573" s="478">
        <f>SUBTOTAL(9,E468:E572)</f>
        <v>1500991353.96</v>
      </c>
      <c r="F573" s="478">
        <f>SUBTOTAL(9,F468:F572)</f>
        <v>15577648892.099998</v>
      </c>
      <c r="G573" s="478">
        <f>SUBTOTAL(9,G468:G572)</f>
        <v>-25990746927.349998</v>
      </c>
    </row>
    <row r="574" spans="2:7" outlineLevel="4">
      <c r="B574" s="180">
        <v>51010101</v>
      </c>
      <c r="C574" s="145" t="s">
        <v>1015</v>
      </c>
      <c r="D574" s="478">
        <v>910553300</v>
      </c>
      <c r="E574" s="478">
        <v>1101470423</v>
      </c>
      <c r="F574" s="478">
        <v>183573807</v>
      </c>
      <c r="G574" s="478">
        <v>1828449916</v>
      </c>
    </row>
    <row r="575" spans="2:7" outlineLevel="4">
      <c r="B575" s="180">
        <v>51010103</v>
      </c>
      <c r="C575" s="145" t="s">
        <v>1016</v>
      </c>
      <c r="D575" s="478">
        <v>567186</v>
      </c>
      <c r="E575" s="478">
        <v>1922696</v>
      </c>
      <c r="F575" s="478">
        <v>1699296</v>
      </c>
      <c r="G575" s="478">
        <v>790586</v>
      </c>
    </row>
    <row r="576" spans="2:7" outlineLevel="4">
      <c r="B576" s="180">
        <v>51010117</v>
      </c>
      <c r="C576" s="145" t="s">
        <v>1022</v>
      </c>
      <c r="D576" s="478">
        <v>39406459.490000002</v>
      </c>
      <c r="E576" s="478">
        <v>70904418.039999992</v>
      </c>
      <c r="F576" s="478">
        <v>11151150.76</v>
      </c>
      <c r="G576" s="478">
        <v>99159726.769999996</v>
      </c>
    </row>
    <row r="577" spans="2:7" outlineLevel="4">
      <c r="B577" s="180">
        <v>51010123</v>
      </c>
      <c r="C577" s="145" t="s">
        <v>1024</v>
      </c>
      <c r="D577" s="478">
        <v>4362314</v>
      </c>
      <c r="E577" s="478">
        <v>4532640</v>
      </c>
      <c r="F577" s="478">
        <v>425816</v>
      </c>
      <c r="G577" s="478">
        <v>8469138</v>
      </c>
    </row>
    <row r="578" spans="2:7" outlineLevel="4">
      <c r="B578" s="180">
        <v>51010124</v>
      </c>
      <c r="C578" s="145" t="s">
        <v>1025</v>
      </c>
      <c r="D578" s="478">
        <v>74875768</v>
      </c>
      <c r="E578" s="478">
        <v>93669346</v>
      </c>
      <c r="F578" s="478">
        <v>17103149</v>
      </c>
      <c r="G578" s="478">
        <v>151441965</v>
      </c>
    </row>
    <row r="579" spans="2:7" outlineLevel="4">
      <c r="B579" s="180">
        <v>51010125</v>
      </c>
      <c r="C579" s="145" t="s">
        <v>1026</v>
      </c>
      <c r="D579" s="478">
        <v>8910072</v>
      </c>
      <c r="E579" s="478">
        <v>11171641</v>
      </c>
      <c r="F579" s="478">
        <v>2832038</v>
      </c>
      <c r="G579" s="478">
        <v>17249675</v>
      </c>
    </row>
    <row r="580" spans="2:7" outlineLevel="4">
      <c r="B580" s="180">
        <v>51010130</v>
      </c>
      <c r="C580" s="145" t="s">
        <v>1028</v>
      </c>
      <c r="D580" s="478">
        <v>17414986.550000001</v>
      </c>
      <c r="E580" s="478">
        <v>1400000</v>
      </c>
      <c r="F580" s="478">
        <v>0</v>
      </c>
      <c r="G580" s="478">
        <v>18814986.550000001</v>
      </c>
    </row>
    <row r="581" spans="2:7" outlineLevel="4">
      <c r="B581" s="180">
        <v>51010131</v>
      </c>
      <c r="C581" s="145" t="s">
        <v>1029</v>
      </c>
      <c r="D581" s="478">
        <v>8056891.7199999997</v>
      </c>
      <c r="E581" s="478">
        <v>10273476.710000001</v>
      </c>
      <c r="F581" s="478">
        <v>0</v>
      </c>
      <c r="G581" s="478">
        <v>18330368.43</v>
      </c>
    </row>
    <row r="582" spans="2:7" outlineLevel="4">
      <c r="B582" s="180">
        <v>51010145</v>
      </c>
      <c r="C582" s="145" t="s">
        <v>1032</v>
      </c>
      <c r="D582" s="478">
        <v>40503186</v>
      </c>
      <c r="E582" s="478">
        <v>40963449</v>
      </c>
      <c r="F582" s="478">
        <v>0</v>
      </c>
      <c r="G582" s="478">
        <v>81466635</v>
      </c>
    </row>
    <row r="583" spans="2:7" outlineLevel="4">
      <c r="B583" s="180">
        <v>51010152</v>
      </c>
      <c r="C583" s="145" t="s">
        <v>1037</v>
      </c>
      <c r="D583" s="478">
        <v>75084426</v>
      </c>
      <c r="E583" s="478">
        <v>110061473</v>
      </c>
      <c r="F583" s="478">
        <v>32502301</v>
      </c>
      <c r="G583" s="478">
        <v>152643598</v>
      </c>
    </row>
    <row r="584" spans="2:7" outlineLevel="3">
      <c r="B584" s="180">
        <v>510101</v>
      </c>
      <c r="C584" s="145" t="s">
        <v>1014</v>
      </c>
      <c r="D584" s="478">
        <f>SUBTOTAL(9,D574:D583)</f>
        <v>1179734589.76</v>
      </c>
      <c r="E584" s="478">
        <f>SUBTOTAL(9,E574:E583)</f>
        <v>1446369562.75</v>
      </c>
      <c r="F584" s="478">
        <f>SUBTOTAL(9,F574:F583)</f>
        <v>249287557.75999999</v>
      </c>
      <c r="G584" s="478">
        <f>SUBTOTAL(9,G574:G583)</f>
        <v>2376816594.75</v>
      </c>
    </row>
    <row r="585" spans="2:7" outlineLevel="4">
      <c r="B585" s="180">
        <v>51014701</v>
      </c>
      <c r="C585" s="145" t="s">
        <v>1039</v>
      </c>
      <c r="D585" s="478">
        <v>5238000</v>
      </c>
      <c r="E585" s="478">
        <v>504000</v>
      </c>
      <c r="F585" s="478">
        <v>56000</v>
      </c>
      <c r="G585" s="478">
        <v>5686000</v>
      </c>
    </row>
    <row r="586" spans="2:7" outlineLevel="4">
      <c r="B586" s="180">
        <v>51014702</v>
      </c>
      <c r="C586" s="145" t="s">
        <v>1040</v>
      </c>
      <c r="D586" s="478">
        <v>4714000</v>
      </c>
      <c r="E586" s="478">
        <v>0</v>
      </c>
      <c r="F586" s="478">
        <v>0</v>
      </c>
      <c r="G586" s="478">
        <v>4714000</v>
      </c>
    </row>
    <row r="587" spans="2:7" outlineLevel="4">
      <c r="B587" s="180">
        <v>51014703</v>
      </c>
      <c r="C587" s="145" t="s">
        <v>1041</v>
      </c>
      <c r="D587" s="478">
        <v>0</v>
      </c>
      <c r="E587" s="478">
        <v>482000</v>
      </c>
      <c r="F587" s="478">
        <v>482000</v>
      </c>
      <c r="G587" s="478">
        <v>0</v>
      </c>
    </row>
    <row r="588" spans="2:7" outlineLevel="3">
      <c r="B588" s="180">
        <v>510147</v>
      </c>
      <c r="C588" s="145" t="s">
        <v>1038</v>
      </c>
      <c r="D588" s="478">
        <f>SUBTOTAL(9,D585:D587)</f>
        <v>9952000</v>
      </c>
      <c r="E588" s="478">
        <f>SUBTOTAL(9,E585:E587)</f>
        <v>986000</v>
      </c>
      <c r="F588" s="478">
        <f>SUBTOTAL(9,F585:F587)</f>
        <v>538000</v>
      </c>
      <c r="G588" s="478">
        <f>SUBTOTAL(9,G585:G587)</f>
        <v>10400000</v>
      </c>
    </row>
    <row r="589" spans="2:7" outlineLevel="2">
      <c r="B589" s="180">
        <v>5101</v>
      </c>
      <c r="C589" s="145" t="s">
        <v>1014</v>
      </c>
      <c r="D589" s="478">
        <f>SUBTOTAL(9,D574:D588)</f>
        <v>1189686589.76</v>
      </c>
      <c r="E589" s="478">
        <f>SUBTOTAL(9,E574:E588)</f>
        <v>1447355562.75</v>
      </c>
      <c r="F589" s="478">
        <f>SUBTOTAL(9,F574:F588)</f>
        <v>249825557.75999999</v>
      </c>
      <c r="G589" s="478">
        <f>SUBTOTAL(9,G574:G588)</f>
        <v>2387216594.75</v>
      </c>
    </row>
    <row r="590" spans="2:7" outlineLevel="4">
      <c r="B590" s="180">
        <v>51020101</v>
      </c>
      <c r="C590" s="145" t="s">
        <v>1043</v>
      </c>
      <c r="D590" s="478">
        <v>4169108</v>
      </c>
      <c r="E590" s="478">
        <v>43927384</v>
      </c>
      <c r="F590" s="478">
        <v>40458824</v>
      </c>
      <c r="G590" s="478">
        <v>7637668</v>
      </c>
    </row>
    <row r="591" spans="2:7" outlineLevel="4">
      <c r="B591" s="180">
        <v>51020102</v>
      </c>
      <c r="C591" s="145" t="s">
        <v>1044</v>
      </c>
      <c r="D591" s="478">
        <v>0</v>
      </c>
      <c r="E591" s="478">
        <v>4516957</v>
      </c>
      <c r="F591" s="478">
        <v>0</v>
      </c>
      <c r="G591" s="478">
        <v>4516957</v>
      </c>
    </row>
    <row r="592" spans="2:7" outlineLevel="3">
      <c r="B592" s="180">
        <v>510201</v>
      </c>
      <c r="C592" s="145" t="s">
        <v>1042</v>
      </c>
      <c r="D592" s="478">
        <f>SUBTOTAL(9,D590:D591)</f>
        <v>4169108</v>
      </c>
      <c r="E592" s="478">
        <f>SUBTOTAL(9,E590:E591)</f>
        <v>48444341</v>
      </c>
      <c r="F592" s="478">
        <f>SUBTOTAL(9,F590:F591)</f>
        <v>40458824</v>
      </c>
      <c r="G592" s="478">
        <f>SUBTOTAL(9,G590:G591)</f>
        <v>12154625</v>
      </c>
    </row>
    <row r="593" spans="2:7" outlineLevel="2">
      <c r="B593" s="180">
        <v>5102</v>
      </c>
      <c r="C593" s="145" t="s">
        <v>1042</v>
      </c>
      <c r="D593" s="478">
        <f>SUBTOTAL(9,D590:D592)</f>
        <v>4169108</v>
      </c>
      <c r="E593" s="478">
        <f>SUBTOTAL(9,E590:E592)</f>
        <v>48444341</v>
      </c>
      <c r="F593" s="478">
        <f>SUBTOTAL(9,F590:F592)</f>
        <v>40458824</v>
      </c>
      <c r="G593" s="478">
        <f>SUBTOTAL(9,G590:G592)</f>
        <v>12154625</v>
      </c>
    </row>
    <row r="594" spans="2:7" outlineLevel="4">
      <c r="B594" s="180">
        <v>51030102</v>
      </c>
      <c r="C594" s="145" t="s">
        <v>1048</v>
      </c>
      <c r="D594" s="478">
        <v>37994096</v>
      </c>
      <c r="E594" s="478">
        <v>45667430</v>
      </c>
      <c r="F594" s="478">
        <v>7105432</v>
      </c>
      <c r="G594" s="478">
        <v>76556094</v>
      </c>
    </row>
    <row r="595" spans="2:7" outlineLevel="4">
      <c r="B595" s="180">
        <v>51030103</v>
      </c>
      <c r="C595" s="145" t="s">
        <v>1049</v>
      </c>
      <c r="D595" s="478">
        <v>83255861</v>
      </c>
      <c r="E595" s="478">
        <v>103466069</v>
      </c>
      <c r="F595" s="478">
        <v>15532739</v>
      </c>
      <c r="G595" s="478">
        <v>171189191</v>
      </c>
    </row>
    <row r="596" spans="2:7" outlineLevel="4">
      <c r="B596" s="180">
        <v>51030104</v>
      </c>
      <c r="C596" s="145" t="s">
        <v>1050</v>
      </c>
      <c r="D596" s="478">
        <v>6577782</v>
      </c>
      <c r="E596" s="478">
        <v>8246481</v>
      </c>
      <c r="F596" s="478">
        <v>1557315</v>
      </c>
      <c r="G596" s="478">
        <v>13266948</v>
      </c>
    </row>
    <row r="597" spans="2:7" outlineLevel="4">
      <c r="B597" s="180">
        <v>51030105</v>
      </c>
      <c r="C597" s="145" t="s">
        <v>1051</v>
      </c>
      <c r="D597" s="478">
        <v>114600773</v>
      </c>
      <c r="E597" s="478">
        <v>142857663</v>
      </c>
      <c r="F597" s="478">
        <v>21558312</v>
      </c>
      <c r="G597" s="478">
        <v>235900124</v>
      </c>
    </row>
    <row r="598" spans="2:7" outlineLevel="3">
      <c r="B598" s="180">
        <v>510301</v>
      </c>
      <c r="C598" s="145" t="s">
        <v>1046</v>
      </c>
      <c r="D598" s="478">
        <f>SUBTOTAL(9,D594:D597)</f>
        <v>242428512</v>
      </c>
      <c r="E598" s="478">
        <f>SUBTOTAL(9,E594:E597)</f>
        <v>300237643</v>
      </c>
      <c r="F598" s="478">
        <f>SUBTOTAL(9,F594:F597)</f>
        <v>45753798</v>
      </c>
      <c r="G598" s="478">
        <f>SUBTOTAL(9,G594:G597)</f>
        <v>496912357</v>
      </c>
    </row>
    <row r="599" spans="2:7" outlineLevel="2">
      <c r="B599" s="180">
        <v>5103</v>
      </c>
      <c r="C599" s="145" t="s">
        <v>1046</v>
      </c>
      <c r="D599" s="478">
        <f>SUBTOTAL(9,D594:D598)</f>
        <v>242428512</v>
      </c>
      <c r="E599" s="478">
        <f>SUBTOTAL(9,E594:E598)</f>
        <v>300237643</v>
      </c>
      <c r="F599" s="478">
        <f>SUBTOTAL(9,F594:F598)</f>
        <v>45753798</v>
      </c>
      <c r="G599" s="478">
        <f>SUBTOTAL(9,G594:G598)</f>
        <v>496912357</v>
      </c>
    </row>
    <row r="600" spans="2:7" outlineLevel="4">
      <c r="B600" s="180">
        <v>51040101</v>
      </c>
      <c r="C600" s="145" t="s">
        <v>1053</v>
      </c>
      <c r="D600" s="478">
        <v>28481901</v>
      </c>
      <c r="E600" s="478">
        <v>34666082</v>
      </c>
      <c r="F600" s="478">
        <v>6215964</v>
      </c>
      <c r="G600" s="478">
        <v>56932019</v>
      </c>
    </row>
    <row r="601" spans="2:7" outlineLevel="4">
      <c r="B601" s="180">
        <v>51040102</v>
      </c>
      <c r="C601" s="145" t="s">
        <v>1054</v>
      </c>
      <c r="D601" s="478">
        <v>18987890</v>
      </c>
      <c r="E601" s="478">
        <v>24944163</v>
      </c>
      <c r="F601" s="478">
        <v>6117163</v>
      </c>
      <c r="G601" s="478">
        <v>37814890</v>
      </c>
    </row>
    <row r="602" spans="2:7" outlineLevel="3">
      <c r="B602" s="180">
        <v>510401</v>
      </c>
      <c r="C602" s="145" t="s">
        <v>1052</v>
      </c>
      <c r="D602" s="478">
        <f>SUBTOTAL(9,D600:D601)</f>
        <v>47469791</v>
      </c>
      <c r="E602" s="478">
        <f>SUBTOTAL(9,E600:E601)</f>
        <v>59610245</v>
      </c>
      <c r="F602" s="478">
        <f>SUBTOTAL(9,F600:F601)</f>
        <v>12333127</v>
      </c>
      <c r="G602" s="478">
        <f>SUBTOTAL(9,G600:G601)</f>
        <v>94746909</v>
      </c>
    </row>
    <row r="603" spans="2:7" outlineLevel="2">
      <c r="B603" s="180">
        <v>5104</v>
      </c>
      <c r="C603" s="145" t="s">
        <v>1052</v>
      </c>
      <c r="D603" s="478">
        <f>SUBTOTAL(9,D600:D602)</f>
        <v>47469791</v>
      </c>
      <c r="E603" s="478">
        <f>SUBTOTAL(9,E600:E602)</f>
        <v>59610245</v>
      </c>
      <c r="F603" s="478">
        <f>SUBTOTAL(9,F600:F602)</f>
        <v>12333127</v>
      </c>
      <c r="G603" s="478">
        <f>SUBTOTAL(9,G600:G602)</f>
        <v>94746909</v>
      </c>
    </row>
    <row r="604" spans="2:7" outlineLevel="4">
      <c r="B604" s="180">
        <v>51110112</v>
      </c>
      <c r="C604" s="145" t="s">
        <v>1059</v>
      </c>
      <c r="D604" s="478">
        <v>0</v>
      </c>
      <c r="E604" s="478">
        <v>0</v>
      </c>
      <c r="F604" s="478">
        <v>0</v>
      </c>
      <c r="G604" s="478">
        <v>0</v>
      </c>
    </row>
    <row r="605" spans="2:7" outlineLevel="4">
      <c r="B605" s="180">
        <v>51110114</v>
      </c>
      <c r="C605" s="145" t="s">
        <v>1061</v>
      </c>
      <c r="D605" s="478">
        <v>4514631.66</v>
      </c>
      <c r="E605" s="478">
        <v>43272588.160000004</v>
      </c>
      <c r="F605" s="478">
        <v>0</v>
      </c>
      <c r="G605" s="478">
        <v>47787219.820000008</v>
      </c>
    </row>
    <row r="606" spans="2:7" outlineLevel="4">
      <c r="B606" s="180">
        <v>51110115</v>
      </c>
      <c r="C606" s="145" t="s">
        <v>1062</v>
      </c>
      <c r="D606" s="478">
        <v>0</v>
      </c>
      <c r="E606" s="478">
        <v>550000</v>
      </c>
      <c r="F606" s="478">
        <v>275000</v>
      </c>
      <c r="G606" s="478">
        <v>275000</v>
      </c>
    </row>
    <row r="607" spans="2:7" outlineLevel="4">
      <c r="B607" s="180">
        <v>51110117</v>
      </c>
      <c r="C607" s="145" t="s">
        <v>1064</v>
      </c>
      <c r="D607" s="478">
        <v>1602856</v>
      </c>
      <c r="E607" s="478">
        <v>2493751</v>
      </c>
      <c r="F607" s="478">
        <v>0</v>
      </c>
      <c r="G607" s="478">
        <v>4096607</v>
      </c>
    </row>
    <row r="608" spans="2:7" outlineLevel="4">
      <c r="B608" s="180">
        <v>51110118</v>
      </c>
      <c r="C608" s="145" t="s">
        <v>1065</v>
      </c>
      <c r="D608" s="478">
        <v>48742230</v>
      </c>
      <c r="E608" s="478">
        <v>6195363.0300000003</v>
      </c>
      <c r="F608" s="478">
        <v>0</v>
      </c>
      <c r="G608" s="478">
        <v>54937593.029999994</v>
      </c>
    </row>
    <row r="609" spans="2:7" outlineLevel="4">
      <c r="B609" s="180">
        <v>51110120</v>
      </c>
      <c r="C609" s="145" t="s">
        <v>1067</v>
      </c>
      <c r="D609" s="478">
        <v>1211600</v>
      </c>
      <c r="E609" s="478">
        <v>6845144.9800000004</v>
      </c>
      <c r="F609" s="478">
        <v>0</v>
      </c>
      <c r="G609" s="478">
        <v>8056744.9800000004</v>
      </c>
    </row>
    <row r="610" spans="2:7" outlineLevel="4">
      <c r="B610" s="180">
        <v>51110121</v>
      </c>
      <c r="C610" s="145" t="s">
        <v>1068</v>
      </c>
      <c r="D610" s="478">
        <v>3357490.5199999996</v>
      </c>
      <c r="E610" s="478">
        <v>9279840.8199999984</v>
      </c>
      <c r="F610" s="478">
        <v>0</v>
      </c>
      <c r="G610" s="478">
        <v>12637331.339999998</v>
      </c>
    </row>
    <row r="611" spans="2:7" outlineLevel="4">
      <c r="B611" s="180">
        <v>51110122</v>
      </c>
      <c r="C611" s="145" t="s">
        <v>1069</v>
      </c>
      <c r="D611" s="478">
        <v>35746.21</v>
      </c>
      <c r="E611" s="478">
        <v>59473.11</v>
      </c>
      <c r="F611" s="478">
        <v>0</v>
      </c>
      <c r="G611" s="478">
        <v>95219.32</v>
      </c>
    </row>
    <row r="612" spans="2:7" outlineLevel="4">
      <c r="B612" s="180">
        <v>51110123</v>
      </c>
      <c r="C612" s="145" t="s">
        <v>1070</v>
      </c>
      <c r="D612" s="478">
        <v>34240702.240000002</v>
      </c>
      <c r="E612" s="478">
        <v>58388700.350000001</v>
      </c>
      <c r="F612" s="478">
        <v>5318.13</v>
      </c>
      <c r="G612" s="478">
        <v>92624084.459999993</v>
      </c>
    </row>
    <row r="613" spans="2:7" outlineLevel="4">
      <c r="B613" s="180">
        <v>51110125</v>
      </c>
      <c r="C613" s="145" t="s">
        <v>1071</v>
      </c>
      <c r="D613" s="478">
        <v>87394.96</v>
      </c>
      <c r="E613" s="478">
        <v>1002954.02</v>
      </c>
      <c r="F613" s="478">
        <v>0</v>
      </c>
      <c r="G613" s="478">
        <v>1090348.98</v>
      </c>
    </row>
    <row r="614" spans="2:7" outlineLevel="4">
      <c r="B614" s="180">
        <v>51110137</v>
      </c>
      <c r="C614" s="145" t="s">
        <v>1074</v>
      </c>
      <c r="D614" s="478">
        <v>0</v>
      </c>
      <c r="E614" s="478">
        <v>132795</v>
      </c>
      <c r="F614" s="478">
        <v>0</v>
      </c>
      <c r="G614" s="478">
        <v>132795</v>
      </c>
    </row>
    <row r="615" spans="2:7" outlineLevel="4">
      <c r="B615" s="180">
        <v>51110149</v>
      </c>
      <c r="C615" s="145" t="s">
        <v>1075</v>
      </c>
      <c r="D615" s="478">
        <v>396029.63</v>
      </c>
      <c r="E615" s="478">
        <v>14082448.120000001</v>
      </c>
      <c r="F615" s="478">
        <v>0</v>
      </c>
      <c r="G615" s="478">
        <v>14478477.75</v>
      </c>
    </row>
    <row r="616" spans="2:7" outlineLevel="4">
      <c r="B616" s="180">
        <v>51110154</v>
      </c>
      <c r="C616" s="145" t="s">
        <v>1077</v>
      </c>
      <c r="D616" s="478">
        <v>0</v>
      </c>
      <c r="E616" s="478">
        <v>500000</v>
      </c>
      <c r="F616" s="478">
        <v>0</v>
      </c>
      <c r="G616" s="478">
        <v>500000</v>
      </c>
    </row>
    <row r="617" spans="2:7" outlineLevel="4">
      <c r="B617" s="180">
        <v>51110163</v>
      </c>
      <c r="C617" s="145" t="s">
        <v>1082</v>
      </c>
      <c r="D617" s="478">
        <v>16535172</v>
      </c>
      <c r="E617" s="478">
        <v>17483435</v>
      </c>
      <c r="F617" s="478">
        <v>2099061</v>
      </c>
      <c r="G617" s="478">
        <v>31919546</v>
      </c>
    </row>
    <row r="618" spans="2:7" outlineLevel="4">
      <c r="B618" s="180">
        <v>51110164</v>
      </c>
      <c r="C618" s="145" t="s">
        <v>1083</v>
      </c>
      <c r="D618" s="478">
        <v>3400511</v>
      </c>
      <c r="E618" s="478">
        <v>436342.02</v>
      </c>
      <c r="F618" s="478">
        <v>332000</v>
      </c>
      <c r="G618" s="478">
        <v>3504853.02</v>
      </c>
    </row>
    <row r="619" spans="2:7" outlineLevel="4">
      <c r="B619" s="180">
        <v>51110165</v>
      </c>
      <c r="C619" s="145" t="s">
        <v>1084</v>
      </c>
      <c r="D619" s="478">
        <v>20002819.43</v>
      </c>
      <c r="E619" s="478">
        <v>80330188.710000008</v>
      </c>
      <c r="F619" s="478">
        <v>0</v>
      </c>
      <c r="G619" s="478">
        <v>100333008.14</v>
      </c>
    </row>
    <row r="620" spans="2:7" outlineLevel="4">
      <c r="B620" s="180">
        <v>51110166</v>
      </c>
      <c r="C620" s="145" t="s">
        <v>1040</v>
      </c>
      <c r="D620" s="478">
        <v>2112000</v>
      </c>
      <c r="E620" s="478">
        <v>209000</v>
      </c>
      <c r="F620" s="478">
        <v>0</v>
      </c>
      <c r="G620" s="478">
        <v>2321000</v>
      </c>
    </row>
    <row r="621" spans="2:7" outlineLevel="4">
      <c r="B621" s="180">
        <v>51110195</v>
      </c>
      <c r="C621" s="145" t="s">
        <v>1088</v>
      </c>
      <c r="D621" s="478">
        <v>87033.05</v>
      </c>
      <c r="E621" s="478">
        <v>137530.96</v>
      </c>
      <c r="F621" s="478">
        <v>0</v>
      </c>
      <c r="G621" s="478">
        <v>224564.00999999998</v>
      </c>
    </row>
    <row r="622" spans="2:7" outlineLevel="4">
      <c r="B622" s="180">
        <v>51110199</v>
      </c>
      <c r="C622" s="145" t="s">
        <v>1092</v>
      </c>
      <c r="D622" s="478">
        <v>31187367.969999999</v>
      </c>
      <c r="E622" s="478">
        <v>27157860.150000002</v>
      </c>
      <c r="F622" s="478">
        <v>6512.8799999999992</v>
      </c>
      <c r="G622" s="478">
        <v>58338715.239999995</v>
      </c>
    </row>
    <row r="623" spans="2:7" outlineLevel="3">
      <c r="B623" s="180">
        <v>511101</v>
      </c>
      <c r="C623" s="145" t="s">
        <v>1056</v>
      </c>
      <c r="D623" s="478">
        <f>SUBTOTAL(9,D604:D622)</f>
        <v>167513584.66999999</v>
      </c>
      <c r="E623" s="478">
        <f>SUBTOTAL(9,E604:E622)</f>
        <v>268557415.43000001</v>
      </c>
      <c r="F623" s="478">
        <f>SUBTOTAL(9,F604:F622)</f>
        <v>2717892.01</v>
      </c>
      <c r="G623" s="478">
        <f>SUBTOTAL(9,G604:G622)</f>
        <v>433353108.08999991</v>
      </c>
    </row>
    <row r="624" spans="2:7" outlineLevel="4">
      <c r="B624" s="180">
        <v>51111101</v>
      </c>
      <c r="C624" s="145" t="s">
        <v>1094</v>
      </c>
      <c r="D624" s="478">
        <v>4321857.5999999996</v>
      </c>
      <c r="E624" s="478">
        <v>8781570.5700000003</v>
      </c>
      <c r="F624" s="478">
        <v>0</v>
      </c>
      <c r="G624" s="478">
        <v>13103428.169999998</v>
      </c>
    </row>
    <row r="625" spans="2:7" outlineLevel="4">
      <c r="B625" s="180">
        <v>51111102</v>
      </c>
      <c r="C625" s="145" t="s">
        <v>1019</v>
      </c>
      <c r="D625" s="478">
        <v>127538627.03999999</v>
      </c>
      <c r="E625" s="478">
        <v>54894914.289999999</v>
      </c>
      <c r="F625" s="478">
        <v>797985</v>
      </c>
      <c r="G625" s="478">
        <v>181635556.33000001</v>
      </c>
    </row>
    <row r="626" spans="2:7" outlineLevel="3">
      <c r="B626" s="180">
        <v>511111</v>
      </c>
      <c r="C626" s="145" t="s">
        <v>1093</v>
      </c>
      <c r="D626" s="478">
        <f>SUBTOTAL(9,D624:D625)</f>
        <v>131860484.63999999</v>
      </c>
      <c r="E626" s="478">
        <f>SUBTOTAL(9,E624:E625)</f>
        <v>63676484.859999999</v>
      </c>
      <c r="F626" s="478">
        <f>SUBTOTAL(9,F624:F625)</f>
        <v>797985</v>
      </c>
      <c r="G626" s="478">
        <f>SUBTOTAL(9,G624:G625)</f>
        <v>194738984.5</v>
      </c>
    </row>
    <row r="627" spans="2:7" outlineLevel="2">
      <c r="B627" s="180">
        <v>5111</v>
      </c>
      <c r="C627" s="145" t="s">
        <v>1056</v>
      </c>
      <c r="D627" s="478">
        <f>SUBTOTAL(9,D604:D626)</f>
        <v>299374069.30999994</v>
      </c>
      <c r="E627" s="478">
        <f>SUBTOTAL(9,E604:E626)</f>
        <v>332233900.29000002</v>
      </c>
      <c r="F627" s="478">
        <f>SUBTOTAL(9,F604:F626)</f>
        <v>3515877.01</v>
      </c>
      <c r="G627" s="478">
        <f>SUBTOTAL(9,G604:G626)</f>
        <v>628092092.58999991</v>
      </c>
    </row>
    <row r="628" spans="2:7" outlineLevel="4">
      <c r="B628" s="180">
        <v>51200109</v>
      </c>
      <c r="C628" s="145" t="s">
        <v>1098</v>
      </c>
      <c r="D628" s="478">
        <v>61000</v>
      </c>
      <c r="E628" s="478">
        <v>0</v>
      </c>
      <c r="F628" s="478">
        <v>0</v>
      </c>
      <c r="G628" s="478">
        <v>61000</v>
      </c>
    </row>
    <row r="629" spans="2:7" outlineLevel="4">
      <c r="B629" s="180">
        <v>51200125</v>
      </c>
      <c r="C629" s="145" t="s">
        <v>1104</v>
      </c>
      <c r="D629" s="478">
        <v>0</v>
      </c>
      <c r="E629" s="478">
        <v>1089</v>
      </c>
      <c r="F629" s="478">
        <v>0</v>
      </c>
      <c r="G629" s="478">
        <v>1089</v>
      </c>
    </row>
    <row r="630" spans="2:7" outlineLevel="4">
      <c r="B630" s="180">
        <v>51200128</v>
      </c>
      <c r="C630" s="145" t="s">
        <v>1107</v>
      </c>
      <c r="D630" s="478">
        <v>127407.73</v>
      </c>
      <c r="E630" s="478">
        <v>374113.14</v>
      </c>
      <c r="F630" s="478">
        <v>0</v>
      </c>
      <c r="G630" s="478">
        <v>501520.87</v>
      </c>
    </row>
    <row r="631" spans="2:7" outlineLevel="3">
      <c r="B631" s="180">
        <v>512001</v>
      </c>
      <c r="C631" s="145" t="s">
        <v>1095</v>
      </c>
      <c r="D631" s="478">
        <f>SUBTOTAL(9,D628:D630)</f>
        <v>188407.72999999998</v>
      </c>
      <c r="E631" s="478">
        <f>SUBTOTAL(9,E628:E630)</f>
        <v>375202.14</v>
      </c>
      <c r="F631" s="478">
        <f>SUBTOTAL(9,F628:F630)</f>
        <v>0</v>
      </c>
      <c r="G631" s="478">
        <f>SUBTOTAL(9,G628:G630)</f>
        <v>563609.87</v>
      </c>
    </row>
    <row r="632" spans="2:7" outlineLevel="2">
      <c r="B632" s="180">
        <v>5120</v>
      </c>
      <c r="C632" s="145" t="s">
        <v>1095</v>
      </c>
      <c r="D632" s="478">
        <f>SUBTOTAL(9,D628:D631)</f>
        <v>188407.72999999998</v>
      </c>
      <c r="E632" s="478">
        <f>SUBTOTAL(9,E628:E631)</f>
        <v>375202.14</v>
      </c>
      <c r="F632" s="478">
        <f>SUBTOTAL(9,F628:F631)</f>
        <v>0</v>
      </c>
      <c r="G632" s="478">
        <f>SUBTOTAL(9,G628:G631)</f>
        <v>563609.87</v>
      </c>
    </row>
    <row r="633" spans="2:7" outlineLevel="1">
      <c r="B633" s="180">
        <v>51</v>
      </c>
      <c r="C633" s="145" t="s">
        <v>1013</v>
      </c>
      <c r="D633" s="478">
        <f>SUBTOTAL(9,D574:D632)</f>
        <v>1783316477.8000002</v>
      </c>
      <c r="E633" s="478">
        <f>SUBTOTAL(9,E574:E632)</f>
        <v>2188256894.1799998</v>
      </c>
      <c r="F633" s="478">
        <f>SUBTOTAL(9,F574:F632)</f>
        <v>351887183.76999998</v>
      </c>
      <c r="G633" s="478">
        <f>SUBTOTAL(9,G574:G632)</f>
        <v>3619686188.2100005</v>
      </c>
    </row>
    <row r="634" spans="2:7" outlineLevel="4">
      <c r="B634" s="180">
        <v>52020101</v>
      </c>
      <c r="C634" s="145" t="s">
        <v>1114</v>
      </c>
      <c r="D634" s="478">
        <v>3045285014</v>
      </c>
      <c r="E634" s="478">
        <v>2789830417</v>
      </c>
      <c r="F634" s="478">
        <v>221137375</v>
      </c>
      <c r="G634" s="478">
        <v>5613978056</v>
      </c>
    </row>
    <row r="635" spans="2:7" outlineLevel="4">
      <c r="B635" s="180">
        <v>52020103</v>
      </c>
      <c r="C635" s="145" t="s">
        <v>1115</v>
      </c>
      <c r="D635" s="478">
        <v>72770265</v>
      </c>
      <c r="E635" s="478">
        <v>87086290</v>
      </c>
      <c r="F635" s="478">
        <v>223400</v>
      </c>
      <c r="G635" s="478">
        <v>159633155</v>
      </c>
    </row>
    <row r="636" spans="2:7" outlineLevel="4">
      <c r="B636" s="180">
        <v>52020116</v>
      </c>
      <c r="C636" s="145" t="s">
        <v>1122</v>
      </c>
      <c r="D636" s="478">
        <v>140899248.07999998</v>
      </c>
      <c r="E636" s="478">
        <v>218952068.5</v>
      </c>
      <c r="F636" s="478">
        <v>46447133.68</v>
      </c>
      <c r="G636" s="478">
        <v>313404182.89999998</v>
      </c>
    </row>
    <row r="637" spans="2:7" outlineLevel="4">
      <c r="B637" s="180">
        <v>52020120</v>
      </c>
      <c r="C637" s="145" t="s">
        <v>1124</v>
      </c>
      <c r="D637" s="478">
        <v>32318717</v>
      </c>
      <c r="E637" s="478">
        <v>29452793</v>
      </c>
      <c r="F637" s="478">
        <v>734533</v>
      </c>
      <c r="G637" s="478">
        <v>61036977</v>
      </c>
    </row>
    <row r="638" spans="2:7" outlineLevel="4">
      <c r="B638" s="180">
        <v>52020121</v>
      </c>
      <c r="C638" s="145" t="s">
        <v>1125</v>
      </c>
      <c r="D638" s="478">
        <v>276694048</v>
      </c>
      <c r="E638" s="478">
        <v>264548260</v>
      </c>
      <c r="F638" s="478">
        <v>20769242</v>
      </c>
      <c r="G638" s="478">
        <v>520473066</v>
      </c>
    </row>
    <row r="639" spans="2:7" outlineLevel="4">
      <c r="B639" s="180">
        <v>52020122</v>
      </c>
      <c r="C639" s="145" t="s">
        <v>1126</v>
      </c>
      <c r="D639" s="478">
        <v>31474842</v>
      </c>
      <c r="E639" s="478">
        <v>31653711</v>
      </c>
      <c r="F639" s="478">
        <v>5455258</v>
      </c>
      <c r="G639" s="478">
        <v>57673295</v>
      </c>
    </row>
    <row r="640" spans="2:7" outlineLevel="4">
      <c r="B640" s="180">
        <v>52020123</v>
      </c>
      <c r="C640" s="145" t="s">
        <v>1127</v>
      </c>
      <c r="D640" s="478">
        <v>17581734.280000001</v>
      </c>
      <c r="E640" s="478">
        <v>0</v>
      </c>
      <c r="F640" s="478">
        <v>0</v>
      </c>
      <c r="G640" s="478">
        <v>17581734.280000001</v>
      </c>
    </row>
    <row r="641" spans="2:7" outlineLevel="4">
      <c r="B641" s="180">
        <v>52020124</v>
      </c>
      <c r="C641" s="145" t="s">
        <v>1128</v>
      </c>
      <c r="D641" s="478">
        <v>15881794.440000001</v>
      </c>
      <c r="E641" s="478">
        <v>40300915.260000005</v>
      </c>
      <c r="F641" s="478">
        <v>0</v>
      </c>
      <c r="G641" s="478">
        <v>56182709.700000003</v>
      </c>
    </row>
    <row r="642" spans="2:7" outlineLevel="4">
      <c r="B642" s="180">
        <v>52020133</v>
      </c>
      <c r="C642" s="145" t="s">
        <v>1137</v>
      </c>
      <c r="D642" s="478">
        <v>278054561</v>
      </c>
      <c r="E642" s="478">
        <v>284406387</v>
      </c>
      <c r="F642" s="478">
        <v>42235786</v>
      </c>
      <c r="G642" s="478">
        <v>520225162</v>
      </c>
    </row>
    <row r="643" spans="2:7" outlineLevel="3">
      <c r="B643" s="180">
        <v>520201</v>
      </c>
      <c r="C643" s="145" t="s">
        <v>1014</v>
      </c>
      <c r="D643" s="478">
        <f>SUBTOTAL(9,D634:D642)</f>
        <v>3910960223.8000002</v>
      </c>
      <c r="E643" s="478">
        <f>SUBTOTAL(9,E634:E642)</f>
        <v>3746230841.7600002</v>
      </c>
      <c r="F643" s="478">
        <f>SUBTOTAL(9,F634:F642)</f>
        <v>337002727.68000001</v>
      </c>
      <c r="G643" s="478">
        <f>SUBTOTAL(9,G634:G642)</f>
        <v>7320188337.8799992</v>
      </c>
    </row>
    <row r="644" spans="2:7" outlineLevel="4">
      <c r="B644" s="180">
        <v>52022801</v>
      </c>
      <c r="C644" s="145" t="s">
        <v>1139</v>
      </c>
      <c r="D644" s="478">
        <v>49995201</v>
      </c>
      <c r="E644" s="478">
        <v>44369000</v>
      </c>
      <c r="F644" s="478">
        <v>6195000</v>
      </c>
      <c r="G644" s="478">
        <v>88169201</v>
      </c>
    </row>
    <row r="645" spans="2:7" outlineLevel="4">
      <c r="B645" s="180">
        <v>52022802</v>
      </c>
      <c r="C645" s="145" t="s">
        <v>1140</v>
      </c>
      <c r="D645" s="478">
        <v>42953000</v>
      </c>
      <c r="E645" s="478">
        <v>40122000</v>
      </c>
      <c r="F645" s="478">
        <v>4033000</v>
      </c>
      <c r="G645" s="478">
        <v>79042000</v>
      </c>
    </row>
    <row r="646" spans="2:7" outlineLevel="4">
      <c r="B646" s="180">
        <v>52022803</v>
      </c>
      <c r="C646" s="145" t="s">
        <v>1141</v>
      </c>
      <c r="D646" s="478">
        <v>658000</v>
      </c>
      <c r="E646" s="478">
        <v>94365000</v>
      </c>
      <c r="F646" s="478">
        <v>95023000</v>
      </c>
      <c r="G646" s="478">
        <v>0</v>
      </c>
    </row>
    <row r="647" spans="2:7" outlineLevel="3">
      <c r="B647" s="180">
        <v>520228</v>
      </c>
      <c r="C647" s="145" t="s">
        <v>1038</v>
      </c>
      <c r="D647" s="478">
        <f>SUBTOTAL(9,D644:D646)</f>
        <v>93606201</v>
      </c>
      <c r="E647" s="478">
        <f>SUBTOTAL(9,E644:E646)</f>
        <v>178856000</v>
      </c>
      <c r="F647" s="478">
        <f>SUBTOTAL(9,F644:F646)</f>
        <v>105251000</v>
      </c>
      <c r="G647" s="478">
        <f>SUBTOTAL(9,G644:G646)</f>
        <v>167211201</v>
      </c>
    </row>
    <row r="648" spans="2:7" outlineLevel="2">
      <c r="B648" s="180">
        <v>5202</v>
      </c>
      <c r="C648" s="145" t="s">
        <v>1014</v>
      </c>
      <c r="D648" s="478">
        <f>SUBTOTAL(9,D634:D647)</f>
        <v>4004566424.8000002</v>
      </c>
      <c r="E648" s="478">
        <f>SUBTOTAL(9,E634:E647)</f>
        <v>3925086841.7600002</v>
      </c>
      <c r="F648" s="478">
        <f>SUBTOTAL(9,F634:F647)</f>
        <v>442253727.68000001</v>
      </c>
      <c r="G648" s="478">
        <f>SUBTOTAL(9,G634:G647)</f>
        <v>7487399538.8799992</v>
      </c>
    </row>
    <row r="649" spans="2:7" outlineLevel="4">
      <c r="B649" s="180">
        <v>52030101</v>
      </c>
      <c r="C649" s="145" t="s">
        <v>1142</v>
      </c>
      <c r="D649" s="478">
        <v>19430472</v>
      </c>
      <c r="E649" s="478">
        <v>57360584</v>
      </c>
      <c r="F649" s="478">
        <v>30346960</v>
      </c>
      <c r="G649" s="478">
        <v>46444096</v>
      </c>
    </row>
    <row r="650" spans="2:7" outlineLevel="4">
      <c r="B650" s="180">
        <v>52030103</v>
      </c>
      <c r="C650" s="145" t="s">
        <v>1143</v>
      </c>
      <c r="D650" s="478">
        <v>0</v>
      </c>
      <c r="E650" s="478">
        <v>92000339</v>
      </c>
      <c r="F650" s="478">
        <v>55705203</v>
      </c>
      <c r="G650" s="478">
        <v>36295136</v>
      </c>
    </row>
    <row r="651" spans="2:7" outlineLevel="4">
      <c r="B651" s="180">
        <v>52030104</v>
      </c>
      <c r="C651" s="145" t="s">
        <v>1144</v>
      </c>
      <c r="D651" s="478">
        <v>80000</v>
      </c>
      <c r="E651" s="478">
        <v>537100</v>
      </c>
      <c r="F651" s="478">
        <v>455000</v>
      </c>
      <c r="G651" s="478">
        <v>162100</v>
      </c>
    </row>
    <row r="652" spans="2:7" outlineLevel="3">
      <c r="B652" s="180">
        <v>520301</v>
      </c>
      <c r="C652" s="145" t="s">
        <v>1042</v>
      </c>
      <c r="D652" s="478">
        <f>SUBTOTAL(9,D649:D651)</f>
        <v>19510472</v>
      </c>
      <c r="E652" s="478">
        <f>SUBTOTAL(9,E649:E651)</f>
        <v>149898023</v>
      </c>
      <c r="F652" s="478">
        <f>SUBTOTAL(9,F649:F651)</f>
        <v>86507163</v>
      </c>
      <c r="G652" s="478">
        <f>SUBTOTAL(9,G649:G651)</f>
        <v>82901332</v>
      </c>
    </row>
    <row r="653" spans="2:7" outlineLevel="2">
      <c r="B653" s="180">
        <v>5203</v>
      </c>
      <c r="C653" s="145" t="s">
        <v>1042</v>
      </c>
      <c r="D653" s="478">
        <f>SUBTOTAL(9,D649:D652)</f>
        <v>19510472</v>
      </c>
      <c r="E653" s="478">
        <f>SUBTOTAL(9,E649:E652)</f>
        <v>149898023</v>
      </c>
      <c r="F653" s="478">
        <f>SUBTOTAL(9,F649:F652)</f>
        <v>86507163</v>
      </c>
      <c r="G653" s="478">
        <f>SUBTOTAL(9,G649:G652)</f>
        <v>82901332</v>
      </c>
    </row>
    <row r="654" spans="2:7" outlineLevel="4">
      <c r="B654" s="180">
        <v>52040102</v>
      </c>
      <c r="C654" s="145" t="s">
        <v>1146</v>
      </c>
      <c r="D654" s="478">
        <v>131943550</v>
      </c>
      <c r="E654" s="478">
        <v>124480024</v>
      </c>
      <c r="F654" s="478">
        <v>10500953</v>
      </c>
      <c r="G654" s="478">
        <v>245922621</v>
      </c>
    </row>
    <row r="655" spans="2:7" outlineLevel="4">
      <c r="B655" s="180">
        <v>52040103</v>
      </c>
      <c r="C655" s="145" t="s">
        <v>1147</v>
      </c>
      <c r="D655" s="478">
        <v>287789140</v>
      </c>
      <c r="E655" s="478">
        <v>272388620</v>
      </c>
      <c r="F655" s="478">
        <v>21877425</v>
      </c>
      <c r="G655" s="478">
        <v>538300335</v>
      </c>
    </row>
    <row r="656" spans="2:7" outlineLevel="4">
      <c r="B656" s="180">
        <v>52040105</v>
      </c>
      <c r="C656" s="145" t="s">
        <v>1148</v>
      </c>
      <c r="D656" s="478">
        <v>41137118</v>
      </c>
      <c r="E656" s="478">
        <v>38712871</v>
      </c>
      <c r="F656" s="478">
        <v>1442583</v>
      </c>
      <c r="G656" s="478">
        <v>78407406</v>
      </c>
    </row>
    <row r="657" spans="2:7" outlineLevel="4">
      <c r="B657" s="180">
        <v>52040106</v>
      </c>
      <c r="C657" s="145" t="s">
        <v>1149</v>
      </c>
      <c r="D657" s="478">
        <v>399485670</v>
      </c>
      <c r="E657" s="478">
        <v>377544946</v>
      </c>
      <c r="F657" s="478">
        <v>30643453</v>
      </c>
      <c r="G657" s="478">
        <v>746387163</v>
      </c>
    </row>
    <row r="658" spans="2:7" outlineLevel="3">
      <c r="B658" s="180">
        <v>520401</v>
      </c>
      <c r="C658" s="145" t="s">
        <v>1046</v>
      </c>
      <c r="D658" s="478">
        <f>SUBTOTAL(9,D654:D657)</f>
        <v>860355478</v>
      </c>
      <c r="E658" s="478">
        <f>SUBTOTAL(9,E654:E657)</f>
        <v>813126461</v>
      </c>
      <c r="F658" s="478">
        <f>SUBTOTAL(9,F654:F657)</f>
        <v>64464414</v>
      </c>
      <c r="G658" s="478">
        <f>SUBTOTAL(9,G654:G657)</f>
        <v>1609017525</v>
      </c>
    </row>
    <row r="659" spans="2:7" outlineLevel="2">
      <c r="B659" s="180">
        <v>5204</v>
      </c>
      <c r="C659" s="145" t="s">
        <v>1046</v>
      </c>
      <c r="D659" s="478">
        <f>SUBTOTAL(9,D654:D658)</f>
        <v>860355478</v>
      </c>
      <c r="E659" s="478">
        <f>SUBTOTAL(9,E654:E658)</f>
        <v>813126461</v>
      </c>
      <c r="F659" s="478">
        <f>SUBTOTAL(9,F654:F658)</f>
        <v>64464414</v>
      </c>
      <c r="G659" s="478">
        <f>SUBTOTAL(9,G654:G658)</f>
        <v>1609017525</v>
      </c>
    </row>
    <row r="660" spans="2:7" outlineLevel="4">
      <c r="B660" s="180">
        <v>52070101</v>
      </c>
      <c r="C660" s="145" t="s">
        <v>1151</v>
      </c>
      <c r="D660" s="478">
        <v>98788405</v>
      </c>
      <c r="E660" s="478">
        <v>93331801</v>
      </c>
      <c r="F660" s="478">
        <v>7222059</v>
      </c>
      <c r="G660" s="478">
        <v>184898147</v>
      </c>
    </row>
    <row r="661" spans="2:7" outlineLevel="4">
      <c r="B661" s="180">
        <v>52070102</v>
      </c>
      <c r="C661" s="145" t="s">
        <v>1152</v>
      </c>
      <c r="D661" s="478">
        <v>65859195</v>
      </c>
      <c r="E661" s="478">
        <v>62096506</v>
      </c>
      <c r="F661" s="478">
        <v>4689845</v>
      </c>
      <c r="G661" s="478">
        <v>123265856</v>
      </c>
    </row>
    <row r="662" spans="2:7" outlineLevel="3">
      <c r="B662" s="180">
        <v>520701</v>
      </c>
      <c r="C662" s="145" t="s">
        <v>1052</v>
      </c>
      <c r="D662" s="478">
        <f>SUBTOTAL(9,D660:D661)</f>
        <v>164647600</v>
      </c>
      <c r="E662" s="478">
        <f>SUBTOTAL(9,E660:E661)</f>
        <v>155428307</v>
      </c>
      <c r="F662" s="478">
        <f>SUBTOTAL(9,F660:F661)</f>
        <v>11911904</v>
      </c>
      <c r="G662" s="478">
        <f>SUBTOTAL(9,G660:G661)</f>
        <v>308164003</v>
      </c>
    </row>
    <row r="663" spans="2:7" outlineLevel="2">
      <c r="B663" s="180">
        <v>5207</v>
      </c>
      <c r="C663" s="145" t="s">
        <v>1052</v>
      </c>
      <c r="D663" s="478">
        <f>SUBTOTAL(9,D660:D662)</f>
        <v>164647600</v>
      </c>
      <c r="E663" s="478">
        <f>SUBTOTAL(9,E660:E662)</f>
        <v>155428307</v>
      </c>
      <c r="F663" s="478">
        <f>SUBTOTAL(9,F660:F662)</f>
        <v>11911904</v>
      </c>
      <c r="G663" s="478">
        <f>SUBTOTAL(9,G660:G662)</f>
        <v>308164003</v>
      </c>
    </row>
    <row r="664" spans="2:7" outlineLevel="4">
      <c r="B664" s="180">
        <v>52110111</v>
      </c>
      <c r="C664" s="145" t="s">
        <v>1155</v>
      </c>
      <c r="D664" s="478">
        <v>196405397.44</v>
      </c>
      <c r="E664" s="478">
        <v>196405395.47999996</v>
      </c>
      <c r="F664" s="478">
        <v>0</v>
      </c>
      <c r="G664" s="478">
        <v>392810792.9199999</v>
      </c>
    </row>
    <row r="665" spans="2:7" outlineLevel="4">
      <c r="B665" s="180">
        <v>52110112</v>
      </c>
      <c r="C665" s="145" t="s">
        <v>1156</v>
      </c>
      <c r="D665" s="478">
        <v>165749265.50999999</v>
      </c>
      <c r="E665" s="478">
        <v>180221000.70999998</v>
      </c>
      <c r="F665" s="478">
        <v>270672.27</v>
      </c>
      <c r="G665" s="478">
        <v>345699593.94999999</v>
      </c>
    </row>
    <row r="666" spans="2:7" outlineLevel="4">
      <c r="B666" s="180">
        <v>52110113</v>
      </c>
      <c r="C666" s="145" t="s">
        <v>1157</v>
      </c>
      <c r="D666" s="478">
        <v>82694448.890000001</v>
      </c>
      <c r="E666" s="478">
        <v>221855686.06</v>
      </c>
      <c r="F666" s="478">
        <v>1358995</v>
      </c>
      <c r="G666" s="478">
        <v>303191139.94999999</v>
      </c>
    </row>
    <row r="667" spans="2:7" outlineLevel="4">
      <c r="B667" s="180">
        <v>52110115</v>
      </c>
      <c r="C667" s="145" t="s">
        <v>1159</v>
      </c>
      <c r="D667" s="478">
        <v>60916695</v>
      </c>
      <c r="E667" s="478">
        <v>90041809</v>
      </c>
      <c r="F667" s="478">
        <v>0</v>
      </c>
      <c r="G667" s="478">
        <v>150958504</v>
      </c>
    </row>
    <row r="668" spans="2:7" outlineLevel="4">
      <c r="B668" s="180">
        <v>52110117</v>
      </c>
      <c r="C668" s="145" t="s">
        <v>1161</v>
      </c>
      <c r="D668" s="478">
        <v>686000</v>
      </c>
      <c r="E668" s="478">
        <v>1100000</v>
      </c>
      <c r="F668" s="478">
        <v>1100000</v>
      </c>
      <c r="G668" s="478">
        <v>686000</v>
      </c>
    </row>
    <row r="669" spans="2:7" outlineLevel="4">
      <c r="B669" s="180">
        <v>52110118</v>
      </c>
      <c r="C669" s="145" t="s">
        <v>1162</v>
      </c>
      <c r="D669" s="478">
        <v>30574630.25</v>
      </c>
      <c r="E669" s="478">
        <v>17171342.870000001</v>
      </c>
      <c r="F669" s="478">
        <v>0</v>
      </c>
      <c r="G669" s="478">
        <v>47745973.119999997</v>
      </c>
    </row>
    <row r="670" spans="2:7" outlineLevel="4">
      <c r="B670" s="180">
        <v>52110119</v>
      </c>
      <c r="C670" s="145" t="s">
        <v>1163</v>
      </c>
      <c r="D670" s="478">
        <v>15555417</v>
      </c>
      <c r="E670" s="478">
        <v>189059.66</v>
      </c>
      <c r="F670" s="478">
        <v>0</v>
      </c>
      <c r="G670" s="478">
        <v>15744476.66</v>
      </c>
    </row>
    <row r="671" spans="2:7" outlineLevel="4">
      <c r="B671" s="180">
        <v>52110120</v>
      </c>
      <c r="C671" s="145" t="s">
        <v>1164</v>
      </c>
      <c r="D671" s="478">
        <v>1661486.13</v>
      </c>
      <c r="E671" s="478">
        <v>59502.52</v>
      </c>
      <c r="F671" s="478">
        <v>0</v>
      </c>
      <c r="G671" s="478">
        <v>1720988.65</v>
      </c>
    </row>
    <row r="672" spans="2:7" outlineLevel="4">
      <c r="B672" s="180">
        <v>52110121</v>
      </c>
      <c r="C672" s="145" t="s">
        <v>570</v>
      </c>
      <c r="D672" s="478">
        <v>651053699.13999999</v>
      </c>
      <c r="E672" s="478">
        <v>1116083248.5999999</v>
      </c>
      <c r="F672" s="478">
        <v>15684508.08</v>
      </c>
      <c r="G672" s="478">
        <v>1751452439.6599998</v>
      </c>
    </row>
    <row r="673" spans="2:7" outlineLevel="4">
      <c r="B673" s="180">
        <v>52110123</v>
      </c>
      <c r="C673" s="145" t="s">
        <v>1166</v>
      </c>
      <c r="D673" s="478">
        <v>253658.76</v>
      </c>
      <c r="E673" s="478">
        <v>75491990.049999997</v>
      </c>
      <c r="F673" s="478">
        <v>0</v>
      </c>
      <c r="G673" s="478">
        <v>75745648.809999987</v>
      </c>
    </row>
    <row r="674" spans="2:7" outlineLevel="4">
      <c r="B674" s="180">
        <v>52110135</v>
      </c>
      <c r="C674" s="145" t="s">
        <v>1172</v>
      </c>
      <c r="D674" s="478">
        <v>31062720.710000001</v>
      </c>
      <c r="E674" s="478">
        <v>631363744.55000007</v>
      </c>
      <c r="F674" s="478">
        <v>0</v>
      </c>
      <c r="G674" s="478">
        <v>662426465.25999999</v>
      </c>
    </row>
    <row r="675" spans="2:7" outlineLevel="4">
      <c r="B675" s="180">
        <v>52110147</v>
      </c>
      <c r="C675" s="145" t="s">
        <v>585</v>
      </c>
      <c r="D675" s="478">
        <v>190568003.21000001</v>
      </c>
      <c r="E675" s="478">
        <v>171060525.23000002</v>
      </c>
      <c r="F675" s="478">
        <v>0</v>
      </c>
      <c r="G675" s="478">
        <v>361628528.44</v>
      </c>
    </row>
    <row r="676" spans="2:7" outlineLevel="4">
      <c r="B676" s="180">
        <v>52110148</v>
      </c>
      <c r="C676" s="145" t="s">
        <v>796</v>
      </c>
      <c r="D676" s="478">
        <v>300000</v>
      </c>
      <c r="E676" s="478">
        <v>0</v>
      </c>
      <c r="F676" s="478">
        <v>0</v>
      </c>
      <c r="G676" s="478">
        <v>300000</v>
      </c>
    </row>
    <row r="677" spans="2:7" outlineLevel="4">
      <c r="B677" s="180">
        <v>52110152</v>
      </c>
      <c r="C677" s="145" t="s">
        <v>1174</v>
      </c>
      <c r="D677" s="478">
        <v>38686136.789999999</v>
      </c>
      <c r="E677" s="478">
        <v>146736070.65000001</v>
      </c>
      <c r="F677" s="478">
        <v>0</v>
      </c>
      <c r="G677" s="478">
        <v>185422207.44</v>
      </c>
    </row>
    <row r="678" spans="2:7" outlineLevel="4">
      <c r="B678" s="180">
        <v>52110153</v>
      </c>
      <c r="C678" s="145" t="s">
        <v>1175</v>
      </c>
      <c r="D678" s="478">
        <v>21728827.120000005</v>
      </c>
      <c r="E678" s="478">
        <v>24769222.73</v>
      </c>
      <c r="F678" s="478">
        <v>0</v>
      </c>
      <c r="G678" s="478">
        <v>46498049.850000009</v>
      </c>
    </row>
    <row r="679" spans="2:7" outlineLevel="4">
      <c r="B679" s="180">
        <v>52110162</v>
      </c>
      <c r="C679" s="145" t="s">
        <v>1179</v>
      </c>
      <c r="D679" s="478">
        <v>37461553</v>
      </c>
      <c r="E679" s="478">
        <v>38733495</v>
      </c>
      <c r="F679" s="478">
        <v>1362789</v>
      </c>
      <c r="G679" s="478">
        <v>74832259</v>
      </c>
    </row>
    <row r="680" spans="2:7" outlineLevel="4">
      <c r="B680" s="180">
        <v>52110163</v>
      </c>
      <c r="C680" s="145" t="s">
        <v>1180</v>
      </c>
      <c r="D680" s="478">
        <v>38800</v>
      </c>
      <c r="E680" s="478">
        <v>43292.44</v>
      </c>
      <c r="F680" s="478">
        <v>0</v>
      </c>
      <c r="G680" s="478">
        <v>82092.44</v>
      </c>
    </row>
    <row r="681" spans="2:7" outlineLevel="4">
      <c r="B681" s="180">
        <v>52110164</v>
      </c>
      <c r="C681" s="145" t="s">
        <v>1181</v>
      </c>
      <c r="D681" s="478">
        <v>26134243.93</v>
      </c>
      <c r="E681" s="478">
        <v>12805950.670000002</v>
      </c>
      <c r="F681" s="478">
        <v>0</v>
      </c>
      <c r="G681" s="478">
        <v>38940194.600000001</v>
      </c>
    </row>
    <row r="682" spans="2:7" outlineLevel="4">
      <c r="B682" s="180">
        <v>52110166</v>
      </c>
      <c r="C682" s="145" t="s">
        <v>1140</v>
      </c>
      <c r="D682" s="478">
        <v>2001044</v>
      </c>
      <c r="E682" s="478">
        <v>0</v>
      </c>
      <c r="F682" s="478">
        <v>0</v>
      </c>
      <c r="G682" s="478">
        <v>2001044</v>
      </c>
    </row>
    <row r="683" spans="2:7" outlineLevel="4">
      <c r="B683" s="180">
        <v>52110170</v>
      </c>
      <c r="C683" s="145" t="s">
        <v>1183</v>
      </c>
      <c r="D683" s="478">
        <v>0</v>
      </c>
      <c r="E683" s="478">
        <v>510000</v>
      </c>
      <c r="F683" s="478">
        <v>510000</v>
      </c>
      <c r="G683" s="478">
        <v>0</v>
      </c>
    </row>
    <row r="684" spans="2:7" outlineLevel="4">
      <c r="B684" s="180">
        <v>52110195</v>
      </c>
      <c r="C684" s="145" t="s">
        <v>1186</v>
      </c>
      <c r="D684" s="478">
        <v>1344525.36</v>
      </c>
      <c r="E684" s="478">
        <v>1413170.6500000001</v>
      </c>
      <c r="F684" s="478">
        <v>0</v>
      </c>
      <c r="G684" s="478">
        <v>2757696.01</v>
      </c>
    </row>
    <row r="685" spans="2:7" outlineLevel="4">
      <c r="B685" s="180">
        <v>52110196</v>
      </c>
      <c r="C685" s="145" t="s">
        <v>1187</v>
      </c>
      <c r="D685" s="478">
        <v>264113.84999999998</v>
      </c>
      <c r="E685" s="478">
        <v>251240.81999999998</v>
      </c>
      <c r="F685" s="478">
        <v>0</v>
      </c>
      <c r="G685" s="478">
        <v>515354.67</v>
      </c>
    </row>
    <row r="686" spans="2:7" outlineLevel="4">
      <c r="B686" s="180">
        <v>52110199</v>
      </c>
      <c r="C686" s="145" t="s">
        <v>1190</v>
      </c>
      <c r="D686" s="478">
        <v>146626401.56</v>
      </c>
      <c r="E686" s="478">
        <v>334437476.84999996</v>
      </c>
      <c r="F686" s="478">
        <v>600510.65</v>
      </c>
      <c r="G686" s="478">
        <v>480463367.75999993</v>
      </c>
    </row>
    <row r="687" spans="2:7" outlineLevel="3">
      <c r="B687" s="180">
        <v>521101</v>
      </c>
      <c r="C687" s="145" t="s">
        <v>1056</v>
      </c>
      <c r="D687" s="478">
        <f>SUBTOTAL(9,D664:D686)</f>
        <v>1701767067.6499996</v>
      </c>
      <c r="E687" s="478">
        <f>SUBTOTAL(9,E664:E686)</f>
        <v>3260743224.5400004</v>
      </c>
      <c r="F687" s="478">
        <f>SUBTOTAL(9,F664:F686)</f>
        <v>20887475</v>
      </c>
      <c r="G687" s="478">
        <f>SUBTOTAL(9,G664:G686)</f>
        <v>4941622817.1900005</v>
      </c>
    </row>
    <row r="688" spans="2:7" outlineLevel="4">
      <c r="B688" s="180">
        <v>52110502</v>
      </c>
      <c r="C688" s="145" t="s">
        <v>1193</v>
      </c>
      <c r="D688" s="478">
        <v>1779822</v>
      </c>
      <c r="E688" s="478">
        <v>0</v>
      </c>
      <c r="F688" s="478">
        <v>0</v>
      </c>
      <c r="G688" s="478">
        <v>1779822</v>
      </c>
    </row>
    <row r="689" spans="2:7" outlineLevel="3">
      <c r="B689" s="180">
        <v>521105</v>
      </c>
      <c r="C689" s="145" t="s">
        <v>1191</v>
      </c>
      <c r="D689" s="478">
        <f>SUBTOTAL(9,D688:D688)</f>
        <v>1779822</v>
      </c>
      <c r="E689" s="478">
        <f>SUBTOTAL(9,E688:E688)</f>
        <v>0</v>
      </c>
      <c r="F689" s="478">
        <f>SUBTOTAL(9,F688:F688)</f>
        <v>0</v>
      </c>
      <c r="G689" s="478">
        <f>SUBTOTAL(9,G688:G688)</f>
        <v>1779822</v>
      </c>
    </row>
    <row r="690" spans="2:7" outlineLevel="4">
      <c r="B690" s="180">
        <v>52110901</v>
      </c>
      <c r="C690" s="145" t="s">
        <v>1200</v>
      </c>
      <c r="D690" s="478">
        <v>66048085.11999999</v>
      </c>
      <c r="E690" s="478">
        <v>69598776.049999997</v>
      </c>
      <c r="F690" s="478">
        <v>0</v>
      </c>
      <c r="G690" s="478">
        <v>135646861.16999999</v>
      </c>
    </row>
    <row r="691" spans="2:7" outlineLevel="4">
      <c r="B691" s="180">
        <v>52110902</v>
      </c>
      <c r="C691" s="145" t="s">
        <v>1201</v>
      </c>
      <c r="D691" s="478">
        <v>158728562.90000001</v>
      </c>
      <c r="E691" s="478">
        <v>181707009.48999998</v>
      </c>
      <c r="F691" s="478">
        <v>2684101</v>
      </c>
      <c r="G691" s="478">
        <v>337751471.38999999</v>
      </c>
    </row>
    <row r="692" spans="2:7" outlineLevel="3">
      <c r="B692" s="180">
        <v>521109</v>
      </c>
      <c r="C692" s="145" t="s">
        <v>1093</v>
      </c>
      <c r="D692" s="478">
        <f>SUBTOTAL(9,D690:D691)</f>
        <v>224776648.01999998</v>
      </c>
      <c r="E692" s="478">
        <f>SUBTOTAL(9,E690:E691)</f>
        <v>251305785.53999996</v>
      </c>
      <c r="F692" s="478">
        <f>SUBTOTAL(9,F690:F691)</f>
        <v>2684101</v>
      </c>
      <c r="G692" s="478">
        <f>SUBTOTAL(9,G690:G691)</f>
        <v>473398332.55999994</v>
      </c>
    </row>
    <row r="693" spans="2:7" outlineLevel="4">
      <c r="B693" s="180">
        <v>52111001</v>
      </c>
      <c r="C693" s="145" t="s">
        <v>1202</v>
      </c>
      <c r="D693" s="478">
        <v>773717415.56000006</v>
      </c>
      <c r="E693" s="478">
        <v>393221426.78999996</v>
      </c>
      <c r="F693" s="478">
        <v>1240462</v>
      </c>
      <c r="G693" s="478">
        <v>1165698380.3499999</v>
      </c>
    </row>
    <row r="694" spans="2:7" outlineLevel="3">
      <c r="B694" s="180">
        <v>521110</v>
      </c>
      <c r="C694" s="145" t="s">
        <v>503</v>
      </c>
      <c r="D694" s="478">
        <f>SUBTOTAL(9,D693:D693)</f>
        <v>773717415.56000006</v>
      </c>
      <c r="E694" s="478">
        <f>SUBTOTAL(9,E693:E693)</f>
        <v>393221426.78999996</v>
      </c>
      <c r="F694" s="478">
        <f>SUBTOTAL(9,F693:F693)</f>
        <v>1240462</v>
      </c>
      <c r="G694" s="478">
        <f>SUBTOTAL(9,G693:G693)</f>
        <v>1165698380.3499999</v>
      </c>
    </row>
    <row r="695" spans="2:7" outlineLevel="2">
      <c r="B695" s="180">
        <v>5211</v>
      </c>
      <c r="C695" s="145" t="s">
        <v>1056</v>
      </c>
      <c r="D695" s="478">
        <f>SUBTOTAL(9,D664:D694)</f>
        <v>2702040953.2299995</v>
      </c>
      <c r="E695" s="478">
        <f>SUBTOTAL(9,E664:E694)</f>
        <v>3905270436.8700004</v>
      </c>
      <c r="F695" s="478">
        <f>SUBTOTAL(9,F664:F694)</f>
        <v>24812038</v>
      </c>
      <c r="G695" s="478">
        <f>SUBTOTAL(9,G664:G694)</f>
        <v>6582499352.1000004</v>
      </c>
    </row>
    <row r="696" spans="2:7" outlineLevel="4">
      <c r="B696" s="180">
        <v>52209006</v>
      </c>
      <c r="C696" s="145" t="s">
        <v>1223</v>
      </c>
      <c r="D696" s="478">
        <v>3350926.2800000003</v>
      </c>
      <c r="E696" s="478">
        <v>1360422.3199999998</v>
      </c>
      <c r="F696" s="478">
        <v>0</v>
      </c>
      <c r="G696" s="478">
        <v>4711348.5999999996</v>
      </c>
    </row>
    <row r="697" spans="2:7" outlineLevel="3">
      <c r="B697" s="180">
        <v>522090</v>
      </c>
      <c r="C697" s="145" t="s">
        <v>1625</v>
      </c>
      <c r="D697" s="478">
        <f>SUBTOTAL(9,D696:D696)</f>
        <v>3350926.2800000003</v>
      </c>
      <c r="E697" s="478">
        <f>SUBTOTAL(9,E696:E696)</f>
        <v>1360422.3199999998</v>
      </c>
      <c r="F697" s="478">
        <f>SUBTOTAL(9,F696:F696)</f>
        <v>0</v>
      </c>
      <c r="G697" s="478">
        <f>SUBTOTAL(9,G696:G696)</f>
        <v>4711348.5999999996</v>
      </c>
    </row>
    <row r="698" spans="2:7" outlineLevel="2">
      <c r="B698" s="180">
        <v>5220</v>
      </c>
      <c r="C698" s="145" t="s">
        <v>1625</v>
      </c>
      <c r="D698" s="478">
        <f>SUBTOTAL(9,D696:D697)</f>
        <v>3350926.2800000003</v>
      </c>
      <c r="E698" s="478">
        <f>SUBTOTAL(9,E696:E697)</f>
        <v>1360422.3199999998</v>
      </c>
      <c r="F698" s="478">
        <f>SUBTOTAL(9,F696:F697)</f>
        <v>0</v>
      </c>
      <c r="G698" s="478">
        <f>SUBTOTAL(9,G696:G697)</f>
        <v>4711348.5999999996</v>
      </c>
    </row>
    <row r="699" spans="2:7" outlineLevel="4">
      <c r="B699" s="180">
        <v>52990101</v>
      </c>
      <c r="C699" s="145" t="s">
        <v>1228</v>
      </c>
      <c r="D699" s="478">
        <v>-3101040898.8699999</v>
      </c>
      <c r="E699" s="478">
        <v>300000000</v>
      </c>
      <c r="F699" s="478">
        <v>3990062617.4100003</v>
      </c>
      <c r="G699" s="478">
        <v>-6791103516.2799997</v>
      </c>
    </row>
    <row r="700" spans="2:7" outlineLevel="3">
      <c r="B700" s="180">
        <v>529901</v>
      </c>
      <c r="C700" s="145" t="s">
        <v>1626</v>
      </c>
      <c r="D700" s="478">
        <f>SUBTOTAL(9,D699:D699)</f>
        <v>-3101040898.8699999</v>
      </c>
      <c r="E700" s="478">
        <f>SUBTOTAL(9,E699:E699)</f>
        <v>300000000</v>
      </c>
      <c r="F700" s="478">
        <f>SUBTOTAL(9,F699:F699)</f>
        <v>3990062617.4100003</v>
      </c>
      <c r="G700" s="478">
        <f>SUBTOTAL(9,G699:G699)</f>
        <v>-6791103516.2799997</v>
      </c>
    </row>
    <row r="701" spans="2:7" outlineLevel="2">
      <c r="B701" s="180">
        <v>5299</v>
      </c>
      <c r="C701" s="145" t="s">
        <v>1626</v>
      </c>
      <c r="D701" s="478">
        <f>SUBTOTAL(9,D699:D700)</f>
        <v>-3101040898.8699999</v>
      </c>
      <c r="E701" s="478">
        <f>SUBTOTAL(9,E699:E700)</f>
        <v>300000000</v>
      </c>
      <c r="F701" s="478">
        <f>SUBTOTAL(9,F699:F700)</f>
        <v>3990062617.4100003</v>
      </c>
      <c r="G701" s="478">
        <f>SUBTOTAL(9,G699:G700)</f>
        <v>-6791103516.2799997</v>
      </c>
    </row>
    <row r="702" spans="2:7" outlineLevel="1">
      <c r="B702" s="180">
        <v>52</v>
      </c>
      <c r="C702" s="145" t="s">
        <v>1113</v>
      </c>
      <c r="D702" s="478">
        <f>SUBTOTAL(9,D634:D701)</f>
        <v>4653430955.4400015</v>
      </c>
      <c r="E702" s="478">
        <f>SUBTOTAL(9,E634:E701)</f>
        <v>9250170491.9499969</v>
      </c>
      <c r="F702" s="478">
        <f>SUBTOTAL(9,F634:F701)</f>
        <v>4620011864.0900002</v>
      </c>
      <c r="G702" s="478">
        <f>SUBTOTAL(9,G634:G701)</f>
        <v>9283589583.3000031</v>
      </c>
    </row>
    <row r="703" spans="2:7" outlineLevel="4">
      <c r="B703" s="180">
        <v>53020132</v>
      </c>
      <c r="C703" s="145" t="s">
        <v>1231</v>
      </c>
      <c r="D703" s="478">
        <v>44809505.25</v>
      </c>
      <c r="E703" s="478">
        <v>84507585.480000004</v>
      </c>
      <c r="F703" s="478">
        <v>0</v>
      </c>
      <c r="G703" s="478">
        <v>129317090.73000002</v>
      </c>
    </row>
    <row r="704" spans="2:7" outlineLevel="3">
      <c r="B704" s="180">
        <v>530201</v>
      </c>
      <c r="C704" s="145" t="s">
        <v>1230</v>
      </c>
      <c r="D704" s="478">
        <f>SUBTOTAL(9,D703:D703)</f>
        <v>44809505.25</v>
      </c>
      <c r="E704" s="478">
        <f>SUBTOTAL(9,E703:E703)</f>
        <v>84507585.480000004</v>
      </c>
      <c r="F704" s="478">
        <f>SUBTOTAL(9,F703:F703)</f>
        <v>0</v>
      </c>
      <c r="G704" s="478">
        <f>SUBTOTAL(9,G703:G703)</f>
        <v>129317090.73000002</v>
      </c>
    </row>
    <row r="705" spans="2:7" outlineLevel="2">
      <c r="B705" s="180">
        <v>5302</v>
      </c>
      <c r="C705" s="145" t="s">
        <v>1230</v>
      </c>
      <c r="D705" s="478">
        <f>SUBTOTAL(9,D703:D704)</f>
        <v>44809505.25</v>
      </c>
      <c r="E705" s="478">
        <f>SUBTOTAL(9,E703:E704)</f>
        <v>84507585.480000004</v>
      </c>
      <c r="F705" s="478">
        <f>SUBTOTAL(9,F703:F704)</f>
        <v>0</v>
      </c>
      <c r="G705" s="478">
        <f>SUBTOTAL(9,G703:G704)</f>
        <v>129317090.73000002</v>
      </c>
    </row>
    <row r="706" spans="2:7" outlineLevel="4">
      <c r="B706" s="180">
        <v>53130101</v>
      </c>
      <c r="C706" s="145" t="s">
        <v>1239</v>
      </c>
      <c r="D706" s="478">
        <v>0</v>
      </c>
      <c r="E706" s="478">
        <v>5095712.04</v>
      </c>
      <c r="F706" s="478">
        <v>0</v>
      </c>
      <c r="G706" s="478">
        <v>5095712.04</v>
      </c>
    </row>
    <row r="707" spans="2:7" outlineLevel="3">
      <c r="B707" s="180">
        <v>531301</v>
      </c>
      <c r="C707" s="145" t="s">
        <v>819</v>
      </c>
      <c r="D707" s="478">
        <f>SUBTOTAL(9,D706:D706)</f>
        <v>0</v>
      </c>
      <c r="E707" s="478">
        <f>SUBTOTAL(9,E706:E706)</f>
        <v>5095712.04</v>
      </c>
      <c r="F707" s="478">
        <f>SUBTOTAL(9,F706:F706)</f>
        <v>0</v>
      </c>
      <c r="G707" s="478">
        <f>SUBTOTAL(9,G706:G706)</f>
        <v>5095712.04</v>
      </c>
    </row>
    <row r="708" spans="2:7" outlineLevel="2">
      <c r="B708" s="180">
        <v>5313</v>
      </c>
      <c r="C708" s="145" t="s">
        <v>819</v>
      </c>
      <c r="D708" s="478">
        <f>SUBTOTAL(9,D706:D707)</f>
        <v>0</v>
      </c>
      <c r="E708" s="478">
        <f>SUBTOTAL(9,E706:E707)</f>
        <v>5095712.04</v>
      </c>
      <c r="F708" s="478">
        <f>SUBTOTAL(9,F706:F707)</f>
        <v>0</v>
      </c>
      <c r="G708" s="478">
        <f>SUBTOTAL(9,G706:G707)</f>
        <v>5095712.04</v>
      </c>
    </row>
    <row r="709" spans="2:7" outlineLevel="4">
      <c r="B709" s="180">
        <v>53300101</v>
      </c>
      <c r="C709" s="145" t="s">
        <v>1245</v>
      </c>
      <c r="D709" s="478">
        <v>139568060.28</v>
      </c>
      <c r="E709" s="478">
        <v>139568060.29999998</v>
      </c>
      <c r="F709" s="478">
        <v>0</v>
      </c>
      <c r="G709" s="478">
        <v>279136120.57999998</v>
      </c>
    </row>
    <row r="710" spans="2:7" outlineLevel="4">
      <c r="B710" s="180">
        <v>53300104</v>
      </c>
      <c r="C710" s="145" t="s">
        <v>1246</v>
      </c>
      <c r="D710" s="478">
        <v>7754576.870000001</v>
      </c>
      <c r="E710" s="478">
        <v>7670696.1600000001</v>
      </c>
      <c r="F710" s="478">
        <v>0</v>
      </c>
      <c r="G710" s="478">
        <v>15425273.030000003</v>
      </c>
    </row>
    <row r="711" spans="2:7" outlineLevel="4">
      <c r="B711" s="180">
        <v>53300106</v>
      </c>
      <c r="C711" s="145" t="s">
        <v>1247</v>
      </c>
      <c r="D711" s="478">
        <v>915244.8600000001</v>
      </c>
      <c r="E711" s="478">
        <v>630634.61</v>
      </c>
      <c r="F711" s="478">
        <v>0</v>
      </c>
      <c r="G711" s="478">
        <v>1545879.4700000002</v>
      </c>
    </row>
    <row r="712" spans="2:7" outlineLevel="4">
      <c r="B712" s="180">
        <v>53300107</v>
      </c>
      <c r="C712" s="145" t="s">
        <v>1248</v>
      </c>
      <c r="D712" s="478">
        <v>107467855.22</v>
      </c>
      <c r="E712" s="478">
        <v>103835781.18000001</v>
      </c>
      <c r="F712" s="478">
        <v>0</v>
      </c>
      <c r="G712" s="478">
        <v>211303636.39999998</v>
      </c>
    </row>
    <row r="713" spans="2:7" outlineLevel="3">
      <c r="B713" s="180">
        <v>533001</v>
      </c>
      <c r="C713" s="145" t="s">
        <v>1244</v>
      </c>
      <c r="D713" s="478">
        <f>SUBTOTAL(9,D709:D712)</f>
        <v>255705737.23000002</v>
      </c>
      <c r="E713" s="478">
        <f>SUBTOTAL(9,E709:E712)</f>
        <v>251705172.25</v>
      </c>
      <c r="F713" s="478">
        <f>SUBTOTAL(9,F709:F712)</f>
        <v>0</v>
      </c>
      <c r="G713" s="478">
        <f>SUBTOTAL(9,G709:G712)</f>
        <v>507410909.48000002</v>
      </c>
    </row>
    <row r="714" spans="2:7" outlineLevel="2">
      <c r="B714" s="180">
        <v>5330</v>
      </c>
      <c r="C714" s="145" t="s">
        <v>1243</v>
      </c>
      <c r="D714" s="478">
        <f>SUBTOTAL(9,D709:D713)</f>
        <v>255705737.23000002</v>
      </c>
      <c r="E714" s="478">
        <f>SUBTOTAL(9,E709:E713)</f>
        <v>251705172.25</v>
      </c>
      <c r="F714" s="478">
        <f>SUBTOTAL(9,F709:F713)</f>
        <v>0</v>
      </c>
      <c r="G714" s="478">
        <f>SUBTOTAL(9,G709:G713)</f>
        <v>507410909.48000002</v>
      </c>
    </row>
    <row r="715" spans="2:7" outlineLevel="1">
      <c r="B715" s="180">
        <v>53</v>
      </c>
      <c r="C715" s="145" t="s">
        <v>1229</v>
      </c>
      <c r="D715" s="478">
        <f>SUBTOTAL(9,D703:D714)</f>
        <v>300515242.48000002</v>
      </c>
      <c r="E715" s="478">
        <f>SUBTOTAL(9,E703:E714)</f>
        <v>341308469.76999998</v>
      </c>
      <c r="F715" s="478">
        <f>SUBTOTAL(9,F703:F714)</f>
        <v>0</v>
      </c>
      <c r="G715" s="478">
        <f>SUBTOTAL(9,G703:G714)</f>
        <v>641823712.25</v>
      </c>
    </row>
    <row r="716" spans="2:7" outlineLevel="4">
      <c r="B716" s="180">
        <v>58020138</v>
      </c>
      <c r="C716" s="145" t="s">
        <v>1261</v>
      </c>
      <c r="D716" s="478">
        <v>3435989.7899999996</v>
      </c>
      <c r="E716" s="478">
        <v>1878485.7799999998</v>
      </c>
      <c r="F716" s="478">
        <v>36495.919999999998</v>
      </c>
      <c r="G716" s="478">
        <v>5277979.6500000004</v>
      </c>
    </row>
    <row r="717" spans="2:7" outlineLevel="4">
      <c r="B717" s="180">
        <v>58020139</v>
      </c>
      <c r="C717" s="145" t="s">
        <v>1262</v>
      </c>
      <c r="D717" s="478">
        <v>70792951.280000001</v>
      </c>
      <c r="E717" s="478">
        <v>63143412.940000005</v>
      </c>
      <c r="F717" s="478">
        <v>1931844.2</v>
      </c>
      <c r="G717" s="478">
        <v>132004520.02000001</v>
      </c>
    </row>
    <row r="718" spans="2:7" outlineLevel="3">
      <c r="B718" s="180">
        <v>580201</v>
      </c>
      <c r="C718" s="145" t="s">
        <v>1627</v>
      </c>
      <c r="D718" s="478">
        <f>SUBTOTAL(9,D716:D717)</f>
        <v>74228941.070000008</v>
      </c>
      <c r="E718" s="478">
        <f>SUBTOTAL(9,E716:E717)</f>
        <v>65021898.720000006</v>
      </c>
      <c r="F718" s="478">
        <f>SUBTOTAL(9,F716:F717)</f>
        <v>1968340.1199999999</v>
      </c>
      <c r="G718" s="478">
        <f>SUBTOTAL(9,G716:G717)</f>
        <v>137282499.67000002</v>
      </c>
    </row>
    <row r="719" spans="2:7" outlineLevel="2">
      <c r="B719" s="180">
        <v>5802</v>
      </c>
      <c r="C719" s="145" t="s">
        <v>1259</v>
      </c>
      <c r="D719" s="478">
        <f>SUBTOTAL(9,D716:D718)</f>
        <v>74228941.070000008</v>
      </c>
      <c r="E719" s="478">
        <f>SUBTOTAL(9,E716:E718)</f>
        <v>65021898.720000006</v>
      </c>
      <c r="F719" s="478">
        <f>SUBTOTAL(9,F716:F718)</f>
        <v>1968340.1199999999</v>
      </c>
      <c r="G719" s="478">
        <f>SUBTOTAL(9,G716:G718)</f>
        <v>137282499.67000002</v>
      </c>
    </row>
    <row r="720" spans="2:7" outlineLevel="4">
      <c r="B720" s="180">
        <v>58080101</v>
      </c>
      <c r="C720" s="145" t="s">
        <v>1270</v>
      </c>
      <c r="D720" s="478">
        <v>0</v>
      </c>
      <c r="E720" s="478">
        <v>7353910</v>
      </c>
      <c r="F720" s="478">
        <v>0</v>
      </c>
      <c r="G720" s="478">
        <v>7353910</v>
      </c>
    </row>
    <row r="721" spans="2:7" outlineLevel="4">
      <c r="B721" s="180">
        <v>58080102</v>
      </c>
      <c r="C721" s="145" t="s">
        <v>1271</v>
      </c>
      <c r="D721" s="478">
        <v>0</v>
      </c>
      <c r="E721" s="478">
        <v>847013.01</v>
      </c>
      <c r="F721" s="478">
        <v>0</v>
      </c>
      <c r="G721" s="478">
        <v>847013.01</v>
      </c>
    </row>
    <row r="722" spans="2:7" outlineLevel="4">
      <c r="B722" s="180">
        <v>58080103</v>
      </c>
      <c r="C722" s="145" t="s">
        <v>1272</v>
      </c>
      <c r="D722" s="478">
        <v>0</v>
      </c>
      <c r="E722" s="478">
        <v>151968</v>
      </c>
      <c r="F722" s="478">
        <v>0</v>
      </c>
      <c r="G722" s="478">
        <v>151968</v>
      </c>
    </row>
    <row r="723" spans="2:7" outlineLevel="4">
      <c r="B723" s="180">
        <v>58080190</v>
      </c>
      <c r="C723" s="145" t="s">
        <v>1276</v>
      </c>
      <c r="D723" s="478">
        <v>2737</v>
      </c>
      <c r="E723" s="478">
        <v>0</v>
      </c>
      <c r="F723" s="478">
        <v>2737</v>
      </c>
      <c r="G723" s="478">
        <v>0</v>
      </c>
    </row>
    <row r="724" spans="2:7" outlineLevel="3">
      <c r="B724" s="180">
        <v>580801</v>
      </c>
      <c r="C724" s="145" t="s">
        <v>1628</v>
      </c>
      <c r="D724" s="478">
        <f>SUBTOTAL(9,D720:D723)</f>
        <v>2737</v>
      </c>
      <c r="E724" s="478">
        <f>SUBTOTAL(9,E720:E723)</f>
        <v>8352891.0099999998</v>
      </c>
      <c r="F724" s="478">
        <f>SUBTOTAL(9,F720:F723)</f>
        <v>2737</v>
      </c>
      <c r="G724" s="478">
        <f>SUBTOTAL(9,G720:G723)</f>
        <v>8352891.0099999998</v>
      </c>
    </row>
    <row r="725" spans="2:7" outlineLevel="2">
      <c r="B725" s="180">
        <v>5808</v>
      </c>
      <c r="C725" s="145" t="s">
        <v>1628</v>
      </c>
      <c r="D725" s="478">
        <f>SUBTOTAL(9,D720:D724)</f>
        <v>2737</v>
      </c>
      <c r="E725" s="478">
        <f>SUBTOTAL(9,E720:E724)</f>
        <v>8352891.0099999998</v>
      </c>
      <c r="F725" s="478">
        <f>SUBTOTAL(9,F720:F724)</f>
        <v>2737</v>
      </c>
      <c r="G725" s="478">
        <f>SUBTOTAL(9,G720:G724)</f>
        <v>8352891.0099999998</v>
      </c>
    </row>
    <row r="726" spans="2:7" outlineLevel="4">
      <c r="B726" s="180">
        <v>58150189</v>
      </c>
      <c r="C726" s="145" t="s">
        <v>1283</v>
      </c>
      <c r="D726" s="478">
        <v>6.1999999999999993</v>
      </c>
      <c r="E726" s="478">
        <v>162756.89000000001</v>
      </c>
      <c r="F726" s="478">
        <v>12.87</v>
      </c>
      <c r="G726" s="478">
        <v>162750.22</v>
      </c>
    </row>
    <row r="727" spans="2:7" outlineLevel="4">
      <c r="B727" s="180">
        <v>58150194</v>
      </c>
      <c r="C727" s="145" t="s">
        <v>1005</v>
      </c>
      <c r="D727" s="478">
        <v>0</v>
      </c>
      <c r="E727" s="478">
        <v>313520.59000000003</v>
      </c>
      <c r="F727" s="478">
        <v>135966.68000000002</v>
      </c>
      <c r="G727" s="478">
        <v>177553.91</v>
      </c>
    </row>
    <row r="728" spans="2:7" outlineLevel="3">
      <c r="B728" s="180">
        <v>581501</v>
      </c>
      <c r="C728" s="145" t="s">
        <v>1629</v>
      </c>
      <c r="D728" s="478">
        <f>SUBTOTAL(9,D726:D727)</f>
        <v>6.1999999999999993</v>
      </c>
      <c r="E728" s="478">
        <f>SUBTOTAL(9,E726:E727)</f>
        <v>476277.48000000004</v>
      </c>
      <c r="F728" s="478">
        <f>SUBTOTAL(9,F726:F727)</f>
        <v>135979.55000000002</v>
      </c>
      <c r="G728" s="478">
        <f>SUBTOTAL(9,G726:G727)</f>
        <v>340304.13</v>
      </c>
    </row>
    <row r="729" spans="2:7" outlineLevel="2">
      <c r="B729" s="180">
        <v>5815</v>
      </c>
      <c r="C729" s="145" t="s">
        <v>1629</v>
      </c>
      <c r="D729" s="478">
        <f>SUBTOTAL(9,D726:D728)</f>
        <v>6.1999999999999993</v>
      </c>
      <c r="E729" s="478">
        <f>SUBTOTAL(9,E726:E728)</f>
        <v>476277.48000000004</v>
      </c>
      <c r="F729" s="478">
        <f>SUBTOTAL(9,F726:F728)</f>
        <v>135979.55000000002</v>
      </c>
      <c r="G729" s="478">
        <f>SUBTOTAL(9,G726:G728)</f>
        <v>340304.13</v>
      </c>
    </row>
    <row r="730" spans="2:7" outlineLevel="1">
      <c r="B730" s="180">
        <v>58</v>
      </c>
      <c r="C730" s="145" t="s">
        <v>1255</v>
      </c>
      <c r="D730" s="478">
        <f>SUBTOTAL(9,D716:D729)</f>
        <v>74231684.270000011</v>
      </c>
      <c r="E730" s="478">
        <f>SUBTOTAL(9,E716:E729)</f>
        <v>73851067.210000008</v>
      </c>
      <c r="F730" s="478">
        <f>SUBTOTAL(9,F716:F729)</f>
        <v>2107056.67</v>
      </c>
      <c r="G730" s="478">
        <f>SUBTOTAL(9,G716:G729)</f>
        <v>145975694.81</v>
      </c>
    </row>
    <row r="731" spans="2:7">
      <c r="B731" s="180">
        <v>5</v>
      </c>
      <c r="C731" s="145" t="s">
        <v>1012</v>
      </c>
      <c r="D731" s="478">
        <f>SUBTOTAL(9,D574:D730)</f>
        <v>6811494359.9899998</v>
      </c>
      <c r="E731" s="478">
        <f>SUBTOTAL(9,E574:E730)</f>
        <v>11853586923.109999</v>
      </c>
      <c r="F731" s="478">
        <f>SUBTOTAL(9,F574:F730)</f>
        <v>4974006104.5300007</v>
      </c>
      <c r="G731" s="478">
        <f>SUBTOTAL(9,G574:G730)</f>
        <v>13691075178.569986</v>
      </c>
    </row>
    <row r="732" spans="2:7" outlineLevel="4">
      <c r="B732" s="180">
        <v>79030201</v>
      </c>
      <c r="C732" s="145" t="s">
        <v>1293</v>
      </c>
      <c r="D732" s="478">
        <v>337904709.08999997</v>
      </c>
      <c r="E732" s="478">
        <v>70656601.00999999</v>
      </c>
      <c r="F732" s="478">
        <v>0</v>
      </c>
      <c r="G732" s="478">
        <v>408561310.09999996</v>
      </c>
    </row>
    <row r="733" spans="2:7" outlineLevel="4">
      <c r="B733" s="180">
        <v>79030202</v>
      </c>
      <c r="C733" s="145" t="s">
        <v>1294</v>
      </c>
      <c r="D733" s="478">
        <v>17960000</v>
      </c>
      <c r="E733" s="478">
        <v>160385096</v>
      </c>
      <c r="F733" s="478">
        <v>6300000</v>
      </c>
      <c r="G733" s="478">
        <v>172045096</v>
      </c>
    </row>
    <row r="734" spans="2:7" outlineLevel="4">
      <c r="B734" s="180">
        <v>79030206</v>
      </c>
      <c r="C734" s="145" t="s">
        <v>1297</v>
      </c>
      <c r="D734" s="478">
        <v>1510000</v>
      </c>
      <c r="E734" s="478">
        <v>0</v>
      </c>
      <c r="F734" s="478">
        <v>0</v>
      </c>
      <c r="G734" s="478">
        <v>1510000</v>
      </c>
    </row>
    <row r="735" spans="2:7" outlineLevel="4">
      <c r="B735" s="180">
        <v>79030207</v>
      </c>
      <c r="C735" s="145" t="s">
        <v>1298</v>
      </c>
      <c r="D735" s="478">
        <v>23897113.450000003</v>
      </c>
      <c r="E735" s="478">
        <v>46093956.300000004</v>
      </c>
      <c r="F735" s="478">
        <v>0</v>
      </c>
      <c r="G735" s="478">
        <v>69991069.75</v>
      </c>
    </row>
    <row r="736" spans="2:7" outlineLevel="4">
      <c r="B736" s="180">
        <v>79030209</v>
      </c>
      <c r="C736" s="145" t="s">
        <v>1300</v>
      </c>
      <c r="D736" s="478">
        <v>343177085.83000004</v>
      </c>
      <c r="E736" s="478">
        <v>141946704.31999999</v>
      </c>
      <c r="F736" s="478">
        <v>12526561</v>
      </c>
      <c r="G736" s="478">
        <v>472597229.14999998</v>
      </c>
    </row>
    <row r="737" spans="2:7" outlineLevel="4">
      <c r="B737" s="180">
        <v>79030210</v>
      </c>
      <c r="C737" s="145" t="s">
        <v>1301</v>
      </c>
      <c r="D737" s="478">
        <v>4505465.3599999994</v>
      </c>
      <c r="E737" s="478">
        <v>26882525.780000001</v>
      </c>
      <c r="F737" s="478">
        <v>300000</v>
      </c>
      <c r="G737" s="478">
        <v>31087991.139999997</v>
      </c>
    </row>
    <row r="738" spans="2:7" outlineLevel="4">
      <c r="B738" s="180">
        <v>79030211</v>
      </c>
      <c r="C738" s="145" t="s">
        <v>1302</v>
      </c>
      <c r="D738" s="478">
        <v>24046125.350000001</v>
      </c>
      <c r="E738" s="478">
        <v>43527931.93</v>
      </c>
      <c r="F738" s="478">
        <v>0</v>
      </c>
      <c r="G738" s="478">
        <v>67574057.280000001</v>
      </c>
    </row>
    <row r="739" spans="2:7" outlineLevel="4">
      <c r="B739" s="180">
        <v>79030212</v>
      </c>
      <c r="C739" s="145" t="s">
        <v>1303</v>
      </c>
      <c r="D739" s="478">
        <v>56946908.809999995</v>
      </c>
      <c r="E739" s="478">
        <v>48242616.819999993</v>
      </c>
      <c r="F739" s="478">
        <v>0</v>
      </c>
      <c r="G739" s="478">
        <v>105189525.63</v>
      </c>
    </row>
    <row r="740" spans="2:7" outlineLevel="4">
      <c r="B740" s="180">
        <v>79030213</v>
      </c>
      <c r="C740" s="145" t="s">
        <v>1304</v>
      </c>
      <c r="D740" s="478">
        <v>10195262.140000001</v>
      </c>
      <c r="E740" s="478">
        <v>5205631.78</v>
      </c>
      <c r="F740" s="478">
        <v>0</v>
      </c>
      <c r="G740" s="478">
        <v>15400893.920000002</v>
      </c>
    </row>
    <row r="741" spans="2:7" outlineLevel="4">
      <c r="B741" s="180">
        <v>79030215</v>
      </c>
      <c r="C741" s="145" t="s">
        <v>1306</v>
      </c>
      <c r="D741" s="478">
        <v>32747866.060000002</v>
      </c>
      <c r="E741" s="478">
        <v>94151590.219999999</v>
      </c>
      <c r="F741" s="478">
        <v>0</v>
      </c>
      <c r="G741" s="478">
        <v>126899456.28000002</v>
      </c>
    </row>
    <row r="742" spans="2:7" outlineLevel="4">
      <c r="B742" s="180">
        <v>79030218</v>
      </c>
      <c r="C742" s="145" t="s">
        <v>1309</v>
      </c>
      <c r="D742" s="478">
        <v>24371115</v>
      </c>
      <c r="E742" s="478">
        <v>0</v>
      </c>
      <c r="F742" s="478">
        <v>0</v>
      </c>
      <c r="G742" s="478">
        <v>24371115</v>
      </c>
    </row>
    <row r="743" spans="2:7" outlineLevel="4">
      <c r="B743" s="180">
        <v>79030219</v>
      </c>
      <c r="C743" s="145" t="s">
        <v>1310</v>
      </c>
      <c r="D743" s="478">
        <v>294000</v>
      </c>
      <c r="E743" s="478">
        <v>1100000</v>
      </c>
      <c r="F743" s="478">
        <v>0</v>
      </c>
      <c r="G743" s="478">
        <v>1394000</v>
      </c>
    </row>
    <row r="744" spans="2:7" outlineLevel="4">
      <c r="B744" s="180">
        <v>79030220</v>
      </c>
      <c r="C744" s="145" t="s">
        <v>1311</v>
      </c>
      <c r="D744" s="478">
        <v>12130184.890000001</v>
      </c>
      <c r="E744" s="478">
        <v>31962514.390000001</v>
      </c>
      <c r="F744" s="478">
        <v>0</v>
      </c>
      <c r="G744" s="478">
        <v>44092699.280000001</v>
      </c>
    </row>
    <row r="745" spans="2:7" outlineLevel="4">
      <c r="B745" s="180">
        <v>79030221</v>
      </c>
      <c r="C745" s="145" t="s">
        <v>1299</v>
      </c>
      <c r="D745" s="478">
        <v>16910.919999999998</v>
      </c>
      <c r="E745" s="478">
        <v>16937317.600000001</v>
      </c>
      <c r="F745" s="478">
        <v>0</v>
      </c>
      <c r="G745" s="478">
        <v>16954228.52</v>
      </c>
    </row>
    <row r="746" spans="2:7" outlineLevel="4">
      <c r="B746" s="180">
        <v>79030222</v>
      </c>
      <c r="C746" s="145" t="s">
        <v>1312</v>
      </c>
      <c r="D746" s="478">
        <v>2070210.9200000002</v>
      </c>
      <c r="E746" s="478">
        <v>2852943.69</v>
      </c>
      <c r="F746" s="478">
        <v>0</v>
      </c>
      <c r="G746" s="478">
        <v>4923154.6100000003</v>
      </c>
    </row>
    <row r="747" spans="2:7" outlineLevel="4">
      <c r="B747" s="180">
        <v>79030223</v>
      </c>
      <c r="C747" s="145" t="s">
        <v>1313</v>
      </c>
      <c r="D747" s="478">
        <v>189644091.05000001</v>
      </c>
      <c r="E747" s="478">
        <v>33889222.810000002</v>
      </c>
      <c r="F747" s="478">
        <v>0</v>
      </c>
      <c r="G747" s="478">
        <v>223533313.86000001</v>
      </c>
    </row>
    <row r="748" spans="2:7" outlineLevel="4">
      <c r="B748" s="180">
        <v>79030226</v>
      </c>
      <c r="C748" s="145" t="s">
        <v>1315</v>
      </c>
      <c r="D748" s="478">
        <v>84797161</v>
      </c>
      <c r="E748" s="478">
        <v>55705203</v>
      </c>
      <c r="F748" s="478">
        <v>0</v>
      </c>
      <c r="G748" s="478">
        <v>140502364</v>
      </c>
    </row>
    <row r="749" spans="2:7" outlineLevel="4">
      <c r="B749" s="180">
        <v>79030228</v>
      </c>
      <c r="C749" s="145" t="s">
        <v>1317</v>
      </c>
      <c r="D749" s="478">
        <v>31684105</v>
      </c>
      <c r="E749" s="478">
        <v>64276202.340000004</v>
      </c>
      <c r="F749" s="478">
        <v>15551</v>
      </c>
      <c r="G749" s="478">
        <v>95944756.340000004</v>
      </c>
    </row>
    <row r="750" spans="2:7" outlineLevel="4">
      <c r="B750" s="180">
        <v>79030230</v>
      </c>
      <c r="C750" s="145" t="s">
        <v>1319</v>
      </c>
      <c r="D750" s="478">
        <v>84179756</v>
      </c>
      <c r="E750" s="478">
        <v>94076242.609999999</v>
      </c>
      <c r="F750" s="478">
        <v>0</v>
      </c>
      <c r="G750" s="478">
        <v>178255998.60999998</v>
      </c>
    </row>
    <row r="751" spans="2:7" outlineLevel="4">
      <c r="B751" s="180">
        <v>79030231</v>
      </c>
      <c r="C751" s="145" t="s">
        <v>1320</v>
      </c>
      <c r="D751" s="478">
        <v>10113374</v>
      </c>
      <c r="E751" s="478">
        <v>82000</v>
      </c>
      <c r="F751" s="478">
        <v>0</v>
      </c>
      <c r="G751" s="478">
        <v>10195374</v>
      </c>
    </row>
    <row r="752" spans="2:7" outlineLevel="4">
      <c r="B752" s="180">
        <v>79030270</v>
      </c>
      <c r="C752" s="145" t="s">
        <v>1322</v>
      </c>
      <c r="D752" s="478">
        <v>0</v>
      </c>
      <c r="E752" s="478">
        <v>4020000</v>
      </c>
      <c r="F752" s="478">
        <v>4020000</v>
      </c>
      <c r="G752" s="478">
        <v>0</v>
      </c>
    </row>
    <row r="753" spans="2:7" outlineLevel="4">
      <c r="B753" s="180">
        <v>79030295</v>
      </c>
      <c r="C753" s="145" t="s">
        <v>1324</v>
      </c>
      <c r="D753" s="478">
        <v>121483.62</v>
      </c>
      <c r="E753" s="478">
        <v>121520.70999999999</v>
      </c>
      <c r="F753" s="478">
        <v>0</v>
      </c>
      <c r="G753" s="478">
        <v>243004.33</v>
      </c>
    </row>
    <row r="754" spans="2:7" outlineLevel="4">
      <c r="B754" s="180">
        <v>79030299</v>
      </c>
      <c r="C754" s="145" t="s">
        <v>1327</v>
      </c>
      <c r="D754" s="478">
        <v>6461540.2899999991</v>
      </c>
      <c r="E754" s="478">
        <v>9668973.2799999993</v>
      </c>
      <c r="F754" s="478">
        <v>0</v>
      </c>
      <c r="G754" s="478">
        <v>16130513.57</v>
      </c>
    </row>
    <row r="755" spans="2:7" outlineLevel="3">
      <c r="B755" s="180">
        <v>790302</v>
      </c>
      <c r="C755" s="145" t="s">
        <v>1056</v>
      </c>
      <c r="D755" s="478">
        <f>SUBTOTAL(9,D732:D754)</f>
        <v>1298774468.7799997</v>
      </c>
      <c r="E755" s="478">
        <f>SUBTOTAL(9,E732:E754)</f>
        <v>951784794.59000015</v>
      </c>
      <c r="F755" s="478">
        <f>SUBTOTAL(9,F732:F754)</f>
        <v>23162112</v>
      </c>
      <c r="G755" s="478">
        <f>SUBTOTAL(9,G732:G754)</f>
        <v>2227397151.3699999</v>
      </c>
    </row>
    <row r="756" spans="2:7" outlineLevel="4">
      <c r="B756" s="180">
        <v>79030301</v>
      </c>
      <c r="C756" s="145" t="s">
        <v>1328</v>
      </c>
      <c r="D756" s="478">
        <v>2063919243</v>
      </c>
      <c r="E756" s="478">
        <v>2196786350</v>
      </c>
      <c r="F756" s="478">
        <v>52139423</v>
      </c>
      <c r="G756" s="478">
        <v>4208566170</v>
      </c>
    </row>
    <row r="757" spans="2:7" outlineLevel="4">
      <c r="B757" s="180">
        <v>79030302</v>
      </c>
      <c r="C757" s="145" t="s">
        <v>1329</v>
      </c>
      <c r="D757" s="478">
        <v>23425611</v>
      </c>
      <c r="E757" s="478">
        <v>36209611</v>
      </c>
      <c r="F757" s="478">
        <v>2839972</v>
      </c>
      <c r="G757" s="478">
        <v>56795250</v>
      </c>
    </row>
    <row r="758" spans="2:7" outlineLevel="4">
      <c r="B758" s="180">
        <v>79030303</v>
      </c>
      <c r="C758" s="145" t="s">
        <v>1330</v>
      </c>
      <c r="D758" s="478">
        <v>95580689.99000001</v>
      </c>
      <c r="E758" s="478">
        <v>172969281</v>
      </c>
      <c r="F758" s="478">
        <v>39899436.560000002</v>
      </c>
      <c r="G758" s="478">
        <v>228650534.43000001</v>
      </c>
    </row>
    <row r="759" spans="2:7" outlineLevel="4">
      <c r="B759" s="180">
        <v>79030304</v>
      </c>
      <c r="C759" s="145" t="s">
        <v>1331</v>
      </c>
      <c r="D759" s="478">
        <v>30393337</v>
      </c>
      <c r="E759" s="478">
        <v>33691690</v>
      </c>
      <c r="F759" s="478">
        <v>1802621</v>
      </c>
      <c r="G759" s="478">
        <v>62282406</v>
      </c>
    </row>
    <row r="760" spans="2:7" outlineLevel="4">
      <c r="B760" s="180">
        <v>79030305</v>
      </c>
      <c r="C760" s="145" t="s">
        <v>1332</v>
      </c>
      <c r="D760" s="478">
        <v>189160707.21000001</v>
      </c>
      <c r="E760" s="478">
        <v>203526623</v>
      </c>
      <c r="F760" s="478">
        <v>8804448</v>
      </c>
      <c r="G760" s="478">
        <v>383882882.21000004</v>
      </c>
    </row>
    <row r="761" spans="2:7" outlineLevel="4">
      <c r="B761" s="180">
        <v>79030306</v>
      </c>
      <c r="C761" s="145" t="s">
        <v>1333</v>
      </c>
      <c r="D761" s="478">
        <v>20625031</v>
      </c>
      <c r="E761" s="478">
        <v>24987529</v>
      </c>
      <c r="F761" s="478">
        <v>5574575</v>
      </c>
      <c r="G761" s="478">
        <v>40037985</v>
      </c>
    </row>
    <row r="762" spans="2:7" outlineLevel="4">
      <c r="B762" s="180">
        <v>79030307</v>
      </c>
      <c r="C762" s="145" t="s">
        <v>1334</v>
      </c>
      <c r="D762" s="478">
        <v>178230500</v>
      </c>
      <c r="E762" s="478">
        <v>3255000</v>
      </c>
      <c r="F762" s="478">
        <v>0</v>
      </c>
      <c r="G762" s="478">
        <v>181485500</v>
      </c>
    </row>
    <row r="763" spans="2:7" outlineLevel="4">
      <c r="B763" s="180">
        <v>79030308</v>
      </c>
      <c r="C763" s="145" t="s">
        <v>1335</v>
      </c>
      <c r="D763" s="478">
        <v>14407219.51</v>
      </c>
      <c r="E763" s="478">
        <v>39692665.25</v>
      </c>
      <c r="F763" s="478">
        <v>0</v>
      </c>
      <c r="G763" s="478">
        <v>54099884.759999998</v>
      </c>
    </row>
    <row r="764" spans="2:7" outlineLevel="4">
      <c r="B764" s="180">
        <v>79030309</v>
      </c>
      <c r="C764" s="145" t="s">
        <v>1336</v>
      </c>
      <c r="D764" s="478">
        <v>189431693</v>
      </c>
      <c r="E764" s="478">
        <v>216704821</v>
      </c>
      <c r="F764" s="478">
        <v>23140102</v>
      </c>
      <c r="G764" s="478">
        <v>382996412</v>
      </c>
    </row>
    <row r="765" spans="2:7" outlineLevel="4">
      <c r="B765" s="180">
        <v>79030310</v>
      </c>
      <c r="C765" s="145" t="s">
        <v>1337</v>
      </c>
      <c r="D765" s="478">
        <v>25499294</v>
      </c>
      <c r="E765" s="478">
        <v>31374434</v>
      </c>
      <c r="F765" s="478">
        <v>0</v>
      </c>
      <c r="G765" s="478">
        <v>56873728</v>
      </c>
    </row>
    <row r="766" spans="2:7" outlineLevel="4">
      <c r="B766" s="180">
        <v>79030311</v>
      </c>
      <c r="C766" s="145" t="s">
        <v>1338</v>
      </c>
      <c r="D766" s="478">
        <v>14059732</v>
      </c>
      <c r="E766" s="478">
        <v>24807409</v>
      </c>
      <c r="F766" s="478">
        <v>12604481</v>
      </c>
      <c r="G766" s="478">
        <v>26262660</v>
      </c>
    </row>
    <row r="767" spans="2:7" outlineLevel="4">
      <c r="B767" s="180">
        <v>79030314</v>
      </c>
      <c r="C767" s="145" t="s">
        <v>1341</v>
      </c>
      <c r="D767" s="478">
        <v>771000</v>
      </c>
      <c r="E767" s="478">
        <v>86663000</v>
      </c>
      <c r="F767" s="478">
        <v>86014000</v>
      </c>
      <c r="G767" s="478">
        <v>1420000</v>
      </c>
    </row>
    <row r="768" spans="2:7" outlineLevel="4">
      <c r="B768" s="180">
        <v>79030315</v>
      </c>
      <c r="C768" s="145" t="s">
        <v>1321</v>
      </c>
      <c r="D768" s="478">
        <v>81861199</v>
      </c>
      <c r="E768" s="478">
        <v>50905600</v>
      </c>
      <c r="F768" s="478">
        <v>13689275</v>
      </c>
      <c r="G768" s="478">
        <v>119077524</v>
      </c>
    </row>
    <row r="769" spans="2:7" outlineLevel="4">
      <c r="B769" s="180">
        <v>79030316</v>
      </c>
      <c r="C769" s="145" t="s">
        <v>1320</v>
      </c>
      <c r="D769" s="478">
        <v>50191000</v>
      </c>
      <c r="E769" s="478">
        <v>27122000</v>
      </c>
      <c r="F769" s="478">
        <v>2679000</v>
      </c>
      <c r="G769" s="478">
        <v>74634000</v>
      </c>
    </row>
    <row r="770" spans="2:7" outlineLevel="4">
      <c r="B770" s="180">
        <v>79030326</v>
      </c>
      <c r="C770" s="145" t="s">
        <v>1344</v>
      </c>
      <c r="D770" s="478">
        <v>0</v>
      </c>
      <c r="E770" s="478">
        <v>455000</v>
      </c>
      <c r="F770" s="478">
        <v>0</v>
      </c>
      <c r="G770" s="478">
        <v>455000</v>
      </c>
    </row>
    <row r="771" spans="2:7" outlineLevel="3">
      <c r="B771" s="180">
        <v>790303</v>
      </c>
      <c r="C771" s="145" t="s">
        <v>1014</v>
      </c>
      <c r="D771" s="478">
        <f>SUBTOTAL(9,D756:D770)</f>
        <v>2977556256.71</v>
      </c>
      <c r="E771" s="478">
        <f>SUBTOTAL(9,E756:E770)</f>
        <v>3149151013.25</v>
      </c>
      <c r="F771" s="478">
        <f>SUBTOTAL(9,F756:F770)</f>
        <v>249187333.56</v>
      </c>
      <c r="G771" s="478">
        <f>SUBTOTAL(9,G756:G770)</f>
        <v>5877519936.4000006</v>
      </c>
    </row>
    <row r="772" spans="2:7" outlineLevel="4">
      <c r="B772" s="180">
        <v>79030501</v>
      </c>
      <c r="C772" s="145" t="s">
        <v>1347</v>
      </c>
      <c r="D772" s="478">
        <v>89366854</v>
      </c>
      <c r="E772" s="478">
        <v>95604493</v>
      </c>
      <c r="F772" s="478">
        <v>3356372</v>
      </c>
      <c r="G772" s="478">
        <v>181614975</v>
      </c>
    </row>
    <row r="773" spans="2:7" outlineLevel="4">
      <c r="B773" s="180">
        <v>79030502</v>
      </c>
      <c r="C773" s="145" t="s">
        <v>1348</v>
      </c>
      <c r="D773" s="478">
        <v>194554158</v>
      </c>
      <c r="E773" s="478">
        <v>207124728</v>
      </c>
      <c r="F773" s="478">
        <v>7047162</v>
      </c>
      <c r="G773" s="478">
        <v>394631724</v>
      </c>
    </row>
    <row r="774" spans="2:7" outlineLevel="4">
      <c r="B774" s="180">
        <v>79030503</v>
      </c>
      <c r="C774" s="145" t="s">
        <v>1349</v>
      </c>
      <c r="D774" s="478">
        <v>18134000</v>
      </c>
      <c r="E774" s="478">
        <v>19719455</v>
      </c>
      <c r="F774" s="478">
        <v>1018655</v>
      </c>
      <c r="G774" s="478">
        <v>36834800</v>
      </c>
    </row>
    <row r="775" spans="2:7" outlineLevel="4">
      <c r="B775" s="180">
        <v>79030504</v>
      </c>
      <c r="C775" s="145" t="s">
        <v>1350</v>
      </c>
      <c r="D775" s="478">
        <v>270102316</v>
      </c>
      <c r="E775" s="478">
        <v>287270332</v>
      </c>
      <c r="F775" s="478">
        <v>10242495</v>
      </c>
      <c r="G775" s="478">
        <v>547130153</v>
      </c>
    </row>
    <row r="776" spans="2:7" outlineLevel="3">
      <c r="B776" s="180">
        <v>790305</v>
      </c>
      <c r="C776" s="145" t="s">
        <v>1046</v>
      </c>
      <c r="D776" s="478">
        <f>SUBTOTAL(9,D772:D775)</f>
        <v>572157328</v>
      </c>
      <c r="E776" s="478">
        <f>SUBTOTAL(9,E772:E775)</f>
        <v>609719008</v>
      </c>
      <c r="F776" s="478">
        <f>SUBTOTAL(9,F772:F775)</f>
        <v>21664684</v>
      </c>
      <c r="G776" s="478">
        <f>SUBTOTAL(9,G772:G775)</f>
        <v>1160211652</v>
      </c>
    </row>
    <row r="777" spans="2:7" outlineLevel="4">
      <c r="B777" s="180">
        <v>79030601</v>
      </c>
      <c r="C777" s="145" t="s">
        <v>1351</v>
      </c>
      <c r="D777" s="478">
        <v>66987060</v>
      </c>
      <c r="E777" s="478">
        <v>72240526</v>
      </c>
      <c r="F777" s="478">
        <v>3298585</v>
      </c>
      <c r="G777" s="478">
        <v>135929001</v>
      </c>
    </row>
    <row r="778" spans="2:7" outlineLevel="4">
      <c r="B778" s="180">
        <v>79030602</v>
      </c>
      <c r="C778" s="145" t="s">
        <v>1352</v>
      </c>
      <c r="D778" s="478">
        <v>44658173</v>
      </c>
      <c r="E778" s="478">
        <v>47775727</v>
      </c>
      <c r="F778" s="478">
        <v>1674833</v>
      </c>
      <c r="G778" s="478">
        <v>90759067</v>
      </c>
    </row>
    <row r="779" spans="2:7" outlineLevel="3">
      <c r="B779" s="180">
        <v>790306</v>
      </c>
      <c r="C779" s="145" t="s">
        <v>1052</v>
      </c>
      <c r="D779" s="478">
        <f>SUBTOTAL(9,D777:D778)</f>
        <v>111645233</v>
      </c>
      <c r="E779" s="478">
        <f>SUBTOTAL(9,E777:E778)</f>
        <v>120016253</v>
      </c>
      <c r="F779" s="478">
        <f>SUBTOTAL(9,F777:F778)</f>
        <v>4973418</v>
      </c>
      <c r="G779" s="478">
        <f>SUBTOTAL(9,G777:G778)</f>
        <v>226688068</v>
      </c>
    </row>
    <row r="780" spans="2:7" outlineLevel="4">
      <c r="B780" s="180">
        <v>79030702</v>
      </c>
      <c r="C780" s="145" t="s">
        <v>1356</v>
      </c>
      <c r="D780" s="478">
        <v>3635676.85</v>
      </c>
      <c r="E780" s="478">
        <v>6358811.1200000001</v>
      </c>
      <c r="F780" s="478">
        <v>0</v>
      </c>
      <c r="G780" s="478">
        <v>9994487.9700000007</v>
      </c>
    </row>
    <row r="781" spans="2:7" outlineLevel="3">
      <c r="B781" s="180">
        <v>790307</v>
      </c>
      <c r="C781" s="145" t="s">
        <v>1354</v>
      </c>
      <c r="D781" s="478">
        <f>SUBTOTAL(9,D780:D780)</f>
        <v>3635676.85</v>
      </c>
      <c r="E781" s="478">
        <f>SUBTOTAL(9,E780:E780)</f>
        <v>6358811.1200000001</v>
      </c>
      <c r="F781" s="478">
        <f>SUBTOTAL(9,F780:F780)</f>
        <v>0</v>
      </c>
      <c r="G781" s="478">
        <f>SUBTOTAL(9,G780:G780)</f>
        <v>9994487.9700000007</v>
      </c>
    </row>
    <row r="782" spans="2:7" outlineLevel="4">
      <c r="B782" s="180">
        <v>79030805</v>
      </c>
      <c r="C782" s="145" t="s">
        <v>1364</v>
      </c>
      <c r="D782" s="478">
        <v>293941.49</v>
      </c>
      <c r="E782" s="478">
        <v>1020387.4600000001</v>
      </c>
      <c r="F782" s="478">
        <v>0</v>
      </c>
      <c r="G782" s="478">
        <v>1314328.95</v>
      </c>
    </row>
    <row r="783" spans="2:7" outlineLevel="4">
      <c r="B783" s="180">
        <v>79030809</v>
      </c>
      <c r="C783" s="145" t="s">
        <v>1367</v>
      </c>
      <c r="D783" s="478">
        <v>0</v>
      </c>
      <c r="E783" s="478">
        <v>101043163</v>
      </c>
      <c r="F783" s="478">
        <v>0</v>
      </c>
      <c r="G783" s="478">
        <v>101043163</v>
      </c>
    </row>
    <row r="784" spans="2:7" outlineLevel="3">
      <c r="B784" s="180">
        <v>790308</v>
      </c>
      <c r="C784" s="145" t="s">
        <v>253</v>
      </c>
      <c r="D784" s="478">
        <f>SUBTOTAL(9,D782:D783)</f>
        <v>293941.49</v>
      </c>
      <c r="E784" s="478">
        <f>SUBTOTAL(9,E782:E783)</f>
        <v>102063550.45999999</v>
      </c>
      <c r="F784" s="478">
        <f>SUBTOTAL(9,F782:F783)</f>
        <v>0</v>
      </c>
      <c r="G784" s="478">
        <f>SUBTOTAL(9,G782:G783)</f>
        <v>102357491.95</v>
      </c>
    </row>
    <row r="785" spans="2:7" outlineLevel="2">
      <c r="B785" s="180">
        <v>7903</v>
      </c>
      <c r="C785" s="145" t="s">
        <v>1290</v>
      </c>
      <c r="D785" s="478">
        <f>SUBTOTAL(9,D732:D784)</f>
        <v>4964062904.8299999</v>
      </c>
      <c r="E785" s="478">
        <f>SUBTOTAL(9,E732:E784)</f>
        <v>4939093430.4200001</v>
      </c>
      <c r="F785" s="478">
        <f>SUBTOTAL(9,F732:F784)</f>
        <v>298987547.56</v>
      </c>
      <c r="G785" s="478">
        <f>SUBTOTAL(9,G732:G784)</f>
        <v>9604168787.6900005</v>
      </c>
    </row>
    <row r="786" spans="2:7" outlineLevel="1">
      <c r="B786" s="180">
        <v>79</v>
      </c>
      <c r="C786" s="145" t="s">
        <v>967</v>
      </c>
      <c r="D786" s="478">
        <f>SUBTOTAL(9,D732:D785)</f>
        <v>4964062904.8299999</v>
      </c>
      <c r="E786" s="478">
        <f>SUBTOTAL(9,E732:E785)</f>
        <v>4939093430.4200001</v>
      </c>
      <c r="F786" s="478">
        <f>SUBTOTAL(9,F732:F785)</f>
        <v>298987547.56</v>
      </c>
      <c r="G786" s="478">
        <f>SUBTOTAL(9,G732:G785)</f>
        <v>9604168787.6900005</v>
      </c>
    </row>
    <row r="787" spans="2:7">
      <c r="B787" s="180">
        <v>7</v>
      </c>
      <c r="C787" s="145" t="s">
        <v>1289</v>
      </c>
      <c r="D787" s="478">
        <f>SUBTOTAL(9,D732:D786)</f>
        <v>4964062904.8299999</v>
      </c>
      <c r="E787" s="478">
        <f>SUBTOTAL(9,E732:E786)</f>
        <v>4939093430.4200001</v>
      </c>
      <c r="F787" s="478">
        <f>SUBTOTAL(9,F732:F786)</f>
        <v>298987547.56</v>
      </c>
      <c r="G787" s="478">
        <f>SUBTOTAL(9,G732:G786)</f>
        <v>9604168787.6900005</v>
      </c>
    </row>
    <row r="788" spans="2:7" outlineLevel="4">
      <c r="B788" s="180">
        <v>99999995</v>
      </c>
      <c r="C788" s="145" t="s">
        <v>1598</v>
      </c>
      <c r="D788" s="478">
        <v>0</v>
      </c>
      <c r="E788" s="478">
        <v>754000</v>
      </c>
      <c r="F788" s="478">
        <v>754000</v>
      </c>
      <c r="G788" s="478">
        <v>0</v>
      </c>
    </row>
    <row r="789" spans="2:7" outlineLevel="4">
      <c r="B789" s="180">
        <v>99999997</v>
      </c>
      <c r="C789" s="145" t="s">
        <v>1600</v>
      </c>
      <c r="D789" s="478">
        <v>0</v>
      </c>
      <c r="E789" s="478">
        <v>111844099</v>
      </c>
      <c r="F789" s="478">
        <v>111844099</v>
      </c>
      <c r="G789" s="478">
        <v>0</v>
      </c>
    </row>
    <row r="790" spans="2:7" outlineLevel="4">
      <c r="B790" s="180">
        <v>99999998</v>
      </c>
      <c r="C790" s="145" t="s">
        <v>1601</v>
      </c>
      <c r="D790" s="478">
        <v>0</v>
      </c>
      <c r="E790" s="478">
        <v>0.19</v>
      </c>
      <c r="F790" s="478">
        <v>0.19</v>
      </c>
      <c r="G790" s="478">
        <v>0</v>
      </c>
    </row>
    <row r="791" spans="2:7" outlineLevel="4">
      <c r="B791" s="180">
        <v>99999999</v>
      </c>
      <c r="C791" s="145" t="s">
        <v>1602</v>
      </c>
      <c r="D791" s="478">
        <v>0</v>
      </c>
      <c r="E791" s="478">
        <v>11349843</v>
      </c>
      <c r="F791" s="478">
        <v>11349843</v>
      </c>
      <c r="G791" s="478">
        <v>0</v>
      </c>
    </row>
    <row r="792" spans="2:7" outlineLevel="3">
      <c r="B792" s="180">
        <v>999999</v>
      </c>
      <c r="C792" s="145" t="s">
        <v>1630</v>
      </c>
      <c r="D792" s="478">
        <f>SUBTOTAL(9,D788:D791)</f>
        <v>0</v>
      </c>
      <c r="E792" s="478">
        <f>SUBTOTAL(9,E788:E791)</f>
        <v>123947942.19</v>
      </c>
      <c r="F792" s="478">
        <f>SUBTOTAL(9,F788:F791)</f>
        <v>123947942.19</v>
      </c>
      <c r="G792" s="478">
        <f>SUBTOTAL(9,G788:G791)</f>
        <v>0</v>
      </c>
    </row>
    <row r="793" spans="2:7" outlineLevel="2">
      <c r="B793" s="180">
        <v>9999</v>
      </c>
      <c r="C793" s="145" t="s">
        <v>1631</v>
      </c>
      <c r="D793" s="478">
        <f>SUBTOTAL(9,D788:D792)</f>
        <v>0</v>
      </c>
      <c r="E793" s="478">
        <f>SUBTOTAL(9,E788:E792)</f>
        <v>123947942.19</v>
      </c>
      <c r="F793" s="478">
        <f>SUBTOTAL(9,F788:F792)</f>
        <v>123947942.19</v>
      </c>
      <c r="G793" s="478">
        <f>SUBTOTAL(9,G788:G792)</f>
        <v>0</v>
      </c>
    </row>
    <row r="794" spans="2:7" outlineLevel="1">
      <c r="B794" s="180">
        <v>99</v>
      </c>
      <c r="C794" s="145" t="s">
        <v>1631</v>
      </c>
      <c r="D794" s="478">
        <f>SUBTOTAL(9,D788:D793)</f>
        <v>0</v>
      </c>
      <c r="E794" s="478">
        <f>SUBTOTAL(9,E788:E793)</f>
        <v>123947942.19</v>
      </c>
      <c r="F794" s="478">
        <f>SUBTOTAL(9,F788:F793)</f>
        <v>123947942.19</v>
      </c>
      <c r="G794" s="478">
        <f>SUBTOTAL(9,G788:G793)</f>
        <v>0</v>
      </c>
    </row>
    <row r="795" spans="2:7">
      <c r="B795" s="180">
        <v>9</v>
      </c>
      <c r="C795" s="145" t="s">
        <v>1631</v>
      </c>
      <c r="D795" s="478">
        <f>SUBTOTAL(9,D788:D794)</f>
        <v>0</v>
      </c>
      <c r="E795" s="478">
        <f>SUBTOTAL(9,E788:E794)</f>
        <v>123947942.19</v>
      </c>
      <c r="F795" s="478">
        <f>SUBTOTAL(9,F788:F794)</f>
        <v>123947942.19</v>
      </c>
      <c r="G795" s="478">
        <f>SUBTOTAL(9,G788:G794)</f>
        <v>0</v>
      </c>
    </row>
    <row r="796" spans="2:7">
      <c r="D796" s="478"/>
      <c r="E796" s="478"/>
      <c r="F796" s="478"/>
      <c r="G796" s="478"/>
    </row>
    <row r="797" spans="2:7" hidden="1">
      <c r="B797" s="300" t="s">
        <v>1632</v>
      </c>
      <c r="C797" s="300">
        <v>0</v>
      </c>
      <c r="D797" s="479">
        <v>-6.8279041443020105E-6</v>
      </c>
      <c r="E797" s="479">
        <v>162630588064.01019</v>
      </c>
      <c r="F797" s="479">
        <v>162630588064.01004</v>
      </c>
      <c r="G797" s="479">
        <v>-5.3346157073974609E-6</v>
      </c>
    </row>
    <row r="798" spans="2:7">
      <c r="C798" s="300" t="s">
        <v>1633</v>
      </c>
      <c r="D798" s="479">
        <f>D797</f>
        <v>-6.8279041443020105E-6</v>
      </c>
      <c r="E798" s="479">
        <f>E797</f>
        <v>162630588064.01019</v>
      </c>
      <c r="F798" s="479">
        <f>F797</f>
        <v>162630588064.01004</v>
      </c>
      <c r="G798" s="479">
        <f>G797</f>
        <v>-5.3346157073974609E-6</v>
      </c>
    </row>
  </sheetData>
  <pageMargins left="0.7" right="0.7" top="0.75" bottom="0.75" header="0.3" footer="0.3"/>
  <pageSetup orientation="portrait" horizontalDpi="300" verticalDpi="300" r:id="rId1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66F2F27-A3D2-44F1-B80B-D687C6D27BB6}">
  <dimension ref="A1:G680"/>
  <sheetViews>
    <sheetView topLeftCell="A2" workbookViewId="0"/>
  </sheetViews>
  <sheetFormatPr defaultColWidth="11.42578125" defaultRowHeight="15" outlineLevelRow="4"/>
  <cols>
    <col min="1" max="1" width="7.85546875" customWidth="1"/>
    <col min="2" max="2" width="16.28515625" customWidth="1"/>
    <col min="3" max="3" width="40.28515625" customWidth="1"/>
    <col min="4" max="7" width="16.7109375" customWidth="1"/>
  </cols>
  <sheetData>
    <row r="1" spans="1:7" hidden="1">
      <c r="A1">
        <v>811024803</v>
      </c>
      <c r="B1">
        <v>202001</v>
      </c>
      <c r="C1" t="s">
        <v>1603</v>
      </c>
      <c r="D1" t="s">
        <v>1662</v>
      </c>
      <c r="E1" t="s">
        <v>1663</v>
      </c>
      <c r="F1" t="s">
        <v>1663</v>
      </c>
      <c r="G1" t="s">
        <v>1664</v>
      </c>
    </row>
    <row r="2" spans="1:7" ht="18.75">
      <c r="B2" s="140" t="s">
        <v>1603</v>
      </c>
    </row>
    <row r="3" spans="1:7" ht="18.75">
      <c r="B3" s="140" t="s">
        <v>1607</v>
      </c>
    </row>
    <row r="5" spans="1:7" ht="21">
      <c r="B5" s="141" t="s">
        <v>1608</v>
      </c>
    </row>
    <row r="6" spans="1:7">
      <c r="B6" s="142" t="s">
        <v>1665</v>
      </c>
    </row>
    <row r="9" spans="1:7">
      <c r="B9" s="143" t="s">
        <v>282</v>
      </c>
      <c r="C9" s="143" t="s">
        <v>1610</v>
      </c>
      <c r="D9" s="143" t="s">
        <v>1611</v>
      </c>
      <c r="E9" s="143" t="s">
        <v>1612</v>
      </c>
      <c r="F9" s="143" t="s">
        <v>1613</v>
      </c>
      <c r="G9" s="143" t="s">
        <v>1614</v>
      </c>
    </row>
    <row r="10" spans="1:7" outlineLevel="4">
      <c r="B10" s="180">
        <v>11050101</v>
      </c>
      <c r="C10" s="145" t="s">
        <v>291</v>
      </c>
      <c r="D10" s="478">
        <v>1513100.47</v>
      </c>
      <c r="E10" s="478">
        <v>13084900</v>
      </c>
      <c r="F10" s="478">
        <v>14549000</v>
      </c>
      <c r="G10" s="478">
        <v>49000.469999999972</v>
      </c>
    </row>
    <row r="11" spans="1:7" outlineLevel="3">
      <c r="B11">
        <v>110501</v>
      </c>
      <c r="C11" t="s">
        <v>290</v>
      </c>
      <c r="D11" s="478">
        <f>SUBTOTAL(9,D10:D10)</f>
        <v>1513100.47</v>
      </c>
      <c r="E11" s="478">
        <f>SUBTOTAL(9,E10:E10)</f>
        <v>13084900</v>
      </c>
      <c r="F11" s="478">
        <f>SUBTOTAL(9,F10:F10)</f>
        <v>14549000</v>
      </c>
      <c r="G11" s="478">
        <f>SUBTOTAL(9,G10:G10)</f>
        <v>49000.469999999972</v>
      </c>
    </row>
    <row r="12" spans="1:7" outlineLevel="4">
      <c r="B12" s="180">
        <v>11050201</v>
      </c>
      <c r="C12" s="145" t="s">
        <v>296</v>
      </c>
      <c r="D12" s="478">
        <v>0</v>
      </c>
      <c r="E12" s="478">
        <v>400000</v>
      </c>
      <c r="F12" s="478">
        <v>0</v>
      </c>
      <c r="G12" s="478">
        <v>400000</v>
      </c>
    </row>
    <row r="13" spans="1:7" outlineLevel="4">
      <c r="B13" s="180">
        <v>11050204</v>
      </c>
      <c r="C13" s="145" t="s">
        <v>297</v>
      </c>
      <c r="D13" s="478">
        <v>0</v>
      </c>
      <c r="E13" s="478">
        <v>200000</v>
      </c>
      <c r="F13" s="478">
        <v>0</v>
      </c>
      <c r="G13" s="478">
        <v>200000</v>
      </c>
    </row>
    <row r="14" spans="1:7" outlineLevel="4">
      <c r="B14" s="180">
        <v>11050205</v>
      </c>
      <c r="C14" s="145" t="s">
        <v>298</v>
      </c>
      <c r="D14" s="478">
        <v>200000</v>
      </c>
      <c r="E14" s="478">
        <v>0</v>
      </c>
      <c r="F14" s="478">
        <v>0</v>
      </c>
      <c r="G14" s="478">
        <v>200000</v>
      </c>
    </row>
    <row r="15" spans="1:7" outlineLevel="4">
      <c r="B15" s="180">
        <v>11050212</v>
      </c>
      <c r="C15" s="145" t="s">
        <v>299</v>
      </c>
      <c r="D15" s="478">
        <v>0</v>
      </c>
      <c r="E15" s="478">
        <v>400000</v>
      </c>
      <c r="F15" s="478">
        <v>0</v>
      </c>
      <c r="G15" s="478">
        <v>400000</v>
      </c>
    </row>
    <row r="16" spans="1:7" outlineLevel="4">
      <c r="B16" s="180">
        <v>11050214</v>
      </c>
      <c r="C16" s="145" t="s">
        <v>300</v>
      </c>
      <c r="D16" s="478">
        <v>50000</v>
      </c>
      <c r="E16" s="478">
        <v>0</v>
      </c>
      <c r="F16" s="478">
        <v>0</v>
      </c>
      <c r="G16" s="478">
        <v>50000</v>
      </c>
    </row>
    <row r="17" spans="2:7" outlineLevel="4">
      <c r="B17" s="180">
        <v>11050215</v>
      </c>
      <c r="C17" s="145" t="s">
        <v>1666</v>
      </c>
      <c r="D17" s="478">
        <v>0</v>
      </c>
      <c r="E17" s="478">
        <v>0</v>
      </c>
      <c r="F17" s="478">
        <v>0</v>
      </c>
      <c r="G17" s="478">
        <v>0</v>
      </c>
    </row>
    <row r="18" spans="2:7" outlineLevel="4">
      <c r="B18" s="180">
        <v>11050216</v>
      </c>
      <c r="C18" s="145" t="s">
        <v>302</v>
      </c>
      <c r="D18" s="478">
        <v>0</v>
      </c>
      <c r="E18" s="478">
        <v>800000</v>
      </c>
      <c r="F18" s="478">
        <v>0</v>
      </c>
      <c r="G18" s="478">
        <v>800000</v>
      </c>
    </row>
    <row r="19" spans="2:7" outlineLevel="3">
      <c r="B19">
        <v>110502</v>
      </c>
      <c r="C19" t="s">
        <v>295</v>
      </c>
      <c r="D19" s="478">
        <f>SUBTOTAL(9,D12:D18)</f>
        <v>250000</v>
      </c>
      <c r="E19" s="478">
        <f>SUBTOTAL(9,E12:E18)</f>
        <v>1800000</v>
      </c>
      <c r="F19" s="478">
        <f>SUBTOTAL(9,F12:F18)</f>
        <v>0</v>
      </c>
      <c r="G19" s="478">
        <f>SUBTOTAL(9,G12:G18)</f>
        <v>2050000</v>
      </c>
    </row>
    <row r="20" spans="2:7" outlineLevel="2">
      <c r="B20">
        <v>1105</v>
      </c>
      <c r="C20" t="s">
        <v>289</v>
      </c>
      <c r="D20" s="478">
        <f>SUBTOTAL(9,D10:D19)</f>
        <v>1763100.47</v>
      </c>
      <c r="E20" s="478">
        <f>SUBTOTAL(9,E10:E19)</f>
        <v>14884900</v>
      </c>
      <c r="F20" s="478">
        <f>SUBTOTAL(9,F10:F19)</f>
        <v>14549000</v>
      </c>
      <c r="G20" s="478">
        <f>SUBTOTAL(9,G10:G19)</f>
        <v>2099000.4699999997</v>
      </c>
    </row>
    <row r="21" spans="2:7" outlineLevel="4">
      <c r="B21" s="180">
        <v>11100501</v>
      </c>
      <c r="C21" s="145" t="s">
        <v>305</v>
      </c>
      <c r="D21" s="478">
        <v>12083568.32</v>
      </c>
      <c r="E21" s="478">
        <v>1946719743</v>
      </c>
      <c r="F21" s="478">
        <v>1948823625.3599999</v>
      </c>
      <c r="G21" s="478">
        <v>9979685.9600000009</v>
      </c>
    </row>
    <row r="22" spans="2:7" outlineLevel="3">
      <c r="B22">
        <v>111005</v>
      </c>
      <c r="C22" t="s">
        <v>304</v>
      </c>
      <c r="D22" s="478">
        <f>SUBTOTAL(9,D21:D21)</f>
        <v>12083568.32</v>
      </c>
      <c r="E22" s="478">
        <f>SUBTOTAL(9,E21:E21)</f>
        <v>1946719743</v>
      </c>
      <c r="F22" s="478">
        <f>SUBTOTAL(9,F21:F21)</f>
        <v>1948823625.3599999</v>
      </c>
      <c r="G22" s="478">
        <f>SUBTOTAL(9,G21:G21)</f>
        <v>9979685.9600000009</v>
      </c>
    </row>
    <row r="23" spans="2:7" outlineLevel="4">
      <c r="B23" s="180">
        <v>11100601</v>
      </c>
      <c r="C23" s="145" t="s">
        <v>307</v>
      </c>
      <c r="D23" s="478">
        <v>7359903487.9799995</v>
      </c>
      <c r="E23" s="478">
        <v>27961716768.699997</v>
      </c>
      <c r="F23" s="478">
        <v>22252818563.889999</v>
      </c>
      <c r="G23" s="478">
        <v>13068801692.789999</v>
      </c>
    </row>
    <row r="24" spans="2:7" outlineLevel="3">
      <c r="B24">
        <v>111006</v>
      </c>
      <c r="C24" t="s">
        <v>306</v>
      </c>
      <c r="D24" s="478">
        <f>SUBTOTAL(9,D23:D23)</f>
        <v>7359903487.9799995</v>
      </c>
      <c r="E24" s="478">
        <f>SUBTOTAL(9,E23:E23)</f>
        <v>27961716768.699997</v>
      </c>
      <c r="F24" s="478">
        <f>SUBTOTAL(9,F23:F23)</f>
        <v>22252818563.889999</v>
      </c>
      <c r="G24" s="478">
        <f>SUBTOTAL(9,G23:G23)</f>
        <v>13068801692.789999</v>
      </c>
    </row>
    <row r="25" spans="2:7" outlineLevel="4">
      <c r="B25" s="180">
        <v>11109001</v>
      </c>
      <c r="C25" s="145" t="s">
        <v>1639</v>
      </c>
      <c r="D25" s="478">
        <v>0</v>
      </c>
      <c r="E25" s="478">
        <v>0</v>
      </c>
      <c r="F25" s="478">
        <v>0</v>
      </c>
      <c r="G25" s="478">
        <v>0</v>
      </c>
    </row>
    <row r="26" spans="2:7" outlineLevel="3">
      <c r="B26">
        <v>111090</v>
      </c>
      <c r="C26" t="s">
        <v>312</v>
      </c>
      <c r="D26" s="478">
        <f>SUBTOTAL(9,D25:D25)</f>
        <v>0</v>
      </c>
      <c r="E26" s="478">
        <f>SUBTOTAL(9,E25:E25)</f>
        <v>0</v>
      </c>
      <c r="F26" s="478">
        <f>SUBTOTAL(9,F25:F25)</f>
        <v>0</v>
      </c>
      <c r="G26" s="478">
        <f>SUBTOTAL(9,G25:G25)</f>
        <v>0</v>
      </c>
    </row>
    <row r="27" spans="2:7" outlineLevel="2">
      <c r="B27">
        <v>1110</v>
      </c>
      <c r="C27" t="s">
        <v>303</v>
      </c>
      <c r="D27" s="478">
        <f>SUBTOTAL(9,D21:D26)</f>
        <v>7371987056.2999992</v>
      </c>
      <c r="E27" s="478">
        <f>SUBTOTAL(9,E21:E26)</f>
        <v>29908436511.699997</v>
      </c>
      <c r="F27" s="478">
        <f>SUBTOTAL(9,F21:F26)</f>
        <v>24201642189.25</v>
      </c>
      <c r="G27" s="478">
        <f>SUBTOTAL(9,G21:G26)</f>
        <v>13078781378.749998</v>
      </c>
    </row>
    <row r="28" spans="2:7" outlineLevel="4">
      <c r="B28" s="180">
        <v>11321001</v>
      </c>
      <c r="C28" s="145" t="s">
        <v>316</v>
      </c>
      <c r="D28" s="478">
        <v>903762941.34000003</v>
      </c>
      <c r="E28" s="478">
        <v>9870941463.1599998</v>
      </c>
      <c r="F28" s="478">
        <v>10326810004.16</v>
      </c>
      <c r="G28" s="478">
        <v>447894400.34000009</v>
      </c>
    </row>
    <row r="29" spans="2:7" outlineLevel="4">
      <c r="B29" s="180">
        <v>11321002</v>
      </c>
      <c r="C29" s="145" t="s">
        <v>317</v>
      </c>
      <c r="D29" s="478">
        <v>0</v>
      </c>
      <c r="E29" s="478">
        <v>8788596464</v>
      </c>
      <c r="F29" s="478">
        <v>7015682165</v>
      </c>
      <c r="G29" s="478">
        <v>1772914299</v>
      </c>
    </row>
    <row r="30" spans="2:7" outlineLevel="3">
      <c r="B30">
        <v>113210</v>
      </c>
      <c r="C30" t="s">
        <v>315</v>
      </c>
      <c r="D30" s="478">
        <f>SUBTOTAL(9,D28:D29)</f>
        <v>903762941.34000003</v>
      </c>
      <c r="E30" s="478">
        <f>SUBTOTAL(9,E28:E29)</f>
        <v>18659537927.16</v>
      </c>
      <c r="F30" s="478">
        <f>SUBTOTAL(9,F28:F29)</f>
        <v>17342492169.16</v>
      </c>
      <c r="G30" s="478">
        <f>SUBTOTAL(9,G28:G29)</f>
        <v>2220808699.3400002</v>
      </c>
    </row>
    <row r="31" spans="2:7" outlineLevel="2">
      <c r="B31">
        <v>1132</v>
      </c>
      <c r="C31" t="s">
        <v>314</v>
      </c>
      <c r="D31" s="478">
        <f>SUBTOTAL(9,D28:D30)</f>
        <v>903762941.34000003</v>
      </c>
      <c r="E31" s="478">
        <f>SUBTOTAL(9,E28:E30)</f>
        <v>18659537927.16</v>
      </c>
      <c r="F31" s="478">
        <f>SUBTOTAL(9,F28:F30)</f>
        <v>17342492169.16</v>
      </c>
      <c r="G31" s="478">
        <f>SUBTOTAL(9,G28:G30)</f>
        <v>2220808699.3400002</v>
      </c>
    </row>
    <row r="32" spans="2:7" outlineLevel="4">
      <c r="B32" s="180">
        <v>11339001</v>
      </c>
      <c r="C32" s="145" t="s">
        <v>1667</v>
      </c>
      <c r="D32" s="478">
        <v>3296914354.2600002</v>
      </c>
      <c r="E32" s="478">
        <v>17403312287.02</v>
      </c>
      <c r="F32" s="478">
        <v>20699134617.469997</v>
      </c>
      <c r="G32" s="478">
        <v>1092023.8099998855</v>
      </c>
    </row>
    <row r="33" spans="2:7" outlineLevel="3">
      <c r="B33">
        <v>113390</v>
      </c>
      <c r="C33" t="s">
        <v>321</v>
      </c>
      <c r="D33" s="478">
        <f>SUBTOTAL(9,D32:D32)</f>
        <v>3296914354.2600002</v>
      </c>
      <c r="E33" s="478">
        <f>SUBTOTAL(9,E32:E32)</f>
        <v>17403312287.02</v>
      </c>
      <c r="F33" s="478">
        <f>SUBTOTAL(9,F32:F32)</f>
        <v>20699134617.469997</v>
      </c>
      <c r="G33" s="478">
        <f>SUBTOTAL(9,G32:G32)</f>
        <v>1092023.8099998855</v>
      </c>
    </row>
    <row r="34" spans="2:7" outlineLevel="2">
      <c r="B34">
        <v>1133</v>
      </c>
      <c r="C34" t="s">
        <v>1640</v>
      </c>
      <c r="D34" s="478">
        <f>SUBTOTAL(9,D32:D33)</f>
        <v>3296914354.2600002</v>
      </c>
      <c r="E34" s="478">
        <f>SUBTOTAL(9,E32:E33)</f>
        <v>17403312287.02</v>
      </c>
      <c r="F34" s="478">
        <f>SUBTOTAL(9,F32:F33)</f>
        <v>20699134617.469997</v>
      </c>
      <c r="G34" s="478">
        <f>SUBTOTAL(9,G32:G33)</f>
        <v>1092023.8099998855</v>
      </c>
    </row>
    <row r="35" spans="2:7" outlineLevel="1">
      <c r="B35">
        <v>11</v>
      </c>
      <c r="C35" t="s">
        <v>288</v>
      </c>
      <c r="D35" s="478">
        <f>SUBTOTAL(9,D10:D34)</f>
        <v>11574427452.369999</v>
      </c>
      <c r="E35" s="478">
        <f>SUBTOTAL(9,E10:E34)</f>
        <v>65986171625.880005</v>
      </c>
      <c r="F35" s="478">
        <f>SUBTOTAL(9,F10:F34)</f>
        <v>62257817975.880005</v>
      </c>
      <c r="G35" s="478">
        <f>SUBTOTAL(9,G10:G34)</f>
        <v>15302781102.369999</v>
      </c>
    </row>
    <row r="36" spans="2:7" outlineLevel="4">
      <c r="B36" s="180">
        <v>12010601</v>
      </c>
      <c r="C36" s="145" t="s">
        <v>327</v>
      </c>
      <c r="D36" s="478">
        <v>2378856115.8899999</v>
      </c>
      <c r="E36" s="478">
        <v>1905348137.8099999</v>
      </c>
      <c r="F36" s="478">
        <v>1848307653.3499999</v>
      </c>
      <c r="G36" s="478">
        <v>2435896600.3499999</v>
      </c>
    </row>
    <row r="37" spans="2:7" outlineLevel="4">
      <c r="B37" s="180">
        <v>12010602</v>
      </c>
      <c r="C37" s="145" t="s">
        <v>328</v>
      </c>
      <c r="D37" s="478">
        <v>44436226.710000001</v>
      </c>
      <c r="E37" s="478">
        <v>65758955.580000006</v>
      </c>
      <c r="F37" s="478">
        <v>58021010.200000003</v>
      </c>
      <c r="G37" s="478">
        <v>52174172.089999996</v>
      </c>
    </row>
    <row r="38" spans="2:7" outlineLevel="3">
      <c r="B38">
        <v>120106</v>
      </c>
      <c r="C38" t="s">
        <v>326</v>
      </c>
      <c r="D38" s="478">
        <f>SUBTOTAL(9,D36:D37)</f>
        <v>2423292342.5999999</v>
      </c>
      <c r="E38" s="478">
        <f>SUBTOTAL(9,E36:E37)</f>
        <v>1971107093.3899999</v>
      </c>
      <c r="F38" s="478">
        <f>SUBTOTAL(9,F36:F37)</f>
        <v>1906328663.55</v>
      </c>
      <c r="G38" s="478">
        <f>SUBTOTAL(9,G36:G37)</f>
        <v>2488070772.4400001</v>
      </c>
    </row>
    <row r="39" spans="2:7" outlineLevel="2">
      <c r="B39">
        <v>1201</v>
      </c>
      <c r="C39" t="s">
        <v>325</v>
      </c>
      <c r="D39" s="478">
        <f>SUBTOTAL(9,D36:D38)</f>
        <v>2423292342.5999999</v>
      </c>
      <c r="E39" s="478">
        <f>SUBTOTAL(9,E36:E38)</f>
        <v>1971107093.3899999</v>
      </c>
      <c r="F39" s="478">
        <f>SUBTOTAL(9,F36:F38)</f>
        <v>1906328663.55</v>
      </c>
      <c r="G39" s="478">
        <f>SUBTOTAL(9,G36:G38)</f>
        <v>2488070772.4400001</v>
      </c>
    </row>
    <row r="40" spans="2:7" outlineLevel="1">
      <c r="B40">
        <v>12</v>
      </c>
      <c r="C40" t="s">
        <v>324</v>
      </c>
      <c r="D40" s="478">
        <f>SUBTOTAL(9,D36:D39)</f>
        <v>2423292342.5999999</v>
      </c>
      <c r="E40" s="478">
        <f>SUBTOTAL(9,E36:E39)</f>
        <v>1971107093.3899999</v>
      </c>
      <c r="F40" s="478">
        <f>SUBTOTAL(9,F36:F39)</f>
        <v>1906328663.55</v>
      </c>
      <c r="G40" s="478">
        <f>SUBTOTAL(9,G36:G39)</f>
        <v>2488070772.4400001</v>
      </c>
    </row>
    <row r="41" spans="2:7" outlineLevel="4">
      <c r="B41" s="180">
        <v>14070101</v>
      </c>
      <c r="C41" s="145" t="s">
        <v>335</v>
      </c>
      <c r="D41" s="478">
        <v>76426606</v>
      </c>
      <c r="E41" s="478">
        <v>120000000</v>
      </c>
      <c r="F41" s="478">
        <v>196426606</v>
      </c>
      <c r="G41" s="478">
        <v>0</v>
      </c>
    </row>
    <row r="42" spans="2:7" outlineLevel="4">
      <c r="B42" s="180">
        <v>14070102</v>
      </c>
      <c r="C42" s="145" t="s">
        <v>336</v>
      </c>
      <c r="D42" s="478">
        <v>5230569963</v>
      </c>
      <c r="E42" s="478">
        <v>11268318696.380003</v>
      </c>
      <c r="F42" s="478">
        <v>15502086521.459999</v>
      </c>
      <c r="G42" s="478">
        <v>996802137.92000008</v>
      </c>
    </row>
    <row r="43" spans="2:7" outlineLevel="4">
      <c r="B43" s="180">
        <v>14070103</v>
      </c>
      <c r="C43" s="145" t="s">
        <v>337</v>
      </c>
      <c r="D43" s="478">
        <v>0</v>
      </c>
      <c r="E43" s="478">
        <v>31530918.149999999</v>
      </c>
      <c r="F43" s="478">
        <v>31530918.149999999</v>
      </c>
      <c r="G43" s="478">
        <v>0</v>
      </c>
    </row>
    <row r="44" spans="2:7" outlineLevel="3">
      <c r="B44">
        <v>140701</v>
      </c>
      <c r="C44" t="s">
        <v>334</v>
      </c>
      <c r="D44" s="478">
        <f>SUBTOTAL(9,D41:D43)</f>
        <v>5306996569</v>
      </c>
      <c r="E44" s="478">
        <f>SUBTOTAL(9,E41:E43)</f>
        <v>11419849614.530003</v>
      </c>
      <c r="F44" s="478">
        <f>SUBTOTAL(9,F41:F43)</f>
        <v>15730044045.609999</v>
      </c>
      <c r="G44" s="478">
        <f>SUBTOTAL(9,G41:G43)</f>
        <v>996802137.92000008</v>
      </c>
    </row>
    <row r="45" spans="2:7" outlineLevel="2">
      <c r="B45">
        <v>1407</v>
      </c>
      <c r="C45" t="s">
        <v>334</v>
      </c>
      <c r="D45" s="478">
        <f>SUBTOTAL(9,D41:D44)</f>
        <v>5306996569</v>
      </c>
      <c r="E45" s="478">
        <f>SUBTOTAL(9,E41:E44)</f>
        <v>11419849614.530003</v>
      </c>
      <c r="F45" s="478">
        <f>SUBTOTAL(9,F41:F44)</f>
        <v>15730044045.609999</v>
      </c>
      <c r="G45" s="478">
        <f>SUBTOTAL(9,G41:G44)</f>
        <v>996802137.92000008</v>
      </c>
    </row>
    <row r="46" spans="2:7" outlineLevel="4">
      <c r="B46" s="180">
        <v>14201003</v>
      </c>
      <c r="C46" s="145" t="s">
        <v>342</v>
      </c>
      <c r="D46" s="478">
        <v>0</v>
      </c>
      <c r="E46" s="478">
        <v>5265247743</v>
      </c>
      <c r="F46" s="478">
        <v>4007947743</v>
      </c>
      <c r="G46" s="478">
        <v>1257300000</v>
      </c>
    </row>
    <row r="47" spans="2:7" outlineLevel="3">
      <c r="B47">
        <v>142010</v>
      </c>
      <c r="C47" t="s">
        <v>339</v>
      </c>
      <c r="D47" s="478">
        <f>SUBTOTAL(9,D46:D46)</f>
        <v>0</v>
      </c>
      <c r="E47" s="478">
        <f>SUBTOTAL(9,E46:E46)</f>
        <v>5265247743</v>
      </c>
      <c r="F47" s="478">
        <f>SUBTOTAL(9,F46:F46)</f>
        <v>4007947743</v>
      </c>
      <c r="G47" s="478">
        <f>SUBTOTAL(9,G46:G46)</f>
        <v>1257300000</v>
      </c>
    </row>
    <row r="48" spans="2:7" outlineLevel="2">
      <c r="B48">
        <v>1420</v>
      </c>
      <c r="C48" t="s">
        <v>339</v>
      </c>
      <c r="D48" s="478">
        <f>SUBTOTAL(9,D46:D47)</f>
        <v>0</v>
      </c>
      <c r="E48" s="478">
        <f>SUBTOTAL(9,E46:E47)</f>
        <v>5265247743</v>
      </c>
      <c r="F48" s="478">
        <f>SUBTOTAL(9,F46:F47)</f>
        <v>4007947743</v>
      </c>
      <c r="G48" s="478">
        <f>SUBTOTAL(9,G46:G47)</f>
        <v>1257300000</v>
      </c>
    </row>
    <row r="49" spans="2:7" outlineLevel="4">
      <c r="B49" s="180">
        <v>14220101</v>
      </c>
      <c r="C49" s="145" t="s">
        <v>345</v>
      </c>
      <c r="D49" s="478">
        <v>0</v>
      </c>
      <c r="E49" s="478">
        <v>0</v>
      </c>
      <c r="F49" s="478">
        <v>0</v>
      </c>
      <c r="G49" s="478">
        <v>0</v>
      </c>
    </row>
    <row r="50" spans="2:7" outlineLevel="3">
      <c r="B50">
        <v>142201</v>
      </c>
      <c r="C50" t="s">
        <v>344</v>
      </c>
      <c r="D50" s="478">
        <f>SUBTOTAL(9,D49:D49)</f>
        <v>0</v>
      </c>
      <c r="E50" s="478">
        <f>SUBTOTAL(9,E49:E49)</f>
        <v>0</v>
      </c>
      <c r="F50" s="478">
        <f>SUBTOTAL(9,F49:F49)</f>
        <v>0</v>
      </c>
      <c r="G50" s="478">
        <f>SUBTOTAL(9,G49:G49)</f>
        <v>0</v>
      </c>
    </row>
    <row r="51" spans="2:7" outlineLevel="4">
      <c r="B51" s="180">
        <v>14220201</v>
      </c>
      <c r="C51" s="145" t="s">
        <v>347</v>
      </c>
      <c r="D51" s="478">
        <v>21693095.75</v>
      </c>
      <c r="E51" s="478">
        <v>7574103</v>
      </c>
      <c r="F51" s="478">
        <v>21693095.75</v>
      </c>
      <c r="G51" s="478">
        <v>7574103</v>
      </c>
    </row>
    <row r="52" spans="2:7" outlineLevel="4">
      <c r="B52" s="180">
        <v>14220202</v>
      </c>
      <c r="C52" s="145" t="s">
        <v>1668</v>
      </c>
      <c r="D52" s="478">
        <v>5469421.1100000003</v>
      </c>
      <c r="E52" s="478">
        <v>3678828.9099999997</v>
      </c>
      <c r="F52" s="478">
        <v>5469421.1100000003</v>
      </c>
      <c r="G52" s="478">
        <v>3678828.91</v>
      </c>
    </row>
    <row r="53" spans="2:7" outlineLevel="4">
      <c r="B53" s="180">
        <v>14220203</v>
      </c>
      <c r="C53" s="145" t="s">
        <v>349</v>
      </c>
      <c r="D53" s="478">
        <v>584965</v>
      </c>
      <c r="E53" s="478">
        <v>0</v>
      </c>
      <c r="F53" s="478">
        <v>584965</v>
      </c>
      <c r="G53" s="478">
        <v>0</v>
      </c>
    </row>
    <row r="54" spans="2:7" outlineLevel="3">
      <c r="B54">
        <v>142202</v>
      </c>
      <c r="C54" t="s">
        <v>346</v>
      </c>
      <c r="D54" s="478">
        <f>SUBTOTAL(9,D51:D53)</f>
        <v>27747481.859999999</v>
      </c>
      <c r="E54" s="478">
        <f>SUBTOTAL(9,E51:E53)</f>
        <v>11252931.91</v>
      </c>
      <c r="F54" s="478">
        <f>SUBTOTAL(9,F51:F53)</f>
        <v>27747481.859999999</v>
      </c>
      <c r="G54" s="478">
        <f>SUBTOTAL(9,G51:G53)</f>
        <v>11252931.91</v>
      </c>
    </row>
    <row r="55" spans="2:7" outlineLevel="4">
      <c r="B55" s="180">
        <v>14220301</v>
      </c>
      <c r="C55" s="145" t="s">
        <v>351</v>
      </c>
      <c r="D55" s="478">
        <v>177708000</v>
      </c>
      <c r="E55" s="478">
        <v>6119000</v>
      </c>
      <c r="F55" s="478">
        <v>0</v>
      </c>
      <c r="G55" s="478">
        <v>183827000</v>
      </c>
    </row>
    <row r="56" spans="2:7" outlineLevel="4">
      <c r="B56" s="180">
        <v>14220302</v>
      </c>
      <c r="C56" s="145" t="s">
        <v>352</v>
      </c>
      <c r="D56" s="478">
        <v>0</v>
      </c>
      <c r="E56" s="478">
        <v>0</v>
      </c>
      <c r="F56" s="478">
        <v>0</v>
      </c>
      <c r="G56" s="478">
        <v>0</v>
      </c>
    </row>
    <row r="57" spans="2:7" outlineLevel="3">
      <c r="B57">
        <v>142203</v>
      </c>
      <c r="C57" t="s">
        <v>350</v>
      </c>
      <c r="D57" s="478">
        <f>SUBTOTAL(9,D55:D56)</f>
        <v>177708000</v>
      </c>
      <c r="E57" s="478">
        <f>SUBTOTAL(9,E55:E56)</f>
        <v>6119000</v>
      </c>
      <c r="F57" s="478">
        <f>SUBTOTAL(9,F55:F56)</f>
        <v>0</v>
      </c>
      <c r="G57" s="478">
        <f>SUBTOTAL(9,G55:G56)</f>
        <v>183827000</v>
      </c>
    </row>
    <row r="58" spans="2:7" outlineLevel="4">
      <c r="B58" s="180">
        <v>14221001</v>
      </c>
      <c r="C58" s="145" t="s">
        <v>354</v>
      </c>
      <c r="D58" s="478">
        <v>2304288</v>
      </c>
      <c r="E58" s="478">
        <v>2578039.98</v>
      </c>
      <c r="F58" s="478">
        <v>4707868.2300000004</v>
      </c>
      <c r="G58" s="478">
        <v>174459.75</v>
      </c>
    </row>
    <row r="59" spans="2:7" outlineLevel="3">
      <c r="B59">
        <v>142210</v>
      </c>
      <c r="C59" t="s">
        <v>353</v>
      </c>
      <c r="D59" s="478">
        <f>SUBTOTAL(9,D58:D58)</f>
        <v>2304288</v>
      </c>
      <c r="E59" s="478">
        <f>SUBTOTAL(9,E58:E58)</f>
        <v>2578039.98</v>
      </c>
      <c r="F59" s="478">
        <f>SUBTOTAL(9,F58:F58)</f>
        <v>4707868.2300000004</v>
      </c>
      <c r="G59" s="478">
        <f>SUBTOTAL(9,G58:G58)</f>
        <v>174459.75</v>
      </c>
    </row>
    <row r="60" spans="2:7" outlineLevel="4">
      <c r="B60" s="180">
        <v>14225001</v>
      </c>
      <c r="C60" s="145" t="s">
        <v>1669</v>
      </c>
      <c r="D60" s="478">
        <v>282214.75</v>
      </c>
      <c r="E60" s="478">
        <v>1140927.8700000001</v>
      </c>
      <c r="F60" s="478">
        <v>282214.75</v>
      </c>
      <c r="G60" s="478">
        <v>1140927.8700000001</v>
      </c>
    </row>
    <row r="61" spans="2:7" outlineLevel="4">
      <c r="B61" s="180">
        <v>14225002</v>
      </c>
      <c r="C61" s="145" t="s">
        <v>1670</v>
      </c>
      <c r="D61" s="478">
        <v>126854.28</v>
      </c>
      <c r="E61" s="478">
        <v>8297187.5800000001</v>
      </c>
      <c r="F61" s="478">
        <v>8173668.8600000003</v>
      </c>
      <c r="G61" s="478">
        <v>250373</v>
      </c>
    </row>
    <row r="62" spans="2:7" outlineLevel="4">
      <c r="B62" s="180">
        <v>14225003</v>
      </c>
      <c r="C62" s="145" t="s">
        <v>358</v>
      </c>
      <c r="D62" s="478">
        <v>62712.47</v>
      </c>
      <c r="E62" s="478">
        <v>4534894.05</v>
      </c>
      <c r="F62" s="478">
        <v>4397228.5199999996</v>
      </c>
      <c r="G62" s="478">
        <v>200378.00000000026</v>
      </c>
    </row>
    <row r="63" spans="2:7" outlineLevel="4">
      <c r="B63" s="180">
        <v>14225004</v>
      </c>
      <c r="C63" s="145" t="s">
        <v>359</v>
      </c>
      <c r="D63" s="478">
        <v>106754.13</v>
      </c>
      <c r="E63" s="478">
        <v>1404473.93</v>
      </c>
      <c r="F63" s="478">
        <v>1472008.06</v>
      </c>
      <c r="G63" s="478">
        <v>39220</v>
      </c>
    </row>
    <row r="64" spans="2:7" outlineLevel="4">
      <c r="B64" s="180">
        <v>14225005</v>
      </c>
      <c r="C64" s="145" t="s">
        <v>360</v>
      </c>
      <c r="D64" s="478">
        <v>217528.29</v>
      </c>
      <c r="E64" s="478">
        <v>5675661.6600000001</v>
      </c>
      <c r="F64" s="478">
        <v>5736310.9500000002</v>
      </c>
      <c r="G64" s="478">
        <v>156879</v>
      </c>
    </row>
    <row r="65" spans="2:7" outlineLevel="4">
      <c r="B65" s="180">
        <v>14225006</v>
      </c>
      <c r="C65" s="145" t="s">
        <v>361</v>
      </c>
      <c r="D65" s="478">
        <v>67177.83</v>
      </c>
      <c r="E65" s="478">
        <v>4206768.43</v>
      </c>
      <c r="F65" s="478">
        <v>4196932.22</v>
      </c>
      <c r="G65" s="478">
        <v>77014.039999999964</v>
      </c>
    </row>
    <row r="66" spans="2:7" outlineLevel="4">
      <c r="B66" s="180">
        <v>14225007</v>
      </c>
      <c r="C66" s="145" t="s">
        <v>362</v>
      </c>
      <c r="D66" s="478">
        <v>0</v>
      </c>
      <c r="E66" s="478">
        <v>5068330.5199999996</v>
      </c>
      <c r="F66" s="478">
        <v>4983552.5199999996</v>
      </c>
      <c r="G66" s="478">
        <v>84778</v>
      </c>
    </row>
    <row r="67" spans="2:7" outlineLevel="3">
      <c r="B67">
        <v>142250</v>
      </c>
      <c r="C67" t="s">
        <v>355</v>
      </c>
      <c r="D67" s="478">
        <f>SUBTOTAL(9,D60:D66)</f>
        <v>863241.75</v>
      </c>
      <c r="E67" s="478">
        <f>SUBTOTAL(9,E60:E66)</f>
        <v>30328244.039999999</v>
      </c>
      <c r="F67" s="478">
        <f>SUBTOTAL(9,F60:F66)</f>
        <v>29241915.879999999</v>
      </c>
      <c r="G67" s="478">
        <f>SUBTOTAL(9,G60:G66)</f>
        <v>1949569.9100000004</v>
      </c>
    </row>
    <row r="68" spans="2:7" outlineLevel="2">
      <c r="B68">
        <v>1422</v>
      </c>
      <c r="C68" t="s">
        <v>343</v>
      </c>
      <c r="D68" s="478">
        <f>SUBTOTAL(9,D49:D67)</f>
        <v>208623011.61000001</v>
      </c>
      <c r="E68" s="478">
        <f>SUBTOTAL(9,E49:E67)</f>
        <v>50278215.930000007</v>
      </c>
      <c r="F68" s="478">
        <f>SUBTOTAL(9,F49:F67)</f>
        <v>61697265.969999999</v>
      </c>
      <c r="G68" s="478">
        <f>SUBTOTAL(9,G49:G67)</f>
        <v>197203961.56999999</v>
      </c>
    </row>
    <row r="69" spans="2:7" outlineLevel="4">
      <c r="B69" s="180">
        <v>14240201</v>
      </c>
      <c r="C69" s="145" t="s">
        <v>1642</v>
      </c>
      <c r="D69" s="478">
        <v>5879328834</v>
      </c>
      <c r="E69" s="478">
        <v>0</v>
      </c>
      <c r="F69" s="478">
        <v>785285328</v>
      </c>
      <c r="G69" s="478">
        <v>5094043506</v>
      </c>
    </row>
    <row r="70" spans="2:7" outlineLevel="3">
      <c r="B70">
        <v>142402</v>
      </c>
      <c r="C70" t="s">
        <v>411</v>
      </c>
      <c r="D70" s="478">
        <f>SUBTOTAL(9,D69:D69)</f>
        <v>5879328834</v>
      </c>
      <c r="E70" s="478">
        <f>SUBTOTAL(9,E69:E69)</f>
        <v>0</v>
      </c>
      <c r="F70" s="478">
        <f>SUBTOTAL(9,F69:F69)</f>
        <v>785285328</v>
      </c>
      <c r="G70" s="478">
        <f>SUBTOTAL(9,G69:G69)</f>
        <v>5094043506</v>
      </c>
    </row>
    <row r="71" spans="2:7" outlineLevel="2">
      <c r="B71">
        <v>1424</v>
      </c>
      <c r="C71" t="s">
        <v>410</v>
      </c>
      <c r="D71" s="478">
        <f>SUBTOTAL(9,D69:D70)</f>
        <v>5879328834</v>
      </c>
      <c r="E71" s="478">
        <f>SUBTOTAL(9,E69:E70)</f>
        <v>0</v>
      </c>
      <c r="F71" s="478">
        <f>SUBTOTAL(9,F69:F70)</f>
        <v>785285328</v>
      </c>
      <c r="G71" s="478">
        <f>SUBTOTAL(9,G69:G70)</f>
        <v>5094043506</v>
      </c>
    </row>
    <row r="72" spans="2:7" outlineLevel="4">
      <c r="B72" s="180">
        <v>14700601</v>
      </c>
      <c r="C72" s="145" t="s">
        <v>416</v>
      </c>
      <c r="D72" s="478">
        <v>85215041</v>
      </c>
      <c r="E72" s="478">
        <v>473658654.31000006</v>
      </c>
      <c r="F72" s="478">
        <v>466313559.63</v>
      </c>
      <c r="G72" s="478">
        <v>92560135.680000022</v>
      </c>
    </row>
    <row r="73" spans="2:7" outlineLevel="4">
      <c r="B73" s="180">
        <v>14700602</v>
      </c>
      <c r="C73" s="145" t="s">
        <v>417</v>
      </c>
      <c r="D73" s="478">
        <v>0</v>
      </c>
      <c r="E73" s="478">
        <v>1311374.3</v>
      </c>
      <c r="F73" s="478">
        <v>1311374.3</v>
      </c>
      <c r="G73" s="478">
        <v>0</v>
      </c>
    </row>
    <row r="74" spans="2:7" outlineLevel="3">
      <c r="B74">
        <v>147006</v>
      </c>
      <c r="C74" t="s">
        <v>987</v>
      </c>
      <c r="D74" s="478">
        <f>SUBTOTAL(9,D72:D73)</f>
        <v>85215041</v>
      </c>
      <c r="E74" s="478">
        <f>SUBTOTAL(9,E72:E73)</f>
        <v>474970028.61000007</v>
      </c>
      <c r="F74" s="478">
        <f>SUBTOTAL(9,F72:F73)</f>
        <v>467624933.93000001</v>
      </c>
      <c r="G74" s="478">
        <f>SUBTOTAL(9,G72:G73)</f>
        <v>92560135.680000022</v>
      </c>
    </row>
    <row r="75" spans="2:7" outlineLevel="4">
      <c r="B75" s="180">
        <v>14701201</v>
      </c>
      <c r="C75" s="145" t="s">
        <v>419</v>
      </c>
      <c r="D75" s="478">
        <v>0</v>
      </c>
      <c r="E75" s="478">
        <v>20074474</v>
      </c>
      <c r="F75" s="478">
        <v>20074474</v>
      </c>
      <c r="G75" s="478">
        <v>0</v>
      </c>
    </row>
    <row r="76" spans="2:7" outlineLevel="3">
      <c r="B76">
        <v>147012</v>
      </c>
      <c r="C76" t="s">
        <v>418</v>
      </c>
      <c r="D76" s="478">
        <f>SUBTOTAL(9,D75:D75)</f>
        <v>0</v>
      </c>
      <c r="E76" s="478">
        <f>SUBTOTAL(9,E75:E75)</f>
        <v>20074474</v>
      </c>
      <c r="F76" s="478">
        <f>SUBTOTAL(9,F75:F75)</f>
        <v>20074474</v>
      </c>
      <c r="G76" s="478">
        <f>SUBTOTAL(9,G75:G75)</f>
        <v>0</v>
      </c>
    </row>
    <row r="77" spans="2:7" outlineLevel="4">
      <c r="B77" s="180">
        <v>14708301</v>
      </c>
      <c r="C77" s="145" t="s">
        <v>427</v>
      </c>
      <c r="D77" s="478">
        <v>66927262</v>
      </c>
      <c r="E77" s="478">
        <v>100354438</v>
      </c>
      <c r="F77" s="478">
        <v>131079752</v>
      </c>
      <c r="G77" s="478">
        <v>36201948</v>
      </c>
    </row>
    <row r="78" spans="2:7" outlineLevel="3">
      <c r="B78">
        <v>147083</v>
      </c>
      <c r="C78" t="s">
        <v>652</v>
      </c>
      <c r="D78" s="478">
        <f>SUBTOTAL(9,D77:D77)</f>
        <v>66927262</v>
      </c>
      <c r="E78" s="478">
        <f>SUBTOTAL(9,E77:E77)</f>
        <v>100354438</v>
      </c>
      <c r="F78" s="478">
        <f>SUBTOTAL(9,F77:F77)</f>
        <v>131079752</v>
      </c>
      <c r="G78" s="478">
        <f>SUBTOTAL(9,G77:G77)</f>
        <v>36201948</v>
      </c>
    </row>
    <row r="79" spans="2:7" outlineLevel="4">
      <c r="B79" s="180">
        <v>14709002</v>
      </c>
      <c r="C79" s="145" t="s">
        <v>428</v>
      </c>
      <c r="D79" s="478">
        <v>0</v>
      </c>
      <c r="E79" s="478">
        <v>0</v>
      </c>
      <c r="F79" s="478">
        <v>0</v>
      </c>
      <c r="G79" s="478">
        <v>0</v>
      </c>
    </row>
    <row r="80" spans="2:7" outlineLevel="4">
      <c r="B80" s="180">
        <v>14709003</v>
      </c>
      <c r="C80" s="145" t="s">
        <v>429</v>
      </c>
      <c r="D80" s="478">
        <v>1689114.36</v>
      </c>
      <c r="E80" s="478">
        <v>10566600.93</v>
      </c>
      <c r="F80" s="478">
        <v>11446669.93</v>
      </c>
      <c r="G80" s="478">
        <v>809045.3600000001</v>
      </c>
    </row>
    <row r="81" spans="2:7" outlineLevel="4">
      <c r="B81" s="180">
        <v>14709004</v>
      </c>
      <c r="C81" s="145" t="s">
        <v>1643</v>
      </c>
      <c r="D81" s="478">
        <v>5491967</v>
      </c>
      <c r="E81" s="478">
        <v>1</v>
      </c>
      <c r="F81" s="478">
        <v>1585747</v>
      </c>
      <c r="G81" s="478">
        <v>3906221</v>
      </c>
    </row>
    <row r="82" spans="2:7" outlineLevel="4">
      <c r="B82" s="180">
        <v>14709005</v>
      </c>
      <c r="C82" s="145" t="s">
        <v>431</v>
      </c>
      <c r="D82" s="478">
        <v>149547563.25999999</v>
      </c>
      <c r="E82" s="478">
        <v>116587.4</v>
      </c>
      <c r="F82" s="478">
        <v>13810031</v>
      </c>
      <c r="G82" s="478">
        <v>135854119.66</v>
      </c>
    </row>
    <row r="83" spans="2:7" outlineLevel="4">
      <c r="B83" s="180">
        <v>14709006</v>
      </c>
      <c r="C83" s="145" t="s">
        <v>1644</v>
      </c>
      <c r="D83" s="478">
        <v>0</v>
      </c>
      <c r="E83" s="478">
        <v>0</v>
      </c>
      <c r="F83" s="478">
        <v>0</v>
      </c>
      <c r="G83" s="478">
        <v>0</v>
      </c>
    </row>
    <row r="84" spans="2:7" outlineLevel="4">
      <c r="B84" s="180">
        <v>14709095</v>
      </c>
      <c r="C84" s="145" t="s">
        <v>434</v>
      </c>
      <c r="D84" s="478">
        <v>-20449619.449999999</v>
      </c>
      <c r="E84" s="478">
        <v>0</v>
      </c>
      <c r="F84" s="478">
        <v>0</v>
      </c>
      <c r="G84" s="478">
        <v>-20449619.449999999</v>
      </c>
    </row>
    <row r="85" spans="2:7" outlineLevel="3">
      <c r="B85">
        <v>147090</v>
      </c>
      <c r="C85" t="s">
        <v>414</v>
      </c>
      <c r="D85" s="478">
        <f>SUBTOTAL(9,D79:D84)</f>
        <v>136279025.17000002</v>
      </c>
      <c r="E85" s="478">
        <f>SUBTOTAL(9,E79:E84)</f>
        <v>10683189.33</v>
      </c>
      <c r="F85" s="478">
        <f>SUBTOTAL(9,F79:F84)</f>
        <v>26842447.93</v>
      </c>
      <c r="G85" s="478">
        <f>SUBTOTAL(9,G79:G84)</f>
        <v>120119766.57000001</v>
      </c>
    </row>
    <row r="86" spans="2:7" outlineLevel="2">
      <c r="B86">
        <v>1470</v>
      </c>
      <c r="C86" t="s">
        <v>414</v>
      </c>
      <c r="D86" s="478">
        <f>SUBTOTAL(9,D72:D85)</f>
        <v>288421328.17000002</v>
      </c>
      <c r="E86" s="478">
        <f>SUBTOTAL(9,E72:E85)</f>
        <v>606082129.94000006</v>
      </c>
      <c r="F86" s="478">
        <f>SUBTOTAL(9,F72:F85)</f>
        <v>645621607.86000001</v>
      </c>
      <c r="G86" s="478">
        <f>SUBTOTAL(9,G72:G85)</f>
        <v>248881850.25000006</v>
      </c>
    </row>
    <row r="87" spans="2:7" outlineLevel="4">
      <c r="B87" s="180">
        <v>14900101</v>
      </c>
      <c r="C87" s="145" t="s">
        <v>1645</v>
      </c>
      <c r="D87" s="478">
        <v>0</v>
      </c>
      <c r="E87" s="478">
        <v>0</v>
      </c>
      <c r="F87" s="478">
        <v>0</v>
      </c>
      <c r="G87" s="478">
        <v>0</v>
      </c>
    </row>
    <row r="88" spans="2:7" outlineLevel="3">
      <c r="B88">
        <v>149001</v>
      </c>
      <c r="C88" t="s">
        <v>438</v>
      </c>
      <c r="D88" s="478">
        <f>SUBTOTAL(9,D87:D87)</f>
        <v>0</v>
      </c>
      <c r="E88" s="478">
        <f>SUBTOTAL(9,E87:E87)</f>
        <v>0</v>
      </c>
      <c r="F88" s="478">
        <f>SUBTOTAL(9,F87:F87)</f>
        <v>0</v>
      </c>
      <c r="G88" s="478">
        <f>SUBTOTAL(9,G87:G87)</f>
        <v>0</v>
      </c>
    </row>
    <row r="89" spans="2:7" outlineLevel="2">
      <c r="B89">
        <v>1490</v>
      </c>
      <c r="C89" t="s">
        <v>438</v>
      </c>
      <c r="D89" s="478">
        <f>SUBTOTAL(9,D87:D88)</f>
        <v>0</v>
      </c>
      <c r="E89" s="478">
        <f>SUBTOTAL(9,E87:E88)</f>
        <v>0</v>
      </c>
      <c r="F89" s="478">
        <f>SUBTOTAL(9,F87:F88)</f>
        <v>0</v>
      </c>
      <c r="G89" s="478">
        <f>SUBTOTAL(9,G87:G88)</f>
        <v>0</v>
      </c>
    </row>
    <row r="90" spans="2:7" outlineLevel="4">
      <c r="B90" s="180">
        <v>14990199</v>
      </c>
      <c r="C90" s="145" t="s">
        <v>441</v>
      </c>
      <c r="D90" s="478">
        <v>-6356178.71</v>
      </c>
      <c r="E90" s="478">
        <v>6356178.71</v>
      </c>
      <c r="F90" s="478">
        <v>0</v>
      </c>
      <c r="G90" s="478">
        <v>0</v>
      </c>
    </row>
    <row r="91" spans="2:7" outlineLevel="3">
      <c r="B91">
        <v>149901</v>
      </c>
      <c r="C91" t="s">
        <v>440</v>
      </c>
      <c r="D91" s="478">
        <f>SUBTOTAL(9,D90:D90)</f>
        <v>-6356178.71</v>
      </c>
      <c r="E91" s="478">
        <f>SUBTOTAL(9,E90:E90)</f>
        <v>6356178.71</v>
      </c>
      <c r="F91" s="478">
        <f>SUBTOTAL(9,F90:F90)</f>
        <v>0</v>
      </c>
      <c r="G91" s="478">
        <f>SUBTOTAL(9,G90:G90)</f>
        <v>0</v>
      </c>
    </row>
    <row r="92" spans="2:7" outlineLevel="2">
      <c r="B92">
        <v>1499</v>
      </c>
      <c r="C92" t="s">
        <v>440</v>
      </c>
      <c r="D92" s="478">
        <f>SUBTOTAL(9,D90:D91)</f>
        <v>-6356178.71</v>
      </c>
      <c r="E92" s="478">
        <f>SUBTOTAL(9,E90:E91)</f>
        <v>6356178.71</v>
      </c>
      <c r="F92" s="478">
        <f>SUBTOTAL(9,F90:F91)</f>
        <v>0</v>
      </c>
      <c r="G92" s="478">
        <f>SUBTOTAL(9,G90:G91)</f>
        <v>0</v>
      </c>
    </row>
    <row r="93" spans="2:7" outlineLevel="1">
      <c r="B93">
        <v>14</v>
      </c>
      <c r="C93" t="s">
        <v>250</v>
      </c>
      <c r="D93" s="478">
        <f>SUBTOTAL(9,D41:D92)</f>
        <v>11677013564.070002</v>
      </c>
      <c r="E93" s="478">
        <f>SUBTOTAL(9,E41:E92)</f>
        <v>17347813882.110004</v>
      </c>
      <c r="F93" s="478">
        <f>SUBTOTAL(9,F41:F92)</f>
        <v>21230595990.440006</v>
      </c>
      <c r="G93" s="478">
        <f>SUBTOTAL(9,G41:G92)</f>
        <v>7794231455.7399998</v>
      </c>
    </row>
    <row r="94" spans="2:7" outlineLevel="4">
      <c r="B94" s="180">
        <v>15189001</v>
      </c>
      <c r="C94" s="145" t="s">
        <v>1646</v>
      </c>
      <c r="D94" s="478">
        <v>14500000</v>
      </c>
      <c r="E94" s="478">
        <v>0</v>
      </c>
      <c r="F94" s="478">
        <v>0</v>
      </c>
      <c r="G94" s="478">
        <v>14500000</v>
      </c>
    </row>
    <row r="95" spans="2:7" outlineLevel="3">
      <c r="B95">
        <v>151890</v>
      </c>
      <c r="C95" t="s">
        <v>446</v>
      </c>
      <c r="D95" s="478">
        <f>SUBTOTAL(9,D94:D94)</f>
        <v>14500000</v>
      </c>
      <c r="E95" s="478">
        <f>SUBTOTAL(9,E94:E94)</f>
        <v>0</v>
      </c>
      <c r="F95" s="478">
        <f>SUBTOTAL(9,F94:F94)</f>
        <v>0</v>
      </c>
      <c r="G95" s="478">
        <f>SUBTOTAL(9,G94:G94)</f>
        <v>14500000</v>
      </c>
    </row>
    <row r="96" spans="2:7" outlineLevel="2">
      <c r="B96">
        <v>1518</v>
      </c>
      <c r="C96" t="s">
        <v>445</v>
      </c>
      <c r="D96" s="478">
        <f>SUBTOTAL(9,D94:D95)</f>
        <v>14500000</v>
      </c>
      <c r="E96" s="478">
        <f>SUBTOTAL(9,E94:E95)</f>
        <v>0</v>
      </c>
      <c r="F96" s="478">
        <f>SUBTOTAL(9,F94:F95)</f>
        <v>0</v>
      </c>
      <c r="G96" s="478">
        <f>SUBTOTAL(9,G94:G95)</f>
        <v>14500000</v>
      </c>
    </row>
    <row r="97" spans="2:7" outlineLevel="4">
      <c r="B97" s="180">
        <v>15300901</v>
      </c>
      <c r="C97" s="145" t="s">
        <v>450</v>
      </c>
      <c r="D97" s="478">
        <v>0</v>
      </c>
      <c r="E97" s="478">
        <v>0</v>
      </c>
      <c r="F97" s="478">
        <v>0</v>
      </c>
      <c r="G97" s="478">
        <v>0</v>
      </c>
    </row>
    <row r="98" spans="2:7" outlineLevel="3">
      <c r="B98">
        <v>153009</v>
      </c>
      <c r="C98" t="s">
        <v>449</v>
      </c>
      <c r="D98" s="478">
        <f>SUBTOTAL(9,D97:D97)</f>
        <v>0</v>
      </c>
      <c r="E98" s="478">
        <f>SUBTOTAL(9,E97:E97)</f>
        <v>0</v>
      </c>
      <c r="F98" s="478">
        <f>SUBTOTAL(9,F97:F97)</f>
        <v>0</v>
      </c>
      <c r="G98" s="478">
        <f>SUBTOTAL(9,G97:G97)</f>
        <v>0</v>
      </c>
    </row>
    <row r="99" spans="2:7" outlineLevel="2">
      <c r="B99">
        <v>1530</v>
      </c>
      <c r="C99" t="s">
        <v>448</v>
      </c>
      <c r="D99" s="478">
        <f>SUBTOTAL(9,D97:D98)</f>
        <v>0</v>
      </c>
      <c r="E99" s="478">
        <f>SUBTOTAL(9,E97:E98)</f>
        <v>0</v>
      </c>
      <c r="F99" s="478">
        <f>SUBTOTAL(9,F97:F98)</f>
        <v>0</v>
      </c>
      <c r="G99" s="478">
        <f>SUBTOTAL(9,G97:G98)</f>
        <v>0</v>
      </c>
    </row>
    <row r="100" spans="2:7" outlineLevel="1">
      <c r="B100">
        <v>15</v>
      </c>
      <c r="C100" t="s">
        <v>249</v>
      </c>
      <c r="D100" s="478">
        <f>SUBTOTAL(9,D94:D99)</f>
        <v>14500000</v>
      </c>
      <c r="E100" s="478">
        <f>SUBTOTAL(9,E94:E99)</f>
        <v>0</v>
      </c>
      <c r="F100" s="478">
        <f>SUBTOTAL(9,F94:F99)</f>
        <v>0</v>
      </c>
      <c r="G100" s="478">
        <f>SUBTOTAL(9,G94:G99)</f>
        <v>14500000</v>
      </c>
    </row>
    <row r="101" spans="2:7" outlineLevel="4">
      <c r="B101" s="180">
        <v>16400101</v>
      </c>
      <c r="C101" s="145" t="s">
        <v>461</v>
      </c>
      <c r="D101" s="478">
        <v>14563790073</v>
      </c>
      <c r="E101" s="478">
        <v>0</v>
      </c>
      <c r="F101" s="478">
        <v>0</v>
      </c>
      <c r="G101" s="478">
        <v>14563790073</v>
      </c>
    </row>
    <row r="102" spans="2:7" outlineLevel="3">
      <c r="B102">
        <v>164001</v>
      </c>
      <c r="C102" t="s">
        <v>460</v>
      </c>
      <c r="D102" s="478">
        <f>SUBTOTAL(9,D101:D101)</f>
        <v>14563790073</v>
      </c>
      <c r="E102" s="478">
        <f>SUBTOTAL(9,E101:E101)</f>
        <v>0</v>
      </c>
      <c r="F102" s="478">
        <f>SUBTOTAL(9,F101:F101)</f>
        <v>0</v>
      </c>
      <c r="G102" s="478">
        <f>SUBTOTAL(9,G101:G101)</f>
        <v>14563790073</v>
      </c>
    </row>
    <row r="103" spans="2:7" outlineLevel="2">
      <c r="B103">
        <v>1640</v>
      </c>
      <c r="C103" t="s">
        <v>459</v>
      </c>
      <c r="D103" s="478">
        <f>SUBTOTAL(9,D101:D102)</f>
        <v>14563790073</v>
      </c>
      <c r="E103" s="478">
        <f>SUBTOTAL(9,E101:E102)</f>
        <v>0</v>
      </c>
      <c r="F103" s="478">
        <f>SUBTOTAL(9,F101:F102)</f>
        <v>0</v>
      </c>
      <c r="G103" s="478">
        <f>SUBTOTAL(9,G101:G102)</f>
        <v>14563790073</v>
      </c>
    </row>
    <row r="104" spans="2:7" outlineLevel="4">
      <c r="B104" s="180">
        <v>16550101</v>
      </c>
      <c r="C104" s="145" t="s">
        <v>463</v>
      </c>
      <c r="D104" s="478">
        <v>179743278.53</v>
      </c>
      <c r="E104" s="478">
        <v>0</v>
      </c>
      <c r="F104" s="478">
        <v>0</v>
      </c>
      <c r="G104" s="478">
        <v>179743278.53</v>
      </c>
    </row>
    <row r="105" spans="2:7" outlineLevel="4">
      <c r="B105" s="180">
        <v>16550102</v>
      </c>
      <c r="C105" s="145" t="s">
        <v>464</v>
      </c>
      <c r="D105" s="478">
        <v>0</v>
      </c>
      <c r="E105" s="478">
        <v>0</v>
      </c>
      <c r="F105" s="478">
        <v>0</v>
      </c>
      <c r="G105" s="478">
        <v>0</v>
      </c>
    </row>
    <row r="106" spans="2:7" outlineLevel="4">
      <c r="B106" s="180">
        <v>16550103</v>
      </c>
      <c r="C106" s="145" t="s">
        <v>465</v>
      </c>
      <c r="D106" s="478">
        <v>0</v>
      </c>
      <c r="E106" s="478">
        <v>0</v>
      </c>
      <c r="F106" s="478">
        <v>0</v>
      </c>
      <c r="G106" s="478">
        <v>0</v>
      </c>
    </row>
    <row r="107" spans="2:7" outlineLevel="4">
      <c r="B107" s="180">
        <v>16550104</v>
      </c>
      <c r="C107" s="145" t="s">
        <v>466</v>
      </c>
      <c r="D107" s="478">
        <v>0</v>
      </c>
      <c r="E107" s="478">
        <v>0</v>
      </c>
      <c r="F107" s="478">
        <v>0</v>
      </c>
      <c r="G107" s="478">
        <v>0</v>
      </c>
    </row>
    <row r="108" spans="2:7" outlineLevel="4">
      <c r="B108" s="180">
        <v>16550105</v>
      </c>
      <c r="C108" s="145" t="s">
        <v>467</v>
      </c>
      <c r="D108" s="478">
        <v>0</v>
      </c>
      <c r="E108" s="478">
        <v>0</v>
      </c>
      <c r="F108" s="478">
        <v>0</v>
      </c>
      <c r="G108" s="478">
        <v>0</v>
      </c>
    </row>
    <row r="109" spans="2:7" outlineLevel="3">
      <c r="B109">
        <v>165501</v>
      </c>
      <c r="C109" t="s">
        <v>462</v>
      </c>
      <c r="D109" s="478">
        <f>SUBTOTAL(9,D104:D108)</f>
        <v>179743278.53</v>
      </c>
      <c r="E109" s="478">
        <f>SUBTOTAL(9,E104:E108)</f>
        <v>0</v>
      </c>
      <c r="F109" s="478">
        <f>SUBTOTAL(9,F104:F108)</f>
        <v>0</v>
      </c>
      <c r="G109" s="478">
        <f>SUBTOTAL(9,G104:G108)</f>
        <v>179743278.53</v>
      </c>
    </row>
    <row r="110" spans="2:7" outlineLevel="2">
      <c r="B110">
        <v>1655</v>
      </c>
      <c r="C110" t="s">
        <v>462</v>
      </c>
      <c r="D110" s="478">
        <f>SUBTOTAL(9,D104:D109)</f>
        <v>179743278.53</v>
      </c>
      <c r="E110" s="478">
        <f>SUBTOTAL(9,E104:E109)</f>
        <v>0</v>
      </c>
      <c r="F110" s="478">
        <f>SUBTOTAL(9,F104:F109)</f>
        <v>0</v>
      </c>
      <c r="G110" s="478">
        <f>SUBTOTAL(9,G104:G109)</f>
        <v>179743278.53</v>
      </c>
    </row>
    <row r="111" spans="2:7" outlineLevel="4">
      <c r="B111" s="180">
        <v>16650101</v>
      </c>
      <c r="C111" s="145" t="s">
        <v>469</v>
      </c>
      <c r="D111" s="478">
        <v>86767132</v>
      </c>
      <c r="E111" s="478">
        <v>0</v>
      </c>
      <c r="F111" s="478">
        <v>0</v>
      </c>
      <c r="G111" s="478">
        <v>86767132</v>
      </c>
    </row>
    <row r="112" spans="2:7" outlineLevel="4">
      <c r="B112" s="180">
        <v>16650102</v>
      </c>
      <c r="C112" s="145" t="s">
        <v>470</v>
      </c>
      <c r="D112" s="478">
        <v>0</v>
      </c>
      <c r="E112" s="478">
        <v>0</v>
      </c>
      <c r="F112" s="478">
        <v>0</v>
      </c>
      <c r="G112" s="478">
        <v>0</v>
      </c>
    </row>
    <row r="113" spans="2:7" outlineLevel="3">
      <c r="B113">
        <v>166501</v>
      </c>
      <c r="C113" t="s">
        <v>468</v>
      </c>
      <c r="D113" s="478">
        <f>SUBTOTAL(9,D111:D112)</f>
        <v>86767132</v>
      </c>
      <c r="E113" s="478">
        <f>SUBTOTAL(9,E111:E112)</f>
        <v>0</v>
      </c>
      <c r="F113" s="478">
        <f>SUBTOTAL(9,F111:F112)</f>
        <v>0</v>
      </c>
      <c r="G113" s="478">
        <f>SUBTOTAL(9,G111:G112)</f>
        <v>86767132</v>
      </c>
    </row>
    <row r="114" spans="2:7" outlineLevel="2">
      <c r="B114">
        <v>1665</v>
      </c>
      <c r="C114" t="s">
        <v>468</v>
      </c>
      <c r="D114" s="478">
        <f>SUBTOTAL(9,D111:D113)</f>
        <v>86767132</v>
      </c>
      <c r="E114" s="478">
        <f>SUBTOTAL(9,E111:E113)</f>
        <v>0</v>
      </c>
      <c r="F114" s="478">
        <f>SUBTOTAL(9,F111:F113)</f>
        <v>0</v>
      </c>
      <c r="G114" s="478">
        <f>SUBTOTAL(9,G111:G113)</f>
        <v>86767132</v>
      </c>
    </row>
    <row r="115" spans="2:7" outlineLevel="4">
      <c r="B115" s="180">
        <v>16700101</v>
      </c>
      <c r="C115" s="145" t="s">
        <v>472</v>
      </c>
      <c r="D115" s="478">
        <v>24956686.07</v>
      </c>
      <c r="E115" s="478">
        <v>433659923</v>
      </c>
      <c r="F115" s="478">
        <v>0</v>
      </c>
      <c r="G115" s="478">
        <v>458616609.06999999</v>
      </c>
    </row>
    <row r="116" spans="2:7" outlineLevel="4">
      <c r="B116" s="180">
        <v>16700102</v>
      </c>
      <c r="C116" s="145" t="s">
        <v>473</v>
      </c>
      <c r="D116" s="478">
        <v>1313590966.1700001</v>
      </c>
      <c r="E116" s="478">
        <v>27575590</v>
      </c>
      <c r="F116" s="478">
        <v>11907432</v>
      </c>
      <c r="G116" s="478">
        <v>1329259124.1700001</v>
      </c>
    </row>
    <row r="117" spans="2:7" outlineLevel="4">
      <c r="B117" s="180">
        <v>16700103</v>
      </c>
      <c r="C117" s="145" t="s">
        <v>474</v>
      </c>
      <c r="D117" s="478">
        <v>0</v>
      </c>
      <c r="E117" s="478">
        <v>0</v>
      </c>
      <c r="F117" s="478">
        <v>0</v>
      </c>
      <c r="G117" s="478">
        <v>0</v>
      </c>
    </row>
    <row r="118" spans="2:7" outlineLevel="3">
      <c r="B118">
        <v>167001</v>
      </c>
      <c r="C118" t="s">
        <v>471</v>
      </c>
      <c r="D118" s="478">
        <f>SUBTOTAL(9,D115:D117)</f>
        <v>1338547652.24</v>
      </c>
      <c r="E118" s="478">
        <f>SUBTOTAL(9,E115:E117)</f>
        <v>461235513</v>
      </c>
      <c r="F118" s="478">
        <f>SUBTOTAL(9,F115:F117)</f>
        <v>11907432</v>
      </c>
      <c r="G118" s="478">
        <f>SUBTOTAL(9,G115:G117)</f>
        <v>1787875733.24</v>
      </c>
    </row>
    <row r="119" spans="2:7" outlineLevel="2">
      <c r="B119">
        <v>1670</v>
      </c>
      <c r="C119" t="s">
        <v>471</v>
      </c>
      <c r="D119" s="478">
        <f>SUBTOTAL(9,D115:D118)</f>
        <v>1338547652.24</v>
      </c>
      <c r="E119" s="478">
        <f>SUBTOTAL(9,E115:E118)</f>
        <v>461235513</v>
      </c>
      <c r="F119" s="478">
        <f>SUBTOTAL(9,F115:F118)</f>
        <v>11907432</v>
      </c>
      <c r="G119" s="478">
        <f>SUBTOTAL(9,G115:G118)</f>
        <v>1787875733.24</v>
      </c>
    </row>
    <row r="120" spans="2:7" outlineLevel="4">
      <c r="B120" s="180">
        <v>16850101</v>
      </c>
      <c r="C120" s="145" t="s">
        <v>476</v>
      </c>
      <c r="D120" s="478">
        <v>-837408361.74000001</v>
      </c>
      <c r="E120" s="478">
        <v>0</v>
      </c>
      <c r="F120" s="478">
        <v>139568060.28</v>
      </c>
      <c r="G120" s="478">
        <v>-976976422.01999998</v>
      </c>
    </row>
    <row r="121" spans="2:7" outlineLevel="4">
      <c r="B121" s="180">
        <v>16850102</v>
      </c>
      <c r="C121" s="145" t="s">
        <v>477</v>
      </c>
      <c r="D121" s="478">
        <v>-129201404.25</v>
      </c>
      <c r="E121" s="478">
        <v>0</v>
      </c>
      <c r="F121" s="478">
        <v>7757435.9800000004</v>
      </c>
      <c r="G121" s="478">
        <v>-136958840.22999999</v>
      </c>
    </row>
    <row r="122" spans="2:7" outlineLevel="4">
      <c r="B122" s="180">
        <v>16850103</v>
      </c>
      <c r="C122" s="145" t="s">
        <v>478</v>
      </c>
      <c r="D122" s="478">
        <v>-82541134.560000002</v>
      </c>
      <c r="E122" s="478">
        <v>0</v>
      </c>
      <c r="F122" s="478">
        <v>915244.8600000001</v>
      </c>
      <c r="G122" s="478">
        <v>-83456379.420000017</v>
      </c>
    </row>
    <row r="123" spans="2:7" outlineLevel="4">
      <c r="B123" s="180">
        <v>16850104</v>
      </c>
      <c r="C123" s="145" t="s">
        <v>479</v>
      </c>
      <c r="D123" s="478">
        <v>-848217267.63</v>
      </c>
      <c r="E123" s="478">
        <v>1887048.8599999999</v>
      </c>
      <c r="F123" s="478">
        <v>83621880.450000003</v>
      </c>
      <c r="G123" s="478">
        <v>-929952099.22000003</v>
      </c>
    </row>
    <row r="124" spans="2:7" outlineLevel="3">
      <c r="B124">
        <v>168501</v>
      </c>
      <c r="C124" t="s">
        <v>475</v>
      </c>
      <c r="D124" s="478">
        <f>SUBTOTAL(9,D120:D123)</f>
        <v>-1897368168.1799998</v>
      </c>
      <c r="E124" s="478">
        <f>SUBTOTAL(9,E120:E123)</f>
        <v>1887048.8599999999</v>
      </c>
      <c r="F124" s="478">
        <f>SUBTOTAL(9,F120:F123)</f>
        <v>231862621.56999999</v>
      </c>
      <c r="G124" s="478">
        <f>SUBTOTAL(9,G120:G123)</f>
        <v>-2127343740.8900001</v>
      </c>
    </row>
    <row r="125" spans="2:7" outlineLevel="2">
      <c r="B125">
        <v>1685</v>
      </c>
      <c r="C125" t="s">
        <v>475</v>
      </c>
      <c r="D125" s="478">
        <f>SUBTOTAL(9,D120:D124)</f>
        <v>-1897368168.1799998</v>
      </c>
      <c r="E125" s="478">
        <f>SUBTOTAL(9,E120:E124)</f>
        <v>1887048.8599999999</v>
      </c>
      <c r="F125" s="478">
        <f>SUBTOTAL(9,F120:F124)</f>
        <v>231862621.56999999</v>
      </c>
      <c r="G125" s="478">
        <f>SUBTOTAL(9,G120:G124)</f>
        <v>-2127343740.8900001</v>
      </c>
    </row>
    <row r="126" spans="2:7" outlineLevel="4">
      <c r="B126" s="180">
        <v>16900101</v>
      </c>
      <c r="C126" s="145" t="s">
        <v>481</v>
      </c>
      <c r="D126" s="478">
        <v>1</v>
      </c>
      <c r="E126" s="478">
        <v>461235513</v>
      </c>
      <c r="F126" s="478">
        <v>461235513</v>
      </c>
      <c r="G126" s="478">
        <v>1</v>
      </c>
    </row>
    <row r="127" spans="2:7" outlineLevel="3">
      <c r="B127">
        <v>169001</v>
      </c>
      <c r="C127" t="s">
        <v>480</v>
      </c>
      <c r="D127" s="478">
        <f>SUBTOTAL(9,D126:D126)</f>
        <v>1</v>
      </c>
      <c r="E127" s="478">
        <f>SUBTOTAL(9,E126:E126)</f>
        <v>461235513</v>
      </c>
      <c r="F127" s="478">
        <f>SUBTOTAL(9,F126:F126)</f>
        <v>461235513</v>
      </c>
      <c r="G127" s="478">
        <f>SUBTOTAL(9,G126:G126)</f>
        <v>1</v>
      </c>
    </row>
    <row r="128" spans="2:7" outlineLevel="2">
      <c r="B128">
        <v>1690</v>
      </c>
      <c r="C128" t="s">
        <v>480</v>
      </c>
      <c r="D128" s="478">
        <f>SUBTOTAL(9,D126:D127)</f>
        <v>1</v>
      </c>
      <c r="E128" s="478">
        <f>SUBTOTAL(9,E126:E127)</f>
        <v>461235513</v>
      </c>
      <c r="F128" s="478">
        <f>SUBTOTAL(9,F126:F127)</f>
        <v>461235513</v>
      </c>
      <c r="G128" s="478">
        <f>SUBTOTAL(9,G126:G127)</f>
        <v>1</v>
      </c>
    </row>
    <row r="129" spans="2:7" outlineLevel="1">
      <c r="B129">
        <v>16</v>
      </c>
      <c r="C129" t="s">
        <v>454</v>
      </c>
      <c r="D129" s="478">
        <f>SUBTOTAL(9,D101:D128)</f>
        <v>14271479968.590002</v>
      </c>
      <c r="E129" s="478">
        <f>SUBTOTAL(9,E101:E128)</f>
        <v>924358074.86000001</v>
      </c>
      <c r="F129" s="478">
        <f>SUBTOTAL(9,F101:F128)</f>
        <v>705005566.56999993</v>
      </c>
      <c r="G129" s="478">
        <f>SUBTOTAL(9,G101:G128)</f>
        <v>14490832476.880001</v>
      </c>
    </row>
    <row r="130" spans="2:7" outlineLevel="4">
      <c r="B130" s="180">
        <v>19050101</v>
      </c>
      <c r="C130" s="145" t="s">
        <v>498</v>
      </c>
      <c r="D130" s="478">
        <v>267460942</v>
      </c>
      <c r="E130" s="478">
        <v>0</v>
      </c>
      <c r="F130" s="478">
        <v>0</v>
      </c>
      <c r="G130" s="478">
        <v>267460942</v>
      </c>
    </row>
    <row r="131" spans="2:7" outlineLevel="3">
      <c r="B131">
        <v>190501</v>
      </c>
      <c r="C131" t="s">
        <v>497</v>
      </c>
      <c r="D131" s="478">
        <f>SUBTOTAL(9,D130:D130)</f>
        <v>267460942</v>
      </c>
      <c r="E131" s="478">
        <f>SUBTOTAL(9,E130:E130)</f>
        <v>0</v>
      </c>
      <c r="F131" s="478">
        <f>SUBTOTAL(9,F130:F130)</f>
        <v>0</v>
      </c>
      <c r="G131" s="478">
        <f>SUBTOTAL(9,G130:G130)</f>
        <v>267460942</v>
      </c>
    </row>
    <row r="132" spans="2:7" outlineLevel="2">
      <c r="B132">
        <v>1905</v>
      </c>
      <c r="C132" t="s">
        <v>497</v>
      </c>
      <c r="D132" s="478">
        <f>SUBTOTAL(9,D130:D131)</f>
        <v>267460942</v>
      </c>
      <c r="E132" s="478">
        <f>SUBTOTAL(9,E130:E131)</f>
        <v>0</v>
      </c>
      <c r="F132" s="478">
        <f>SUBTOTAL(9,F130:F131)</f>
        <v>0</v>
      </c>
      <c r="G132" s="478">
        <f>SUBTOTAL(9,G130:G131)</f>
        <v>267460942</v>
      </c>
    </row>
    <row r="133" spans="2:7" outlineLevel="4">
      <c r="B133" s="180">
        <v>19700101</v>
      </c>
      <c r="C133" s="145" t="s">
        <v>507</v>
      </c>
      <c r="D133" s="478">
        <v>103959305.7</v>
      </c>
      <c r="E133" s="478">
        <v>17721173</v>
      </c>
      <c r="F133" s="478">
        <v>17721173</v>
      </c>
      <c r="G133" s="478">
        <v>103959305.7</v>
      </c>
    </row>
    <row r="134" spans="2:7" outlineLevel="4">
      <c r="B134" s="180">
        <v>19700102</v>
      </c>
      <c r="C134" s="145" t="s">
        <v>508</v>
      </c>
      <c r="D134" s="478">
        <v>44159672</v>
      </c>
      <c r="E134" s="478">
        <v>0</v>
      </c>
      <c r="F134" s="478">
        <v>0</v>
      </c>
      <c r="G134" s="478">
        <v>44159672</v>
      </c>
    </row>
    <row r="135" spans="2:7" outlineLevel="3">
      <c r="B135">
        <v>197001</v>
      </c>
      <c r="C135" t="s">
        <v>54</v>
      </c>
      <c r="D135" s="478">
        <f>SUBTOTAL(9,D133:D134)</f>
        <v>148118977.69999999</v>
      </c>
      <c r="E135" s="478">
        <f>SUBTOTAL(9,E133:E134)</f>
        <v>17721173</v>
      </c>
      <c r="F135" s="478">
        <f>SUBTOTAL(9,F133:F134)</f>
        <v>17721173</v>
      </c>
      <c r="G135" s="478">
        <f>SUBTOTAL(9,G133:G134)</f>
        <v>148118977.69999999</v>
      </c>
    </row>
    <row r="136" spans="2:7" outlineLevel="2">
      <c r="B136">
        <v>1970</v>
      </c>
      <c r="C136" t="s">
        <v>54</v>
      </c>
      <c r="D136" s="478">
        <f>SUBTOTAL(9,D133:D135)</f>
        <v>148118977.69999999</v>
      </c>
      <c r="E136" s="478">
        <f>SUBTOTAL(9,E133:E135)</f>
        <v>17721173</v>
      </c>
      <c r="F136" s="478">
        <f>SUBTOTAL(9,F133:F135)</f>
        <v>17721173</v>
      </c>
      <c r="G136" s="478">
        <f>SUBTOTAL(9,G133:G135)</f>
        <v>148118977.69999999</v>
      </c>
    </row>
    <row r="137" spans="2:7" outlineLevel="4">
      <c r="B137" s="180">
        <v>19750101</v>
      </c>
      <c r="C137" s="145" t="s">
        <v>510</v>
      </c>
      <c r="D137" s="478">
        <v>-103959305.7</v>
      </c>
      <c r="E137" s="478">
        <v>0</v>
      </c>
      <c r="F137" s="478">
        <v>0</v>
      </c>
      <c r="G137" s="478">
        <v>-103959305.7</v>
      </c>
    </row>
    <row r="138" spans="2:7" outlineLevel="4">
      <c r="B138" s="180">
        <v>19750102</v>
      </c>
      <c r="C138" s="145" t="s">
        <v>511</v>
      </c>
      <c r="D138" s="478">
        <v>-44159672</v>
      </c>
      <c r="E138" s="478">
        <v>0</v>
      </c>
      <c r="F138" s="478">
        <v>0</v>
      </c>
      <c r="G138" s="478">
        <v>-44159672</v>
      </c>
    </row>
    <row r="139" spans="2:7" outlineLevel="4">
      <c r="B139" s="180">
        <v>19750103</v>
      </c>
      <c r="C139" s="145" t="s">
        <v>512</v>
      </c>
      <c r="D139" s="478">
        <v>-240372849.03999999</v>
      </c>
      <c r="E139" s="478">
        <v>0</v>
      </c>
      <c r="F139" s="478">
        <v>27088093.280000001</v>
      </c>
      <c r="G139" s="478">
        <v>-267460942.31999999</v>
      </c>
    </row>
    <row r="140" spans="2:7" outlineLevel="3">
      <c r="B140">
        <v>197501</v>
      </c>
      <c r="C140" t="s">
        <v>509</v>
      </c>
      <c r="D140" s="478">
        <f>SUBTOTAL(9,D137:D139)</f>
        <v>-388491826.74000001</v>
      </c>
      <c r="E140" s="478">
        <f>SUBTOTAL(9,E137:E139)</f>
        <v>0</v>
      </c>
      <c r="F140" s="478">
        <f>SUBTOTAL(9,F137:F139)</f>
        <v>27088093.280000001</v>
      </c>
      <c r="G140" s="478">
        <f>SUBTOTAL(9,G137:G139)</f>
        <v>-415579920.01999998</v>
      </c>
    </row>
    <row r="141" spans="2:7" outlineLevel="2">
      <c r="B141">
        <v>1975</v>
      </c>
      <c r="C141" t="s">
        <v>509</v>
      </c>
      <c r="D141" s="478">
        <f>SUBTOTAL(9,D137:D140)</f>
        <v>-388491826.74000001</v>
      </c>
      <c r="E141" s="478">
        <f>SUBTOTAL(9,E137:E140)</f>
        <v>0</v>
      </c>
      <c r="F141" s="478">
        <f>SUBTOTAL(9,F137:F140)</f>
        <v>27088093.280000001</v>
      </c>
      <c r="G141" s="478">
        <f>SUBTOTAL(9,G137:G140)</f>
        <v>-415579920.01999998</v>
      </c>
    </row>
    <row r="142" spans="2:7" outlineLevel="1">
      <c r="B142">
        <v>19</v>
      </c>
      <c r="C142" t="s">
        <v>496</v>
      </c>
      <c r="D142" s="478">
        <f>SUBTOTAL(9,D130:D141)</f>
        <v>27088092.960000008</v>
      </c>
      <c r="E142" s="478">
        <f>SUBTOTAL(9,E130:E141)</f>
        <v>17721173</v>
      </c>
      <c r="F142" s="478">
        <f>SUBTOTAL(9,F130:F141)</f>
        <v>44809266.280000001</v>
      </c>
      <c r="G142" s="478">
        <f>SUBTOTAL(9,G130:G141)</f>
        <v>-0.31999999284744263</v>
      </c>
    </row>
    <row r="143" spans="2:7">
      <c r="B143">
        <v>1</v>
      </c>
      <c r="C143" t="s">
        <v>287</v>
      </c>
      <c r="D143" s="478">
        <f>SUBTOTAL(9,D10:D142)</f>
        <v>39987801420.590004</v>
      </c>
      <c r="E143" s="478">
        <f>SUBTOTAL(9,E10:E142)</f>
        <v>86247171849.23999</v>
      </c>
      <c r="F143" s="478">
        <f>SUBTOTAL(9,F10:F142)</f>
        <v>86144557462.719986</v>
      </c>
      <c r="G143" s="478">
        <f>SUBTOTAL(9,G10:G142)</f>
        <v>40090415807.109993</v>
      </c>
    </row>
    <row r="144" spans="2:7" outlineLevel="4">
      <c r="B144" s="180">
        <v>22010101</v>
      </c>
      <c r="C144" s="145" t="s">
        <v>521</v>
      </c>
      <c r="D144" s="478">
        <v>-2868113198.9200001</v>
      </c>
      <c r="E144" s="478">
        <v>789914.89</v>
      </c>
      <c r="F144" s="478">
        <v>0</v>
      </c>
      <c r="G144" s="478">
        <v>-2867323284.0300002</v>
      </c>
    </row>
    <row r="145" spans="2:7" outlineLevel="4">
      <c r="B145" s="180">
        <v>22010102</v>
      </c>
      <c r="C145" s="145" t="s">
        <v>522</v>
      </c>
      <c r="D145" s="478">
        <v>-19128727.850000001</v>
      </c>
      <c r="E145" s="478">
        <v>10971839.4</v>
      </c>
      <c r="F145" s="478">
        <v>1273485.08</v>
      </c>
      <c r="G145" s="478">
        <v>-9430373.5300000012</v>
      </c>
    </row>
    <row r="146" spans="2:7" outlineLevel="4">
      <c r="B146" s="180">
        <v>22010103</v>
      </c>
      <c r="C146" s="145" t="s">
        <v>523</v>
      </c>
      <c r="D146" s="478">
        <v>-60255</v>
      </c>
      <c r="E146" s="478">
        <v>0</v>
      </c>
      <c r="F146" s="478">
        <v>0</v>
      </c>
      <c r="G146" s="478">
        <v>-60255</v>
      </c>
    </row>
    <row r="147" spans="2:7" outlineLevel="4">
      <c r="B147" s="180">
        <v>22010104</v>
      </c>
      <c r="C147" s="145" t="s">
        <v>524</v>
      </c>
      <c r="D147" s="478">
        <v>-220228173.5</v>
      </c>
      <c r="E147" s="478">
        <v>0</v>
      </c>
      <c r="F147" s="478">
        <v>0</v>
      </c>
      <c r="G147" s="478">
        <v>-220228173.5</v>
      </c>
    </row>
    <row r="148" spans="2:7" outlineLevel="4">
      <c r="B148" s="180">
        <v>22010105</v>
      </c>
      <c r="C148" s="145" t="s">
        <v>525</v>
      </c>
      <c r="D148" s="478">
        <v>566485.49</v>
      </c>
      <c r="E148" s="478">
        <v>2782.82</v>
      </c>
      <c r="F148" s="478">
        <v>153513.32</v>
      </c>
      <c r="G148" s="478">
        <v>415754.99</v>
      </c>
    </row>
    <row r="149" spans="2:7" outlineLevel="3">
      <c r="B149">
        <v>220101</v>
      </c>
      <c r="C149" t="s">
        <v>520</v>
      </c>
      <c r="D149" s="478">
        <f>SUBTOTAL(9,D144:D148)</f>
        <v>-3106963869.7800002</v>
      </c>
      <c r="E149" s="478">
        <f>SUBTOTAL(9,E144:E148)</f>
        <v>11764537.110000001</v>
      </c>
      <c r="F149" s="478">
        <f>SUBTOTAL(9,F144:F148)</f>
        <v>1426998.4000000001</v>
      </c>
      <c r="G149" s="478">
        <f>SUBTOTAL(9,G144:G148)</f>
        <v>-3096626331.0700006</v>
      </c>
    </row>
    <row r="150" spans="2:7" outlineLevel="2">
      <c r="B150">
        <v>2201</v>
      </c>
      <c r="C150" t="s">
        <v>520</v>
      </c>
      <c r="D150" s="478">
        <f>SUBTOTAL(9,D144:D149)</f>
        <v>-3106963869.7800002</v>
      </c>
      <c r="E150" s="478">
        <f>SUBTOTAL(9,E144:E149)</f>
        <v>11764537.110000001</v>
      </c>
      <c r="F150" s="478">
        <f>SUBTOTAL(9,F144:F149)</f>
        <v>1426998.4000000001</v>
      </c>
      <c r="G150" s="478">
        <f>SUBTOTAL(9,G144:G149)</f>
        <v>-3096626331.0700006</v>
      </c>
    </row>
    <row r="151" spans="2:7" outlineLevel="4">
      <c r="B151" s="180">
        <v>22020101</v>
      </c>
      <c r="C151" s="145" t="s">
        <v>527</v>
      </c>
      <c r="D151" s="478">
        <v>28870155</v>
      </c>
      <c r="E151" s="478">
        <v>0</v>
      </c>
      <c r="F151" s="478">
        <v>0</v>
      </c>
      <c r="G151" s="478">
        <v>28870155</v>
      </c>
    </row>
    <row r="152" spans="2:7" outlineLevel="4">
      <c r="B152" s="180">
        <v>22020116</v>
      </c>
      <c r="C152" s="145" t="s">
        <v>534</v>
      </c>
      <c r="D152" s="478">
        <v>1202924</v>
      </c>
      <c r="E152" s="478">
        <v>0</v>
      </c>
      <c r="F152" s="478">
        <v>0</v>
      </c>
      <c r="G152" s="478">
        <v>1202924</v>
      </c>
    </row>
    <row r="153" spans="2:7" outlineLevel="4">
      <c r="B153" s="180">
        <v>22020120</v>
      </c>
      <c r="C153" s="145" t="s">
        <v>536</v>
      </c>
      <c r="D153" s="478">
        <v>467523</v>
      </c>
      <c r="E153" s="478">
        <v>0</v>
      </c>
      <c r="F153" s="478">
        <v>0</v>
      </c>
      <c r="G153" s="478">
        <v>467523</v>
      </c>
    </row>
    <row r="154" spans="2:7" outlineLevel="4">
      <c r="B154" s="180">
        <v>22020121</v>
      </c>
      <c r="C154" s="145" t="s">
        <v>537</v>
      </c>
      <c r="D154" s="478">
        <v>2493415</v>
      </c>
      <c r="E154" s="478">
        <v>0</v>
      </c>
      <c r="F154" s="478">
        <v>0</v>
      </c>
      <c r="G154" s="478">
        <v>2493415</v>
      </c>
    </row>
    <row r="155" spans="2:7" outlineLevel="4">
      <c r="B155" s="180">
        <v>22020122</v>
      </c>
      <c r="C155" s="145" t="s">
        <v>538</v>
      </c>
      <c r="D155" s="478">
        <v>299211</v>
      </c>
      <c r="E155" s="478">
        <v>0</v>
      </c>
      <c r="F155" s="478">
        <v>0</v>
      </c>
      <c r="G155" s="478">
        <v>299211</v>
      </c>
    </row>
    <row r="156" spans="2:7" outlineLevel="4">
      <c r="B156" s="180">
        <v>22020123</v>
      </c>
      <c r="C156" s="145" t="s">
        <v>539</v>
      </c>
      <c r="D156" s="478">
        <v>4886209.74</v>
      </c>
      <c r="E156" s="478">
        <v>0</v>
      </c>
      <c r="F156" s="478">
        <v>0</v>
      </c>
      <c r="G156" s="478">
        <v>4886209.74</v>
      </c>
    </row>
    <row r="157" spans="2:7" outlineLevel="4">
      <c r="B157" s="180">
        <v>22020124</v>
      </c>
      <c r="C157" s="145" t="s">
        <v>540</v>
      </c>
      <c r="D157" s="478">
        <v>7361919.0300000003</v>
      </c>
      <c r="E157" s="478">
        <v>0</v>
      </c>
      <c r="F157" s="478">
        <v>0</v>
      </c>
      <c r="G157" s="478">
        <v>7361919.0300000003</v>
      </c>
    </row>
    <row r="158" spans="2:7" outlineLevel="4">
      <c r="B158" s="180">
        <v>22020128</v>
      </c>
      <c r="C158" s="145" t="s">
        <v>544</v>
      </c>
      <c r="D158" s="478">
        <v>1616388.21</v>
      </c>
      <c r="E158" s="478">
        <v>0</v>
      </c>
      <c r="F158" s="478">
        <v>0</v>
      </c>
      <c r="G158" s="478">
        <v>1616388.21</v>
      </c>
    </row>
    <row r="159" spans="2:7" outlineLevel="4">
      <c r="B159" s="180">
        <v>22020133</v>
      </c>
      <c r="C159" s="145" t="s">
        <v>548</v>
      </c>
      <c r="D159" s="478">
        <v>2493415</v>
      </c>
      <c r="E159" s="478">
        <v>0</v>
      </c>
      <c r="F159" s="478">
        <v>0</v>
      </c>
      <c r="G159" s="478">
        <v>2493415</v>
      </c>
    </row>
    <row r="160" spans="2:7" outlineLevel="3">
      <c r="B160">
        <v>220201</v>
      </c>
      <c r="C160" t="s">
        <v>526</v>
      </c>
      <c r="D160" s="478">
        <f>SUBTOTAL(9,D151:D159)</f>
        <v>49691159.980000004</v>
      </c>
      <c r="E160" s="478">
        <f>SUBTOTAL(9,E151:E159)</f>
        <v>0</v>
      </c>
      <c r="F160" s="478">
        <f>SUBTOTAL(9,F151:F159)</f>
        <v>0</v>
      </c>
      <c r="G160" s="478">
        <f>SUBTOTAL(9,G151:G159)</f>
        <v>49691159.980000004</v>
      </c>
    </row>
    <row r="161" spans="2:7" outlineLevel="4">
      <c r="B161" s="180">
        <v>22020134</v>
      </c>
      <c r="C161" s="145" t="s">
        <v>549</v>
      </c>
      <c r="D161" s="478">
        <v>262521701</v>
      </c>
      <c r="E161" s="478">
        <v>0</v>
      </c>
      <c r="F161" s="478">
        <v>0</v>
      </c>
      <c r="G161" s="478">
        <v>262521701</v>
      </c>
    </row>
    <row r="162" spans="2:7" outlineLevel="4">
      <c r="B162" s="180">
        <v>22022801</v>
      </c>
      <c r="C162" s="145" t="s">
        <v>552</v>
      </c>
      <c r="D162" s="478">
        <v>46628583</v>
      </c>
      <c r="E162" s="478">
        <v>0</v>
      </c>
      <c r="F162" s="478">
        <v>0</v>
      </c>
      <c r="G162" s="478">
        <v>46628583</v>
      </c>
    </row>
    <row r="163" spans="2:7" outlineLevel="4">
      <c r="B163" s="180">
        <v>22022802</v>
      </c>
      <c r="C163" s="145" t="s">
        <v>553</v>
      </c>
      <c r="D163" s="478">
        <v>36961716</v>
      </c>
      <c r="E163" s="478">
        <v>0</v>
      </c>
      <c r="F163" s="478">
        <v>0</v>
      </c>
      <c r="G163" s="478">
        <v>36961716</v>
      </c>
    </row>
    <row r="164" spans="2:7" outlineLevel="4">
      <c r="B164" s="180">
        <v>22022803</v>
      </c>
      <c r="C164" s="145" t="s">
        <v>554</v>
      </c>
      <c r="D164" s="478">
        <v>188000</v>
      </c>
      <c r="E164" s="478">
        <v>0</v>
      </c>
      <c r="F164" s="478">
        <v>0</v>
      </c>
      <c r="G164" s="478">
        <v>188000</v>
      </c>
    </row>
    <row r="165" spans="2:7" outlineLevel="3">
      <c r="B165">
        <v>220228</v>
      </c>
      <c r="C165" t="s">
        <v>551</v>
      </c>
      <c r="D165" s="478">
        <f>SUBTOTAL(9,D161:D164)</f>
        <v>346300000</v>
      </c>
      <c r="E165" s="478">
        <f>SUBTOTAL(9,E161:E164)</f>
        <v>0</v>
      </c>
      <c r="F165" s="478">
        <f>SUBTOTAL(9,F161:F164)</f>
        <v>0</v>
      </c>
      <c r="G165" s="478">
        <f>SUBTOTAL(9,G161:G164)</f>
        <v>346300000</v>
      </c>
    </row>
    <row r="166" spans="2:7" outlineLevel="2">
      <c r="B166">
        <v>2202</v>
      </c>
      <c r="C166" t="s">
        <v>526</v>
      </c>
      <c r="D166" s="478">
        <f>SUBTOTAL(9,D151:D165)</f>
        <v>395991159.98000002</v>
      </c>
      <c r="E166" s="478">
        <f>SUBTOTAL(9,E151:E165)</f>
        <v>0</v>
      </c>
      <c r="F166" s="478">
        <f>SUBTOTAL(9,F151:F165)</f>
        <v>0</v>
      </c>
      <c r="G166" s="478">
        <f>SUBTOTAL(9,G151:G165)</f>
        <v>395991159.98000002</v>
      </c>
    </row>
    <row r="167" spans="2:7" outlineLevel="4">
      <c r="B167" s="180">
        <v>22030104</v>
      </c>
      <c r="C167" s="145" t="s">
        <v>558</v>
      </c>
      <c r="D167" s="478">
        <v>58000</v>
      </c>
      <c r="E167" s="478">
        <v>0</v>
      </c>
      <c r="F167" s="478">
        <v>0</v>
      </c>
      <c r="G167" s="478">
        <v>58000</v>
      </c>
    </row>
    <row r="168" spans="2:7" outlineLevel="3">
      <c r="B168">
        <v>220301</v>
      </c>
      <c r="C168" t="s">
        <v>555</v>
      </c>
      <c r="D168" s="478">
        <f>SUBTOTAL(9,D167:D167)</f>
        <v>58000</v>
      </c>
      <c r="E168" s="478">
        <f>SUBTOTAL(9,E167:E167)</f>
        <v>0</v>
      </c>
      <c r="F168" s="478">
        <f>SUBTOTAL(9,F167:F167)</f>
        <v>0</v>
      </c>
      <c r="G168" s="478">
        <f>SUBTOTAL(9,G167:G167)</f>
        <v>58000</v>
      </c>
    </row>
    <row r="169" spans="2:7" outlineLevel="2">
      <c r="B169">
        <v>2203</v>
      </c>
      <c r="C169" t="s">
        <v>555</v>
      </c>
      <c r="D169" s="478">
        <f>SUBTOTAL(9,D167:D168)</f>
        <v>58000</v>
      </c>
      <c r="E169" s="478">
        <f>SUBTOTAL(9,E167:E168)</f>
        <v>0</v>
      </c>
      <c r="F169" s="478">
        <f>SUBTOTAL(9,F167:F168)</f>
        <v>0</v>
      </c>
      <c r="G169" s="478">
        <f>SUBTOTAL(9,G167:G168)</f>
        <v>58000</v>
      </c>
    </row>
    <row r="170" spans="2:7" outlineLevel="4">
      <c r="B170" s="180">
        <v>22040102</v>
      </c>
      <c r="C170" s="145" t="s">
        <v>561</v>
      </c>
      <c r="D170" s="478">
        <v>1179000</v>
      </c>
      <c r="E170" s="478">
        <v>0</v>
      </c>
      <c r="F170" s="478">
        <v>0</v>
      </c>
      <c r="G170" s="478">
        <v>1179000</v>
      </c>
    </row>
    <row r="171" spans="2:7" outlineLevel="4">
      <c r="B171" s="180">
        <v>22040103</v>
      </c>
      <c r="C171" s="145" t="s">
        <v>562</v>
      </c>
      <c r="D171" s="478">
        <v>2504456</v>
      </c>
      <c r="E171" s="478">
        <v>0</v>
      </c>
      <c r="F171" s="478">
        <v>0</v>
      </c>
      <c r="G171" s="478">
        <v>2504456</v>
      </c>
    </row>
    <row r="172" spans="2:7" outlineLevel="4">
      <c r="B172" s="180">
        <v>22040105</v>
      </c>
      <c r="C172" s="145" t="s">
        <v>563</v>
      </c>
      <c r="D172" s="478">
        <v>154300</v>
      </c>
      <c r="E172" s="478">
        <v>0</v>
      </c>
      <c r="F172" s="478">
        <v>0</v>
      </c>
      <c r="G172" s="478">
        <v>154300</v>
      </c>
    </row>
    <row r="173" spans="2:7" outlineLevel="4">
      <c r="B173" s="180">
        <v>22040106</v>
      </c>
      <c r="C173" s="145" t="s">
        <v>564</v>
      </c>
      <c r="D173" s="478">
        <v>3535256</v>
      </c>
      <c r="E173" s="478">
        <v>0</v>
      </c>
      <c r="F173" s="478">
        <v>0</v>
      </c>
      <c r="G173" s="478">
        <v>3535256</v>
      </c>
    </row>
    <row r="174" spans="2:7" outlineLevel="3">
      <c r="B174">
        <v>220401</v>
      </c>
      <c r="C174" t="s">
        <v>559</v>
      </c>
      <c r="D174" s="478">
        <f>SUBTOTAL(9,D170:D173)</f>
        <v>7373012</v>
      </c>
      <c r="E174" s="478">
        <f>SUBTOTAL(9,E170:E173)</f>
        <v>0</v>
      </c>
      <c r="F174" s="478">
        <f>SUBTOTAL(9,F170:F173)</f>
        <v>0</v>
      </c>
      <c r="G174" s="478">
        <f>SUBTOTAL(9,G170:G173)</f>
        <v>7373012</v>
      </c>
    </row>
    <row r="175" spans="2:7" outlineLevel="2">
      <c r="B175">
        <v>2204</v>
      </c>
      <c r="C175" t="s">
        <v>559</v>
      </c>
      <c r="D175" s="478">
        <f>SUBTOTAL(9,D170:D174)</f>
        <v>7373012</v>
      </c>
      <c r="E175" s="478">
        <f>SUBTOTAL(9,E170:E174)</f>
        <v>0</v>
      </c>
      <c r="F175" s="478">
        <f>SUBTOTAL(9,F170:F174)</f>
        <v>0</v>
      </c>
      <c r="G175" s="478">
        <f>SUBTOTAL(9,G170:G174)</f>
        <v>7373012</v>
      </c>
    </row>
    <row r="176" spans="2:7" outlineLevel="4">
      <c r="B176" s="180">
        <v>22070101</v>
      </c>
      <c r="C176" s="145" t="s">
        <v>567</v>
      </c>
      <c r="D176" s="478">
        <v>883605</v>
      </c>
      <c r="E176" s="478">
        <v>0</v>
      </c>
      <c r="F176" s="478">
        <v>0</v>
      </c>
      <c r="G176" s="478">
        <v>883605</v>
      </c>
    </row>
    <row r="177" spans="2:7" outlineLevel="4">
      <c r="B177" s="180">
        <v>22070102</v>
      </c>
      <c r="C177" s="145" t="s">
        <v>568</v>
      </c>
      <c r="D177" s="478">
        <v>589071</v>
      </c>
      <c r="E177" s="478">
        <v>0</v>
      </c>
      <c r="F177" s="478">
        <v>0</v>
      </c>
      <c r="G177" s="478">
        <v>589071</v>
      </c>
    </row>
    <row r="178" spans="2:7" outlineLevel="3">
      <c r="B178">
        <v>220701</v>
      </c>
      <c r="C178" t="s">
        <v>566</v>
      </c>
      <c r="D178" s="478">
        <f>SUBTOTAL(9,D176:D177)</f>
        <v>1472676</v>
      </c>
      <c r="E178" s="478">
        <f>SUBTOTAL(9,E176:E177)</f>
        <v>0</v>
      </c>
      <c r="F178" s="478">
        <f>SUBTOTAL(9,F176:F177)</f>
        <v>0</v>
      </c>
      <c r="G178" s="478">
        <f>SUBTOTAL(9,G176:G177)</f>
        <v>1472676</v>
      </c>
    </row>
    <row r="179" spans="2:7" outlineLevel="2">
      <c r="B179">
        <v>2207</v>
      </c>
      <c r="C179" t="s">
        <v>566</v>
      </c>
      <c r="D179" s="478">
        <f>SUBTOTAL(9,D176:D178)</f>
        <v>1472676</v>
      </c>
      <c r="E179" s="478">
        <f>SUBTOTAL(9,E176:E178)</f>
        <v>0</v>
      </c>
      <c r="F179" s="478">
        <f>SUBTOTAL(9,F176:F178)</f>
        <v>0</v>
      </c>
      <c r="G179" s="478">
        <f>SUBTOTAL(9,G176:G178)</f>
        <v>1472676</v>
      </c>
    </row>
    <row r="180" spans="2:7" outlineLevel="4">
      <c r="B180" s="180">
        <v>22110111</v>
      </c>
      <c r="C180" s="145" t="s">
        <v>570</v>
      </c>
      <c r="D180" s="478">
        <v>13022182</v>
      </c>
      <c r="E180" s="478">
        <v>0</v>
      </c>
      <c r="F180" s="478">
        <v>0</v>
      </c>
      <c r="G180" s="478">
        <v>13022182</v>
      </c>
    </row>
    <row r="181" spans="2:7" outlineLevel="4">
      <c r="B181" s="180">
        <v>22110112</v>
      </c>
      <c r="C181" s="145" t="s">
        <v>571</v>
      </c>
      <c r="D181" s="478">
        <v>26906282.52</v>
      </c>
      <c r="E181" s="478">
        <v>0</v>
      </c>
      <c r="F181" s="478">
        <v>0</v>
      </c>
      <c r="G181" s="478">
        <v>26906282.52</v>
      </c>
    </row>
    <row r="182" spans="2:7" outlineLevel="4">
      <c r="B182" s="180">
        <v>22110113</v>
      </c>
      <c r="C182" s="145" t="s">
        <v>572</v>
      </c>
      <c r="D182" s="478">
        <v>4306075.3600000003</v>
      </c>
      <c r="E182" s="478">
        <v>0</v>
      </c>
      <c r="F182" s="478">
        <v>0</v>
      </c>
      <c r="G182" s="478">
        <v>4306075.3600000003</v>
      </c>
    </row>
    <row r="183" spans="2:7" outlineLevel="4">
      <c r="B183" s="180">
        <v>22110114</v>
      </c>
      <c r="C183" s="145" t="s">
        <v>573</v>
      </c>
      <c r="D183" s="478">
        <v>761735.29</v>
      </c>
      <c r="E183" s="478">
        <v>0</v>
      </c>
      <c r="F183" s="478">
        <v>0</v>
      </c>
      <c r="G183" s="478">
        <v>761735.29</v>
      </c>
    </row>
    <row r="184" spans="2:7" outlineLevel="4">
      <c r="B184" s="180">
        <v>22110115</v>
      </c>
      <c r="C184" s="145" t="s">
        <v>574</v>
      </c>
      <c r="D184" s="478">
        <v>720000</v>
      </c>
      <c r="E184" s="478">
        <v>0</v>
      </c>
      <c r="F184" s="478">
        <v>0</v>
      </c>
      <c r="G184" s="478">
        <v>720000</v>
      </c>
    </row>
    <row r="185" spans="2:7" outlineLevel="4">
      <c r="B185" s="180">
        <v>22110116</v>
      </c>
      <c r="C185" s="145" t="s">
        <v>575</v>
      </c>
      <c r="D185" s="478">
        <v>20304480</v>
      </c>
      <c r="E185" s="478">
        <v>0</v>
      </c>
      <c r="F185" s="478">
        <v>0</v>
      </c>
      <c r="G185" s="478">
        <v>20304480</v>
      </c>
    </row>
    <row r="186" spans="2:7" outlineLevel="4">
      <c r="B186" s="180">
        <v>22110118</v>
      </c>
      <c r="C186" s="145" t="s">
        <v>577</v>
      </c>
      <c r="D186" s="478">
        <v>16222011.18</v>
      </c>
      <c r="E186" s="478">
        <v>0</v>
      </c>
      <c r="F186" s="478">
        <v>0</v>
      </c>
      <c r="G186" s="478">
        <v>16222011.18</v>
      </c>
    </row>
    <row r="187" spans="2:7" outlineLevel="4">
      <c r="B187" s="180">
        <v>22110119</v>
      </c>
      <c r="C187" s="145" t="s">
        <v>578</v>
      </c>
      <c r="D187" s="478">
        <v>11514191</v>
      </c>
      <c r="E187" s="478">
        <v>0</v>
      </c>
      <c r="F187" s="478">
        <v>0</v>
      </c>
      <c r="G187" s="478">
        <v>11514191</v>
      </c>
    </row>
    <row r="188" spans="2:7" outlineLevel="4">
      <c r="B188" s="180">
        <v>22110120</v>
      </c>
      <c r="C188" s="145" t="s">
        <v>579</v>
      </c>
      <c r="D188" s="478">
        <v>64650715.060000002</v>
      </c>
      <c r="E188" s="478">
        <v>15481368.91</v>
      </c>
      <c r="F188" s="478">
        <v>0</v>
      </c>
      <c r="G188" s="478">
        <v>80132083.969999999</v>
      </c>
    </row>
    <row r="189" spans="2:7" outlineLevel="4">
      <c r="B189" s="180">
        <v>22110121</v>
      </c>
      <c r="C189" s="145" t="s">
        <v>570</v>
      </c>
      <c r="D189" s="478">
        <v>200147794.15000001</v>
      </c>
      <c r="E189" s="478">
        <v>5911148</v>
      </c>
      <c r="F189" s="478">
        <v>0</v>
      </c>
      <c r="G189" s="478">
        <v>206058942.15000001</v>
      </c>
    </row>
    <row r="190" spans="2:7" outlineLevel="4">
      <c r="B190" s="180">
        <v>22110122</v>
      </c>
      <c r="C190" s="145" t="s">
        <v>580</v>
      </c>
      <c r="D190" s="478">
        <v>621150.04</v>
      </c>
      <c r="E190" s="478">
        <v>0</v>
      </c>
      <c r="F190" s="478">
        <v>0</v>
      </c>
      <c r="G190" s="478">
        <v>621150.04</v>
      </c>
    </row>
    <row r="191" spans="2:7" outlineLevel="4">
      <c r="B191" s="180">
        <v>22110123</v>
      </c>
      <c r="C191" s="145" t="s">
        <v>581</v>
      </c>
      <c r="D191" s="478">
        <v>250802</v>
      </c>
      <c r="E191" s="478">
        <v>0</v>
      </c>
      <c r="F191" s="478">
        <v>0</v>
      </c>
      <c r="G191" s="478">
        <v>250802</v>
      </c>
    </row>
    <row r="192" spans="2:7" outlineLevel="4">
      <c r="B192" s="180">
        <v>22110124</v>
      </c>
      <c r="C192" s="145" t="s">
        <v>582</v>
      </c>
      <c r="D192" s="478">
        <v>44006000</v>
      </c>
      <c r="E192" s="478">
        <v>0</v>
      </c>
      <c r="F192" s="478">
        <v>0</v>
      </c>
      <c r="G192" s="478">
        <v>44006000</v>
      </c>
    </row>
    <row r="193" spans="2:7" outlineLevel="4">
      <c r="B193" s="180">
        <v>22110135</v>
      </c>
      <c r="C193" s="145" t="s">
        <v>583</v>
      </c>
      <c r="D193" s="478">
        <v>210738145</v>
      </c>
      <c r="E193" s="478">
        <v>0</v>
      </c>
      <c r="F193" s="478">
        <v>0</v>
      </c>
      <c r="G193" s="478">
        <v>210738145</v>
      </c>
    </row>
    <row r="194" spans="2:7" outlineLevel="4">
      <c r="B194" s="180">
        <v>22110136</v>
      </c>
      <c r="C194" s="145" t="s">
        <v>584</v>
      </c>
      <c r="D194" s="478">
        <v>11284428.08</v>
      </c>
      <c r="E194" s="478">
        <v>0</v>
      </c>
      <c r="F194" s="478">
        <v>0</v>
      </c>
      <c r="G194" s="478">
        <v>11284428.08</v>
      </c>
    </row>
    <row r="195" spans="2:7" outlineLevel="4">
      <c r="B195" s="180">
        <v>22110147</v>
      </c>
      <c r="C195" s="145" t="s">
        <v>585</v>
      </c>
      <c r="D195" s="478">
        <v>24593159.82</v>
      </c>
      <c r="E195" s="478">
        <v>244885.19</v>
      </c>
      <c r="F195" s="478">
        <v>0</v>
      </c>
      <c r="G195" s="478">
        <v>24838045.010000002</v>
      </c>
    </row>
    <row r="196" spans="2:7" outlineLevel="4">
      <c r="B196" s="180">
        <v>22110164</v>
      </c>
      <c r="C196" s="145" t="s">
        <v>553</v>
      </c>
      <c r="D196" s="478">
        <v>3754553.57</v>
      </c>
      <c r="E196" s="478">
        <v>0</v>
      </c>
      <c r="F196" s="478">
        <v>0</v>
      </c>
      <c r="G196" s="478">
        <v>3754553.57</v>
      </c>
    </row>
    <row r="197" spans="2:7" outlineLevel="4">
      <c r="B197" s="180">
        <v>22110165</v>
      </c>
      <c r="C197" s="145" t="s">
        <v>586</v>
      </c>
      <c r="D197" s="478">
        <v>108000</v>
      </c>
      <c r="E197" s="478">
        <v>0</v>
      </c>
      <c r="F197" s="478">
        <v>0</v>
      </c>
      <c r="G197" s="478">
        <v>108000</v>
      </c>
    </row>
    <row r="198" spans="2:7" outlineLevel="4">
      <c r="B198" s="180">
        <v>22110171</v>
      </c>
      <c r="C198" s="145" t="s">
        <v>1647</v>
      </c>
      <c r="D198" s="478">
        <v>1275165.6499999999</v>
      </c>
      <c r="E198" s="478">
        <v>3837.07</v>
      </c>
      <c r="F198" s="478">
        <v>0</v>
      </c>
      <c r="G198" s="478">
        <v>1279002.72</v>
      </c>
    </row>
    <row r="199" spans="2:7" outlineLevel="4">
      <c r="B199" s="180">
        <v>22110198</v>
      </c>
      <c r="C199" s="145" t="s">
        <v>592</v>
      </c>
      <c r="D199" s="478">
        <v>1518080.69</v>
      </c>
      <c r="E199" s="478">
        <v>0</v>
      </c>
      <c r="F199" s="478">
        <v>0</v>
      </c>
      <c r="G199" s="478">
        <v>1518080.69</v>
      </c>
    </row>
    <row r="200" spans="2:7" outlineLevel="4">
      <c r="B200" s="180">
        <v>22110199</v>
      </c>
      <c r="C200" s="145" t="s">
        <v>593</v>
      </c>
      <c r="D200" s="478">
        <v>81242051.209999993</v>
      </c>
      <c r="E200" s="478">
        <v>2942189.17</v>
      </c>
      <c r="F200" s="478">
        <v>0</v>
      </c>
      <c r="G200" s="478">
        <v>84184240.37999998</v>
      </c>
    </row>
    <row r="201" spans="2:7" outlineLevel="3">
      <c r="B201">
        <v>221101</v>
      </c>
      <c r="C201" t="s">
        <v>569</v>
      </c>
      <c r="D201" s="478">
        <f>SUBTOTAL(9,D180:D200)</f>
        <v>737947002.62000024</v>
      </c>
      <c r="E201" s="478">
        <f>SUBTOTAL(9,E180:E200)</f>
        <v>24583428.340000004</v>
      </c>
      <c r="F201" s="478">
        <f>SUBTOTAL(9,F180:F200)</f>
        <v>0</v>
      </c>
      <c r="G201" s="478">
        <f>SUBTOTAL(9,G180:G200)</f>
        <v>762530430.96000016</v>
      </c>
    </row>
    <row r="202" spans="2:7" outlineLevel="4">
      <c r="B202" s="180">
        <v>22110902</v>
      </c>
      <c r="C202" s="145" t="s">
        <v>595</v>
      </c>
      <c r="D202" s="478">
        <v>185772365.69999999</v>
      </c>
      <c r="E202" s="478">
        <v>0</v>
      </c>
      <c r="F202" s="478">
        <v>0</v>
      </c>
      <c r="G202" s="478">
        <v>185772365.69999999</v>
      </c>
    </row>
    <row r="203" spans="2:7" outlineLevel="3">
      <c r="B203">
        <v>221109</v>
      </c>
      <c r="C203" t="s">
        <v>594</v>
      </c>
      <c r="D203" s="478">
        <f>SUBTOTAL(9,D202:D202)</f>
        <v>185772365.69999999</v>
      </c>
      <c r="E203" s="478">
        <f>SUBTOTAL(9,E202:E202)</f>
        <v>0</v>
      </c>
      <c r="F203" s="478">
        <f>SUBTOTAL(9,F202:F202)</f>
        <v>0</v>
      </c>
      <c r="G203" s="478">
        <f>SUBTOTAL(9,G202:G202)</f>
        <v>185772365.69999999</v>
      </c>
    </row>
    <row r="204" spans="2:7" outlineLevel="4">
      <c r="B204" s="180">
        <v>22111001</v>
      </c>
      <c r="C204" s="145" t="s">
        <v>597</v>
      </c>
      <c r="D204" s="478">
        <v>1514816493.99</v>
      </c>
      <c r="E204" s="478">
        <v>0</v>
      </c>
      <c r="F204" s="478">
        <v>0</v>
      </c>
      <c r="G204" s="478">
        <v>1514816493.99</v>
      </c>
    </row>
    <row r="205" spans="2:7" outlineLevel="4">
      <c r="B205" s="180">
        <v>22111002</v>
      </c>
      <c r="C205" s="145" t="s">
        <v>598</v>
      </c>
      <c r="D205" s="478">
        <v>180449359.66</v>
      </c>
      <c r="E205" s="478">
        <v>0</v>
      </c>
      <c r="F205" s="478">
        <v>0</v>
      </c>
      <c r="G205" s="478">
        <v>180449359.66</v>
      </c>
    </row>
    <row r="206" spans="2:7" outlineLevel="3">
      <c r="B206">
        <v>221110</v>
      </c>
      <c r="C206" t="s">
        <v>596</v>
      </c>
      <c r="D206" s="478">
        <f>SUBTOTAL(9,D204:D205)</f>
        <v>1695265853.6500001</v>
      </c>
      <c r="E206" s="478">
        <f>SUBTOTAL(9,E204:E205)</f>
        <v>0</v>
      </c>
      <c r="F206" s="478">
        <f>SUBTOTAL(9,F204:F205)</f>
        <v>0</v>
      </c>
      <c r="G206" s="478">
        <f>SUBTOTAL(9,G204:G205)</f>
        <v>1695265853.6500001</v>
      </c>
    </row>
    <row r="207" spans="2:7" outlineLevel="2">
      <c r="B207">
        <v>2211</v>
      </c>
      <c r="C207" t="s">
        <v>569</v>
      </c>
      <c r="D207" s="478">
        <f>SUBTOTAL(9,D180:D206)</f>
        <v>2618985221.9700003</v>
      </c>
      <c r="E207" s="478">
        <f>SUBTOTAL(9,E180:E206)</f>
        <v>24583428.340000004</v>
      </c>
      <c r="F207" s="478">
        <f>SUBTOTAL(9,F180:F206)</f>
        <v>0</v>
      </c>
      <c r="G207" s="478">
        <f>SUBTOTAL(9,G180:G206)</f>
        <v>2643568650.3099999</v>
      </c>
    </row>
    <row r="208" spans="2:7" outlineLevel="4">
      <c r="B208" s="180">
        <v>22200124</v>
      </c>
      <c r="C208" s="145" t="s">
        <v>601</v>
      </c>
      <c r="D208" s="478">
        <v>15923232.34</v>
      </c>
      <c r="E208" s="478">
        <v>142359.96</v>
      </c>
      <c r="F208" s="478">
        <v>0</v>
      </c>
      <c r="G208" s="478">
        <v>16065592.300000001</v>
      </c>
    </row>
    <row r="209" spans="2:7" outlineLevel="4">
      <c r="B209" s="180">
        <v>22200125</v>
      </c>
      <c r="C209" s="145" t="s">
        <v>602</v>
      </c>
      <c r="D209" s="478">
        <v>281.61</v>
      </c>
      <c r="E209" s="478">
        <v>0</v>
      </c>
      <c r="F209" s="478">
        <v>0</v>
      </c>
      <c r="G209" s="478">
        <v>281.61</v>
      </c>
    </row>
    <row r="210" spans="2:7" outlineLevel="4">
      <c r="B210" s="180">
        <v>22200126</v>
      </c>
      <c r="C210" s="145" t="s">
        <v>603</v>
      </c>
      <c r="D210" s="478">
        <v>790355</v>
      </c>
      <c r="E210" s="478">
        <v>0</v>
      </c>
      <c r="F210" s="478">
        <v>0</v>
      </c>
      <c r="G210" s="478">
        <v>790355</v>
      </c>
    </row>
    <row r="211" spans="2:7" outlineLevel="4">
      <c r="B211" s="180">
        <v>22200127</v>
      </c>
      <c r="C211" s="145" t="s">
        <v>604</v>
      </c>
      <c r="D211" s="478">
        <v>5218006.54</v>
      </c>
      <c r="E211" s="478">
        <v>0</v>
      </c>
      <c r="F211" s="478">
        <v>0</v>
      </c>
      <c r="G211" s="478">
        <v>5218006.54</v>
      </c>
    </row>
    <row r="212" spans="2:7" outlineLevel="3">
      <c r="B212">
        <v>222001</v>
      </c>
      <c r="C212" t="s">
        <v>600</v>
      </c>
      <c r="D212" s="478">
        <f>SUBTOTAL(9,D208:D211)</f>
        <v>21931875.489999998</v>
      </c>
      <c r="E212" s="478">
        <f>SUBTOTAL(9,E208:E211)</f>
        <v>142359.96</v>
      </c>
      <c r="F212" s="478">
        <f>SUBTOTAL(9,F208:F211)</f>
        <v>0</v>
      </c>
      <c r="G212" s="478">
        <f>SUBTOTAL(9,G208:G211)</f>
        <v>22074235.449999999</v>
      </c>
    </row>
    <row r="213" spans="2:7" outlineLevel="4">
      <c r="B213" s="180">
        <v>22209005</v>
      </c>
      <c r="C213" s="145" t="s">
        <v>606</v>
      </c>
      <c r="D213" s="478">
        <v>292623</v>
      </c>
      <c r="E213" s="478">
        <v>0</v>
      </c>
      <c r="F213" s="478">
        <v>0</v>
      </c>
      <c r="G213" s="478">
        <v>292623</v>
      </c>
    </row>
    <row r="214" spans="2:7" outlineLevel="4">
      <c r="B214" s="180">
        <v>22209006</v>
      </c>
      <c r="C214" s="145" t="s">
        <v>607</v>
      </c>
      <c r="D214" s="478">
        <v>920293.74</v>
      </c>
      <c r="E214" s="478">
        <v>14814.81</v>
      </c>
      <c r="F214" s="478">
        <v>0</v>
      </c>
      <c r="G214" s="478">
        <v>935108.55</v>
      </c>
    </row>
    <row r="215" spans="2:7" outlineLevel="4">
      <c r="B215" s="180">
        <v>22209008</v>
      </c>
      <c r="C215" s="145" t="s">
        <v>1648</v>
      </c>
      <c r="D215" s="478">
        <v>11941668</v>
      </c>
      <c r="E215" s="478">
        <v>0</v>
      </c>
      <c r="F215" s="478">
        <v>0</v>
      </c>
      <c r="G215" s="478">
        <v>11941668</v>
      </c>
    </row>
    <row r="216" spans="2:7" outlineLevel="4">
      <c r="B216" s="180">
        <v>22209009</v>
      </c>
      <c r="C216" s="145" t="s">
        <v>609</v>
      </c>
      <c r="D216" s="478">
        <v>1169.22</v>
      </c>
      <c r="E216" s="478">
        <v>0</v>
      </c>
      <c r="F216" s="478">
        <v>0</v>
      </c>
      <c r="G216" s="478">
        <v>1169.22</v>
      </c>
    </row>
    <row r="217" spans="2:7" outlineLevel="3">
      <c r="B217">
        <v>222090</v>
      </c>
      <c r="C217" t="s">
        <v>605</v>
      </c>
      <c r="D217" s="478">
        <f>SUBTOTAL(9,D213:D216)</f>
        <v>13155753.960000001</v>
      </c>
      <c r="E217" s="478">
        <f>SUBTOTAL(9,E213:E216)</f>
        <v>14814.81</v>
      </c>
      <c r="F217" s="478">
        <f>SUBTOTAL(9,F213:F216)</f>
        <v>0</v>
      </c>
      <c r="G217" s="478">
        <f>SUBTOTAL(9,G213:G216)</f>
        <v>13170568.770000001</v>
      </c>
    </row>
    <row r="218" spans="2:7" outlineLevel="2">
      <c r="B218">
        <v>2220</v>
      </c>
      <c r="C218" t="s">
        <v>599</v>
      </c>
      <c r="D218" s="478">
        <f>SUBTOTAL(9,D208:D217)</f>
        <v>35087629.449999996</v>
      </c>
      <c r="E218" s="478">
        <f>SUBTOTAL(9,E208:E217)</f>
        <v>157174.76999999999</v>
      </c>
      <c r="F218" s="478">
        <f>SUBTOTAL(9,F208:F217)</f>
        <v>0</v>
      </c>
      <c r="G218" s="478">
        <f>SUBTOTAL(9,G208:G217)</f>
        <v>35244804.219999999</v>
      </c>
    </row>
    <row r="219" spans="2:7" outlineLevel="1">
      <c r="B219">
        <v>22</v>
      </c>
      <c r="C219" t="s">
        <v>519</v>
      </c>
      <c r="D219" s="478">
        <f>SUBTOTAL(9,D144:D218)</f>
        <v>-47996170.380000249</v>
      </c>
      <c r="E219" s="478">
        <f>SUBTOTAL(9,E144:E218)</f>
        <v>36505140.220000006</v>
      </c>
      <c r="F219" s="478">
        <f>SUBTOTAL(9,F144:F218)</f>
        <v>1426998.4000000001</v>
      </c>
      <c r="G219" s="478">
        <f>SUBTOTAL(9,G144:G218)</f>
        <v>-12918028.560001014</v>
      </c>
    </row>
    <row r="220" spans="2:7" outlineLevel="4">
      <c r="B220" s="180">
        <v>24010101</v>
      </c>
      <c r="C220" s="145" t="s">
        <v>613</v>
      </c>
      <c r="D220" s="478">
        <v>-765907161.99000001</v>
      </c>
      <c r="E220" s="478">
        <v>8802345198.0099983</v>
      </c>
      <c r="F220" s="478">
        <v>8745530837.0100002</v>
      </c>
      <c r="G220" s="478">
        <v>-709092800.99000001</v>
      </c>
    </row>
    <row r="221" spans="2:7" outlineLevel="3">
      <c r="B221">
        <v>240101</v>
      </c>
      <c r="C221" t="s">
        <v>612</v>
      </c>
      <c r="D221" s="478">
        <f>SUBTOTAL(9,D220:D220)</f>
        <v>-765907161.99000001</v>
      </c>
      <c r="E221" s="478">
        <f>SUBTOTAL(9,E220:E220)</f>
        <v>8802345198.0099983</v>
      </c>
      <c r="F221" s="478">
        <f>SUBTOTAL(9,F220:F220)</f>
        <v>8745530837.0100002</v>
      </c>
      <c r="G221" s="478">
        <f>SUBTOTAL(9,G220:G220)</f>
        <v>-709092800.99000001</v>
      </c>
    </row>
    <row r="222" spans="2:7" outlineLevel="4">
      <c r="B222" s="180">
        <v>24010201</v>
      </c>
      <c r="C222" s="145" t="s">
        <v>615</v>
      </c>
      <c r="D222" s="478">
        <v>-4026947.67</v>
      </c>
      <c r="E222" s="478">
        <v>110496150.7</v>
      </c>
      <c r="F222" s="478">
        <v>180703767.18000001</v>
      </c>
      <c r="G222" s="478">
        <v>-74234564.150000006</v>
      </c>
    </row>
    <row r="223" spans="2:7" outlineLevel="4">
      <c r="B223" s="180">
        <v>24010202</v>
      </c>
      <c r="C223" s="145" t="s">
        <v>616</v>
      </c>
      <c r="D223" s="478">
        <v>-155066104</v>
      </c>
      <c r="E223" s="478">
        <v>168188028</v>
      </c>
      <c r="F223" s="478">
        <v>13121924</v>
      </c>
      <c r="G223" s="478">
        <v>0</v>
      </c>
    </row>
    <row r="224" spans="2:7" outlineLevel="4">
      <c r="B224" s="180">
        <v>24010203</v>
      </c>
      <c r="C224" s="145" t="s">
        <v>617</v>
      </c>
      <c r="D224" s="478">
        <v>0</v>
      </c>
      <c r="E224" s="478">
        <v>0</v>
      </c>
      <c r="F224" s="478">
        <v>0</v>
      </c>
      <c r="G224" s="478">
        <v>0</v>
      </c>
    </row>
    <row r="225" spans="2:7" outlineLevel="4">
      <c r="B225" s="180">
        <v>24010204</v>
      </c>
      <c r="C225" s="145" t="s">
        <v>618</v>
      </c>
      <c r="D225" s="478">
        <v>0</v>
      </c>
      <c r="E225" s="478">
        <v>4604977.01</v>
      </c>
      <c r="F225" s="478">
        <v>4604977.01</v>
      </c>
      <c r="G225" s="478">
        <v>0</v>
      </c>
    </row>
    <row r="226" spans="2:7" outlineLevel="3">
      <c r="B226">
        <v>240102</v>
      </c>
      <c r="C226" t="s">
        <v>614</v>
      </c>
      <c r="D226" s="478">
        <f>SUBTOTAL(9,D222:D225)</f>
        <v>-159093051.66999999</v>
      </c>
      <c r="E226" s="478">
        <f>SUBTOTAL(9,E222:E225)</f>
        <v>283289155.70999998</v>
      </c>
      <c r="F226" s="478">
        <f>SUBTOTAL(9,F222:F225)</f>
        <v>198430668.19</v>
      </c>
      <c r="G226" s="478">
        <f>SUBTOTAL(9,G222:G225)</f>
        <v>-74234564.150000006</v>
      </c>
    </row>
    <row r="227" spans="2:7" outlineLevel="2">
      <c r="B227">
        <v>2401</v>
      </c>
      <c r="C227" t="s">
        <v>611</v>
      </c>
      <c r="D227" s="478">
        <f>SUBTOTAL(9,D220:D226)</f>
        <v>-925000213.65999997</v>
      </c>
      <c r="E227" s="478">
        <f>SUBTOTAL(9,E220:E226)</f>
        <v>9085634353.7199993</v>
      </c>
      <c r="F227" s="478">
        <f>SUBTOTAL(9,F220:F226)</f>
        <v>8943961505.2000008</v>
      </c>
      <c r="G227" s="478">
        <f>SUBTOTAL(9,G220:G226)</f>
        <v>-783327365.13999999</v>
      </c>
    </row>
    <row r="228" spans="2:7" outlineLevel="4">
      <c r="B228" s="180">
        <v>24250101</v>
      </c>
      <c r="C228" s="145" t="s">
        <v>620</v>
      </c>
      <c r="D228" s="478">
        <v>-18156004</v>
      </c>
      <c r="E228" s="478">
        <v>71788406</v>
      </c>
      <c r="F228" s="478">
        <v>53632402</v>
      </c>
      <c r="G228" s="478">
        <v>0</v>
      </c>
    </row>
    <row r="229" spans="2:7" outlineLevel="4">
      <c r="B229" s="180">
        <v>24250102</v>
      </c>
      <c r="C229" s="145" t="s">
        <v>621</v>
      </c>
      <c r="D229" s="478">
        <v>0</v>
      </c>
      <c r="E229" s="478">
        <v>0</v>
      </c>
      <c r="F229" s="478">
        <v>0</v>
      </c>
      <c r="G229" s="478">
        <v>0</v>
      </c>
    </row>
    <row r="230" spans="2:7" outlineLevel="4">
      <c r="B230" s="180">
        <v>24250103</v>
      </c>
      <c r="C230" s="145" t="s">
        <v>498</v>
      </c>
      <c r="D230" s="478">
        <v>-136523.94</v>
      </c>
      <c r="E230" s="478">
        <v>148023.94</v>
      </c>
      <c r="F230" s="478">
        <v>407862</v>
      </c>
      <c r="G230" s="478">
        <v>-396362</v>
      </c>
    </row>
    <row r="231" spans="2:7" outlineLevel="4">
      <c r="B231" s="180">
        <v>24250104</v>
      </c>
      <c r="C231" s="145" t="s">
        <v>622</v>
      </c>
      <c r="D231" s="478">
        <v>0</v>
      </c>
      <c r="E231" s="478">
        <v>0</v>
      </c>
      <c r="F231" s="478">
        <v>0</v>
      </c>
      <c r="G231" s="478">
        <v>0</v>
      </c>
    </row>
    <row r="232" spans="2:7" outlineLevel="4">
      <c r="B232" s="180">
        <v>24250105</v>
      </c>
      <c r="C232" s="145" t="s">
        <v>623</v>
      </c>
      <c r="D232" s="478">
        <v>0</v>
      </c>
      <c r="E232" s="478">
        <v>0</v>
      </c>
      <c r="F232" s="478">
        <v>0</v>
      </c>
      <c r="G232" s="478">
        <v>0</v>
      </c>
    </row>
    <row r="233" spans="2:7" outlineLevel="4">
      <c r="B233" s="180">
        <v>24250106</v>
      </c>
      <c r="C233" s="145" t="s">
        <v>624</v>
      </c>
      <c r="D233" s="478">
        <v>0</v>
      </c>
      <c r="E233" s="478">
        <v>0</v>
      </c>
      <c r="F233" s="478">
        <v>0</v>
      </c>
      <c r="G233" s="478">
        <v>0</v>
      </c>
    </row>
    <row r="234" spans="2:7" outlineLevel="4">
      <c r="B234" s="180">
        <v>24250107</v>
      </c>
      <c r="C234" s="145" t="s">
        <v>625</v>
      </c>
      <c r="D234" s="478">
        <v>-852580</v>
      </c>
      <c r="E234" s="478">
        <v>3101004</v>
      </c>
      <c r="F234" s="478">
        <v>2248424</v>
      </c>
      <c r="G234" s="478">
        <v>0</v>
      </c>
    </row>
    <row r="235" spans="2:7" outlineLevel="4">
      <c r="B235" s="180">
        <v>24250108</v>
      </c>
      <c r="C235" s="145" t="s">
        <v>626</v>
      </c>
      <c r="D235" s="478">
        <v>0</v>
      </c>
      <c r="E235" s="478">
        <v>2121200</v>
      </c>
      <c r="F235" s="478">
        <v>2121200</v>
      </c>
      <c r="G235" s="478">
        <v>0</v>
      </c>
    </row>
    <row r="236" spans="2:7" outlineLevel="4">
      <c r="B236" s="180">
        <v>24250109</v>
      </c>
      <c r="C236" s="145" t="s">
        <v>627</v>
      </c>
      <c r="D236" s="478">
        <v>0</v>
      </c>
      <c r="E236" s="478">
        <v>0</v>
      </c>
      <c r="F236" s="478">
        <v>0</v>
      </c>
      <c r="G236" s="478">
        <v>0</v>
      </c>
    </row>
    <row r="237" spans="2:7" outlineLevel="4">
      <c r="B237" s="180">
        <v>24250112</v>
      </c>
      <c r="C237" s="145" t="s">
        <v>501</v>
      </c>
      <c r="D237" s="478">
        <v>-325885625.61000001</v>
      </c>
      <c r="E237" s="478">
        <v>706616223.65999997</v>
      </c>
      <c r="F237" s="478">
        <v>427574721.04999995</v>
      </c>
      <c r="G237" s="478">
        <v>-46844123.00000003</v>
      </c>
    </row>
    <row r="238" spans="2:7" outlineLevel="4">
      <c r="B238" s="180">
        <v>24250113</v>
      </c>
      <c r="C238" s="145" t="s">
        <v>630</v>
      </c>
      <c r="D238" s="478">
        <v>-351174418</v>
      </c>
      <c r="E238" s="478">
        <v>447785936</v>
      </c>
      <c r="F238" s="478">
        <v>120326575</v>
      </c>
      <c r="G238" s="478">
        <v>-23715057</v>
      </c>
    </row>
    <row r="239" spans="2:7" outlineLevel="4">
      <c r="B239" s="180">
        <v>24250114</v>
      </c>
      <c r="C239" s="145" t="s">
        <v>1649</v>
      </c>
      <c r="D239" s="478">
        <v>0</v>
      </c>
      <c r="E239" s="478">
        <v>0</v>
      </c>
      <c r="F239" s="478">
        <v>0</v>
      </c>
      <c r="G239" s="478">
        <v>0</v>
      </c>
    </row>
    <row r="240" spans="2:7" outlineLevel="4">
      <c r="B240" s="180">
        <v>24250115</v>
      </c>
      <c r="C240" s="145" t="s">
        <v>632</v>
      </c>
      <c r="D240" s="478">
        <v>-18489700</v>
      </c>
      <c r="E240" s="478">
        <v>74995500</v>
      </c>
      <c r="F240" s="478">
        <v>75327900</v>
      </c>
      <c r="G240" s="478">
        <v>-18822100</v>
      </c>
    </row>
    <row r="241" spans="2:7" outlineLevel="4">
      <c r="B241" s="180">
        <v>24250116</v>
      </c>
      <c r="C241" s="145" t="s">
        <v>633</v>
      </c>
      <c r="D241" s="478">
        <v>0</v>
      </c>
      <c r="E241" s="478">
        <v>287563</v>
      </c>
      <c r="F241" s="478">
        <v>287563</v>
      </c>
      <c r="G241" s="478">
        <v>0</v>
      </c>
    </row>
    <row r="242" spans="2:7" outlineLevel="4">
      <c r="B242" s="180">
        <v>24250195</v>
      </c>
      <c r="C242" s="145" t="s">
        <v>634</v>
      </c>
      <c r="D242" s="478">
        <v>0</v>
      </c>
      <c r="E242" s="478">
        <v>0</v>
      </c>
      <c r="F242" s="478">
        <v>0</v>
      </c>
      <c r="G242" s="478">
        <v>0</v>
      </c>
    </row>
    <row r="243" spans="2:7" outlineLevel="3">
      <c r="B243">
        <v>242501</v>
      </c>
      <c r="C243" t="s">
        <v>619</v>
      </c>
      <c r="D243" s="478">
        <f>SUBTOTAL(9,D228:D242)</f>
        <v>-714694851.54999995</v>
      </c>
      <c r="E243" s="478">
        <f>SUBTOTAL(9,E228:E242)</f>
        <v>1306843856.5999999</v>
      </c>
      <c r="F243" s="478">
        <f>SUBTOTAL(9,F228:F242)</f>
        <v>681926647.04999995</v>
      </c>
      <c r="G243" s="478">
        <f>SUBTOTAL(9,G228:G242)</f>
        <v>-89777642.00000003</v>
      </c>
    </row>
    <row r="244" spans="2:7" outlineLevel="4">
      <c r="B244" s="180">
        <v>24250201</v>
      </c>
      <c r="C244" s="145" t="s">
        <v>622</v>
      </c>
      <c r="D244" s="478">
        <v>-1183020</v>
      </c>
      <c r="E244" s="478">
        <v>762061679</v>
      </c>
      <c r="F244" s="478">
        <v>760975258</v>
      </c>
      <c r="G244" s="478">
        <v>-96599</v>
      </c>
    </row>
    <row r="245" spans="2:7" outlineLevel="4">
      <c r="B245" s="180">
        <v>24250202</v>
      </c>
      <c r="C245" s="145" t="s">
        <v>636</v>
      </c>
      <c r="D245" s="478">
        <v>-974812</v>
      </c>
      <c r="E245" s="478">
        <v>593384152</v>
      </c>
      <c r="F245" s="478">
        <v>592502297</v>
      </c>
      <c r="G245" s="478">
        <v>-92957</v>
      </c>
    </row>
    <row r="246" spans="2:7" outlineLevel="4">
      <c r="B246" s="180">
        <v>24250203</v>
      </c>
      <c r="C246" s="145" t="s">
        <v>637</v>
      </c>
      <c r="D246" s="478">
        <v>-17800</v>
      </c>
      <c r="E246" s="478">
        <v>52882500</v>
      </c>
      <c r="F246" s="478">
        <v>52864700</v>
      </c>
      <c r="G246" s="478">
        <v>0</v>
      </c>
    </row>
    <row r="247" spans="2:7" outlineLevel="3">
      <c r="B247">
        <v>242502</v>
      </c>
      <c r="C247" t="s">
        <v>635</v>
      </c>
      <c r="D247" s="478">
        <f>SUBTOTAL(9,D244:D246)</f>
        <v>-2175632</v>
      </c>
      <c r="E247" s="478">
        <f>SUBTOTAL(9,E244:E246)</f>
        <v>1408328331</v>
      </c>
      <c r="F247" s="478">
        <f>SUBTOTAL(9,F244:F246)</f>
        <v>1406342255</v>
      </c>
      <c r="G247" s="478">
        <f>SUBTOTAL(9,G244:G246)</f>
        <v>-189556</v>
      </c>
    </row>
    <row r="248" spans="2:7" outlineLevel="4">
      <c r="B248" s="180">
        <v>24250301</v>
      </c>
      <c r="C248" s="145" t="s">
        <v>639</v>
      </c>
      <c r="D248" s="478">
        <v>-135000</v>
      </c>
      <c r="E248" s="478">
        <v>183578700</v>
      </c>
      <c r="F248" s="478">
        <v>183443700</v>
      </c>
      <c r="G248" s="478">
        <v>0</v>
      </c>
    </row>
    <row r="249" spans="2:7" outlineLevel="4">
      <c r="B249" s="180">
        <v>24250302</v>
      </c>
      <c r="C249" s="145" t="s">
        <v>640</v>
      </c>
      <c r="D249" s="478">
        <v>-67900</v>
      </c>
      <c r="E249" s="478">
        <v>91771993</v>
      </c>
      <c r="F249" s="478">
        <v>91704093</v>
      </c>
      <c r="G249" s="478">
        <v>0</v>
      </c>
    </row>
    <row r="250" spans="2:7" outlineLevel="4">
      <c r="B250" s="180">
        <v>24250303</v>
      </c>
      <c r="C250" s="145" t="s">
        <v>641</v>
      </c>
      <c r="D250" s="478">
        <v>-101800</v>
      </c>
      <c r="E250" s="478">
        <v>137651321</v>
      </c>
      <c r="F250" s="478">
        <v>137549521</v>
      </c>
      <c r="G250" s="478">
        <v>0</v>
      </c>
    </row>
    <row r="251" spans="2:7" outlineLevel="3">
      <c r="B251">
        <v>242503</v>
      </c>
      <c r="C251" t="s">
        <v>638</v>
      </c>
      <c r="D251" s="478">
        <f>SUBTOTAL(9,D248:D250)</f>
        <v>-304700</v>
      </c>
      <c r="E251" s="478">
        <f>SUBTOTAL(9,E248:E250)</f>
        <v>413002014</v>
      </c>
      <c r="F251" s="478">
        <f>SUBTOTAL(9,F248:F250)</f>
        <v>412697314</v>
      </c>
      <c r="G251" s="478">
        <f>SUBTOTAL(9,G248:G250)</f>
        <v>0</v>
      </c>
    </row>
    <row r="252" spans="2:7" outlineLevel="4">
      <c r="B252" s="180">
        <v>24250401</v>
      </c>
      <c r="C252" s="145" t="s">
        <v>642</v>
      </c>
      <c r="D252" s="478">
        <v>0</v>
      </c>
      <c r="E252" s="478">
        <v>0</v>
      </c>
      <c r="F252" s="478">
        <v>0</v>
      </c>
      <c r="G252" s="478">
        <v>0</v>
      </c>
    </row>
    <row r="253" spans="2:7" outlineLevel="3">
      <c r="B253">
        <v>242504</v>
      </c>
      <c r="C253" t="s">
        <v>642</v>
      </c>
      <c r="D253" s="478">
        <f>SUBTOTAL(9,D252:D252)</f>
        <v>0</v>
      </c>
      <c r="E253" s="478">
        <f>SUBTOTAL(9,E252:E252)</f>
        <v>0</v>
      </c>
      <c r="F253" s="478">
        <f>SUBTOTAL(9,F252:F252)</f>
        <v>0</v>
      </c>
      <c r="G253" s="478">
        <f>SUBTOTAL(9,G252:G252)</f>
        <v>0</v>
      </c>
    </row>
    <row r="254" spans="2:7" outlineLevel="2">
      <c r="B254">
        <v>2425</v>
      </c>
      <c r="C254" t="s">
        <v>619</v>
      </c>
      <c r="D254" s="478">
        <f>SUBTOTAL(9,D228:D253)</f>
        <v>-717175183.54999995</v>
      </c>
      <c r="E254" s="478">
        <f>SUBTOTAL(9,E228:E253)</f>
        <v>3128174201.5999999</v>
      </c>
      <c r="F254" s="478">
        <f>SUBTOTAL(9,F228:F253)</f>
        <v>2500966216.0500002</v>
      </c>
      <c r="G254" s="478">
        <f>SUBTOTAL(9,G228:G253)</f>
        <v>-89967198.00000003</v>
      </c>
    </row>
    <row r="255" spans="2:7" outlineLevel="4">
      <c r="B255" s="180">
        <v>24360101</v>
      </c>
      <c r="C255" s="145" t="s">
        <v>643</v>
      </c>
      <c r="D255" s="478">
        <v>0</v>
      </c>
      <c r="E255" s="478">
        <v>147800318.28</v>
      </c>
      <c r="F255" s="478">
        <v>147800318.28</v>
      </c>
      <c r="G255" s="478">
        <v>0</v>
      </c>
    </row>
    <row r="256" spans="2:7" outlineLevel="3">
      <c r="B256">
        <v>243601</v>
      </c>
      <c r="C256" t="s">
        <v>346</v>
      </c>
      <c r="D256" s="478">
        <f>SUBTOTAL(9,D255:D255)</f>
        <v>0</v>
      </c>
      <c r="E256" s="478">
        <f>SUBTOTAL(9,E255:E255)</f>
        <v>147800318.28</v>
      </c>
      <c r="F256" s="478">
        <f>SUBTOTAL(9,F255:F255)</f>
        <v>147800318.28</v>
      </c>
      <c r="G256" s="478">
        <f>SUBTOTAL(9,G255:G255)</f>
        <v>0</v>
      </c>
    </row>
    <row r="257" spans="2:7" outlineLevel="4">
      <c r="B257" s="180">
        <v>24360201</v>
      </c>
      <c r="C257" s="145" t="s">
        <v>645</v>
      </c>
      <c r="D257" s="478">
        <v>-12535300</v>
      </c>
      <c r="E257" s="478">
        <v>39207300</v>
      </c>
      <c r="F257" s="478">
        <v>31650000</v>
      </c>
      <c r="G257" s="478">
        <v>-4978000</v>
      </c>
    </row>
    <row r="258" spans="2:7" outlineLevel="4">
      <c r="B258" s="180">
        <v>24360202</v>
      </c>
      <c r="C258" s="145" t="s">
        <v>646</v>
      </c>
      <c r="D258" s="478">
        <v>0</v>
      </c>
      <c r="E258" s="478">
        <v>4125562</v>
      </c>
      <c r="F258" s="478">
        <v>8251124</v>
      </c>
      <c r="G258" s="478">
        <v>-4125562</v>
      </c>
    </row>
    <row r="259" spans="2:7" outlineLevel="3">
      <c r="B259">
        <v>243602</v>
      </c>
      <c r="C259" t="s">
        <v>644</v>
      </c>
      <c r="D259" s="478">
        <f>SUBTOTAL(9,D257:D258)</f>
        <v>-12535300</v>
      </c>
      <c r="E259" s="478">
        <f>SUBTOTAL(9,E257:E258)</f>
        <v>43332862</v>
      </c>
      <c r="F259" s="478">
        <f>SUBTOTAL(9,F257:F258)</f>
        <v>39901124</v>
      </c>
      <c r="G259" s="478">
        <f>SUBTOTAL(9,G257:G258)</f>
        <v>-9103562</v>
      </c>
    </row>
    <row r="260" spans="2:7" outlineLevel="4">
      <c r="B260" s="180">
        <v>24360301</v>
      </c>
      <c r="C260" s="145" t="s">
        <v>648</v>
      </c>
      <c r="D260" s="478">
        <v>-6061872</v>
      </c>
      <c r="E260" s="478">
        <v>19730305.84</v>
      </c>
      <c r="F260" s="478">
        <v>14666562.84</v>
      </c>
      <c r="G260" s="478">
        <v>-998129</v>
      </c>
    </row>
    <row r="261" spans="2:7" outlineLevel="3">
      <c r="B261">
        <v>243603</v>
      </c>
      <c r="C261" t="s">
        <v>647</v>
      </c>
      <c r="D261" s="478">
        <f>SUBTOTAL(9,D260:D260)</f>
        <v>-6061872</v>
      </c>
      <c r="E261" s="478">
        <f>SUBTOTAL(9,E260:E260)</f>
        <v>19730305.84</v>
      </c>
      <c r="F261" s="478">
        <f>SUBTOTAL(9,F260:F260)</f>
        <v>14666562.84</v>
      </c>
      <c r="G261" s="478">
        <f>SUBTOTAL(9,G260:G260)</f>
        <v>-998129</v>
      </c>
    </row>
    <row r="262" spans="2:7" outlineLevel="4">
      <c r="B262" s="180">
        <v>24360501</v>
      </c>
      <c r="C262" s="145" t="s">
        <v>650</v>
      </c>
      <c r="D262" s="478">
        <v>-11355984.08</v>
      </c>
      <c r="E262" s="478">
        <v>19829270.079999998</v>
      </c>
      <c r="F262" s="478">
        <v>8733929</v>
      </c>
      <c r="G262" s="478">
        <v>-260643</v>
      </c>
    </row>
    <row r="263" spans="2:7" outlineLevel="3">
      <c r="B263">
        <v>243605</v>
      </c>
      <c r="C263" t="s">
        <v>649</v>
      </c>
      <c r="D263" s="478">
        <f>SUBTOTAL(9,D262:D262)</f>
        <v>-11355984.08</v>
      </c>
      <c r="E263" s="478">
        <f>SUBTOTAL(9,E262:E262)</f>
        <v>19829270.079999998</v>
      </c>
      <c r="F263" s="478">
        <f>SUBTOTAL(9,F262:F262)</f>
        <v>8733929</v>
      </c>
      <c r="G263" s="478">
        <f>SUBTOTAL(9,G262:G262)</f>
        <v>-260643</v>
      </c>
    </row>
    <row r="264" spans="2:7" outlineLevel="4">
      <c r="B264" s="180">
        <v>24360601</v>
      </c>
      <c r="C264" s="145" t="s">
        <v>651</v>
      </c>
      <c r="D264" s="478">
        <v>0</v>
      </c>
      <c r="E264" s="478">
        <v>0</v>
      </c>
      <c r="F264" s="478">
        <v>0</v>
      </c>
      <c r="G264" s="478">
        <v>0</v>
      </c>
    </row>
    <row r="265" spans="2:7" outlineLevel="3">
      <c r="B265">
        <v>243606</v>
      </c>
      <c r="C265" t="s">
        <v>415</v>
      </c>
      <c r="D265" s="478">
        <f>SUBTOTAL(9,D264:D264)</f>
        <v>0</v>
      </c>
      <c r="E265" s="478">
        <f>SUBTOTAL(9,E264:E264)</f>
        <v>0</v>
      </c>
      <c r="F265" s="478">
        <f>SUBTOTAL(9,F264:F264)</f>
        <v>0</v>
      </c>
      <c r="G265" s="478">
        <f>SUBTOTAL(9,G264:G264)</f>
        <v>0</v>
      </c>
    </row>
    <row r="266" spans="2:7" outlineLevel="4">
      <c r="B266" s="180">
        <v>24360801</v>
      </c>
      <c r="C266" s="145" t="s">
        <v>655</v>
      </c>
      <c r="D266" s="478">
        <v>-4719366</v>
      </c>
      <c r="E266" s="478">
        <v>75755994.170000002</v>
      </c>
      <c r="F266" s="478">
        <v>77906869.49000001</v>
      </c>
      <c r="G266" s="478">
        <v>-6870241.3200000003</v>
      </c>
    </row>
    <row r="267" spans="2:7" outlineLevel="3">
      <c r="B267">
        <v>243608</v>
      </c>
      <c r="C267" t="s">
        <v>654</v>
      </c>
      <c r="D267" s="478">
        <f>SUBTOTAL(9,D266:D266)</f>
        <v>-4719366</v>
      </c>
      <c r="E267" s="478">
        <f>SUBTOTAL(9,E266:E266)</f>
        <v>75755994.170000002</v>
      </c>
      <c r="F267" s="478">
        <f>SUBTOTAL(9,F266:F266)</f>
        <v>77906869.49000001</v>
      </c>
      <c r="G267" s="478">
        <f>SUBTOTAL(9,G266:G266)</f>
        <v>-6870241.3200000003</v>
      </c>
    </row>
    <row r="268" spans="2:7" outlineLevel="4">
      <c r="B268" s="180">
        <v>24361001</v>
      </c>
      <c r="C268" s="145" t="s">
        <v>657</v>
      </c>
      <c r="D268" s="478">
        <v>0</v>
      </c>
      <c r="E268" s="478">
        <v>911808</v>
      </c>
      <c r="F268" s="478">
        <v>911808</v>
      </c>
      <c r="G268" s="478">
        <v>0</v>
      </c>
    </row>
    <row r="269" spans="2:7" outlineLevel="3">
      <c r="B269">
        <v>243610</v>
      </c>
      <c r="C269" t="s">
        <v>656</v>
      </c>
      <c r="D269" s="478">
        <f>SUBTOTAL(9,D268:D268)</f>
        <v>0</v>
      </c>
      <c r="E269" s="478">
        <f>SUBTOTAL(9,E268:E268)</f>
        <v>911808</v>
      </c>
      <c r="F269" s="478">
        <f>SUBTOTAL(9,F268:F268)</f>
        <v>911808</v>
      </c>
      <c r="G269" s="478">
        <f>SUBTOTAL(9,G268:G268)</f>
        <v>0</v>
      </c>
    </row>
    <row r="270" spans="2:7" outlineLevel="4">
      <c r="B270" s="180">
        <v>24362501</v>
      </c>
      <c r="C270" s="145" t="s">
        <v>661</v>
      </c>
      <c r="D270" s="478">
        <v>-443044</v>
      </c>
      <c r="E270" s="478">
        <v>443044</v>
      </c>
      <c r="F270" s="478">
        <v>2115</v>
      </c>
      <c r="G270" s="478">
        <v>-2115</v>
      </c>
    </row>
    <row r="271" spans="2:7" outlineLevel="3">
      <c r="B271">
        <v>243625</v>
      </c>
      <c r="C271" t="s">
        <v>660</v>
      </c>
      <c r="D271" s="478">
        <f>SUBTOTAL(9,D270:D270)</f>
        <v>-443044</v>
      </c>
      <c r="E271" s="478">
        <f>SUBTOTAL(9,E270:E270)</f>
        <v>443044</v>
      </c>
      <c r="F271" s="478">
        <f>SUBTOTAL(9,F270:F270)</f>
        <v>2115</v>
      </c>
      <c r="G271" s="478">
        <f>SUBTOTAL(9,G270:G270)</f>
        <v>-2115</v>
      </c>
    </row>
    <row r="272" spans="2:7" outlineLevel="4">
      <c r="B272" s="180">
        <v>24362601</v>
      </c>
      <c r="C272" s="145" t="s">
        <v>663</v>
      </c>
      <c r="D272" s="478">
        <v>-7106587</v>
      </c>
      <c r="E272" s="478">
        <v>9062218</v>
      </c>
      <c r="F272" s="478">
        <v>2435735</v>
      </c>
      <c r="G272" s="478">
        <v>-480104</v>
      </c>
    </row>
    <row r="273" spans="2:7" outlineLevel="3">
      <c r="B273">
        <v>243626</v>
      </c>
      <c r="C273" t="s">
        <v>662</v>
      </c>
      <c r="D273" s="478">
        <f>SUBTOTAL(9,D272:D272)</f>
        <v>-7106587</v>
      </c>
      <c r="E273" s="478">
        <f>SUBTOTAL(9,E272:E272)</f>
        <v>9062218</v>
      </c>
      <c r="F273" s="478">
        <f>SUBTOTAL(9,F272:F272)</f>
        <v>2435735</v>
      </c>
      <c r="G273" s="478">
        <f>SUBTOTAL(9,G272:G272)</f>
        <v>-480104</v>
      </c>
    </row>
    <row r="274" spans="2:7" outlineLevel="4">
      <c r="B274" s="180">
        <v>24362701</v>
      </c>
      <c r="C274" s="145" t="s">
        <v>665</v>
      </c>
      <c r="D274" s="478">
        <v>-59289</v>
      </c>
      <c r="E274" s="478">
        <v>63472</v>
      </c>
      <c r="F274" s="478">
        <v>5746</v>
      </c>
      <c r="G274" s="478">
        <v>-1563</v>
      </c>
    </row>
    <row r="275" spans="2:7" outlineLevel="4">
      <c r="B275" s="180">
        <v>24362710</v>
      </c>
      <c r="C275" s="145" t="s">
        <v>670</v>
      </c>
      <c r="D275" s="478">
        <v>0</v>
      </c>
      <c r="E275" s="478">
        <v>63000</v>
      </c>
      <c r="F275" s="478">
        <v>63000</v>
      </c>
      <c r="G275" s="478">
        <v>0</v>
      </c>
    </row>
    <row r="276" spans="2:7" outlineLevel="3">
      <c r="B276">
        <v>243627</v>
      </c>
      <c r="C276" t="s">
        <v>664</v>
      </c>
      <c r="D276" s="478">
        <f>SUBTOTAL(9,D274:D275)</f>
        <v>-59289</v>
      </c>
      <c r="E276" s="478">
        <f>SUBTOTAL(9,E274:E275)</f>
        <v>126472</v>
      </c>
      <c r="F276" s="478">
        <f>SUBTOTAL(9,F274:F275)</f>
        <v>68746</v>
      </c>
      <c r="G276" s="478">
        <f>SUBTOTAL(9,G274:G275)</f>
        <v>-1563</v>
      </c>
    </row>
    <row r="277" spans="2:7" outlineLevel="2">
      <c r="B277">
        <v>2436</v>
      </c>
      <c r="C277" t="s">
        <v>346</v>
      </c>
      <c r="D277" s="478">
        <f>SUBTOTAL(9,D255:D276)</f>
        <v>-42281442.079999998</v>
      </c>
      <c r="E277" s="478">
        <f>SUBTOTAL(9,E255:E276)</f>
        <v>316992292.37</v>
      </c>
      <c r="F277" s="478">
        <f>SUBTOTAL(9,F255:F276)</f>
        <v>292427207.61000001</v>
      </c>
      <c r="G277" s="478">
        <f>SUBTOTAL(9,G255:G276)</f>
        <v>-17716357.32</v>
      </c>
    </row>
    <row r="278" spans="2:7" outlineLevel="4">
      <c r="B278" s="180">
        <v>24400401</v>
      </c>
      <c r="C278" s="145" t="s">
        <v>673</v>
      </c>
      <c r="D278" s="478">
        <v>0</v>
      </c>
      <c r="E278" s="478">
        <v>14160800</v>
      </c>
      <c r="F278" s="478">
        <v>14160800</v>
      </c>
      <c r="G278" s="478">
        <v>0</v>
      </c>
    </row>
    <row r="279" spans="2:7" outlineLevel="3">
      <c r="B279">
        <v>244004</v>
      </c>
      <c r="C279" t="s">
        <v>672</v>
      </c>
      <c r="D279" s="478">
        <f>SUBTOTAL(9,D278:D278)</f>
        <v>0</v>
      </c>
      <c r="E279" s="478">
        <f>SUBTOTAL(9,E278:E278)</f>
        <v>14160800</v>
      </c>
      <c r="F279" s="478">
        <f>SUBTOTAL(9,F278:F278)</f>
        <v>14160800</v>
      </c>
      <c r="G279" s="478">
        <f>SUBTOTAL(9,G278:G278)</f>
        <v>0</v>
      </c>
    </row>
    <row r="280" spans="2:7" outlineLevel="2">
      <c r="B280">
        <v>2440</v>
      </c>
      <c r="C280" t="s">
        <v>671</v>
      </c>
      <c r="D280" s="478">
        <f>SUBTOTAL(9,D278:D279)</f>
        <v>0</v>
      </c>
      <c r="E280" s="478">
        <f>SUBTOTAL(9,E278:E279)</f>
        <v>14160800</v>
      </c>
      <c r="F280" s="478">
        <f>SUBTOTAL(9,F278:F279)</f>
        <v>14160800</v>
      </c>
      <c r="G280" s="478">
        <f>SUBTOTAL(9,G278:G279)</f>
        <v>0</v>
      </c>
    </row>
    <row r="281" spans="2:7" outlineLevel="4">
      <c r="B281" s="180">
        <v>24450101</v>
      </c>
      <c r="C281" s="145" t="s">
        <v>679</v>
      </c>
      <c r="D281" s="478">
        <v>0</v>
      </c>
      <c r="E281" s="478">
        <v>0</v>
      </c>
      <c r="F281" s="478">
        <v>0</v>
      </c>
      <c r="G281" s="478">
        <v>0</v>
      </c>
    </row>
    <row r="282" spans="2:7" outlineLevel="3">
      <c r="B282">
        <v>244501</v>
      </c>
      <c r="C282" t="s">
        <v>331</v>
      </c>
      <c r="D282" s="478">
        <f>SUBTOTAL(9,D281:D281)</f>
        <v>0</v>
      </c>
      <c r="E282" s="478">
        <f>SUBTOTAL(9,E281:E281)</f>
        <v>0</v>
      </c>
      <c r="F282" s="478">
        <f>SUBTOTAL(9,F281:F281)</f>
        <v>0</v>
      </c>
      <c r="G282" s="478">
        <f>SUBTOTAL(9,G281:G281)</f>
        <v>0</v>
      </c>
    </row>
    <row r="283" spans="2:7" outlineLevel="4">
      <c r="B283" s="180">
        <v>24450201</v>
      </c>
      <c r="C283" s="145" t="s">
        <v>681</v>
      </c>
      <c r="D283" s="478">
        <v>-3528515646.3699999</v>
      </c>
      <c r="E283" s="478">
        <v>42996321.910000004</v>
      </c>
      <c r="F283" s="478">
        <v>618992315.22000003</v>
      </c>
      <c r="G283" s="478">
        <v>-4104511639.6799998</v>
      </c>
    </row>
    <row r="284" spans="2:7" outlineLevel="4">
      <c r="B284" s="180">
        <v>24450202</v>
      </c>
      <c r="C284" s="145" t="s">
        <v>682</v>
      </c>
      <c r="D284" s="478">
        <v>-610798637.95000005</v>
      </c>
      <c r="E284" s="478">
        <v>1613461.76</v>
      </c>
      <c r="F284" s="478">
        <v>9075280.209999999</v>
      </c>
      <c r="G284" s="478">
        <v>-618260456.4000001</v>
      </c>
    </row>
    <row r="285" spans="2:7" outlineLevel="3">
      <c r="B285">
        <v>244502</v>
      </c>
      <c r="C285" t="s">
        <v>680</v>
      </c>
      <c r="D285" s="478">
        <f>SUBTOTAL(9,D283:D284)</f>
        <v>-4139314284.3199997</v>
      </c>
      <c r="E285" s="478">
        <f>SUBTOTAL(9,E283:E284)</f>
        <v>44609783.670000002</v>
      </c>
      <c r="F285" s="478">
        <f>SUBTOTAL(9,F283:F284)</f>
        <v>628067595.43000007</v>
      </c>
      <c r="G285" s="478">
        <f>SUBTOTAL(9,G283:G284)</f>
        <v>-4722772096.0799999</v>
      </c>
    </row>
    <row r="286" spans="2:7" outlineLevel="4">
      <c r="B286" s="180">
        <v>24450401</v>
      </c>
      <c r="C286" s="145" t="s">
        <v>686</v>
      </c>
      <c r="D286" s="478">
        <v>0</v>
      </c>
      <c r="E286" s="478">
        <v>0</v>
      </c>
      <c r="F286" s="478">
        <v>0</v>
      </c>
      <c r="G286" s="478">
        <v>0</v>
      </c>
    </row>
    <row r="287" spans="2:7" outlineLevel="3">
      <c r="B287">
        <v>244504</v>
      </c>
      <c r="C287" t="s">
        <v>685</v>
      </c>
      <c r="D287" s="478">
        <f>SUBTOTAL(9,D286:D286)</f>
        <v>0</v>
      </c>
      <c r="E287" s="478">
        <f>SUBTOTAL(9,E286:E286)</f>
        <v>0</v>
      </c>
      <c r="F287" s="478">
        <f>SUBTOTAL(9,F286:F286)</f>
        <v>0</v>
      </c>
      <c r="G287" s="478">
        <f>SUBTOTAL(9,G286:G286)</f>
        <v>0</v>
      </c>
    </row>
    <row r="288" spans="2:7" outlineLevel="4">
      <c r="B288" s="180">
        <v>24450501</v>
      </c>
      <c r="C288" s="145" t="s">
        <v>689</v>
      </c>
      <c r="D288" s="478">
        <v>67247240.269999996</v>
      </c>
      <c r="E288" s="478">
        <v>2435026.1800000002</v>
      </c>
      <c r="F288" s="478">
        <v>0</v>
      </c>
      <c r="G288" s="478">
        <v>69682266.449999973</v>
      </c>
    </row>
    <row r="289" spans="2:7" outlineLevel="4">
      <c r="B289" s="180">
        <v>24450503</v>
      </c>
      <c r="C289" s="145" t="s">
        <v>687</v>
      </c>
      <c r="D289" s="478">
        <v>94810</v>
      </c>
      <c r="E289" s="478">
        <v>0</v>
      </c>
      <c r="F289" s="478">
        <v>0</v>
      </c>
      <c r="G289" s="478">
        <v>94810</v>
      </c>
    </row>
    <row r="290" spans="2:7" outlineLevel="3">
      <c r="B290">
        <v>244505</v>
      </c>
      <c r="C290" t="s">
        <v>688</v>
      </c>
      <c r="D290" s="478">
        <f>SUBTOTAL(9,D288:D289)</f>
        <v>67342050.269999996</v>
      </c>
      <c r="E290" s="478">
        <f>SUBTOTAL(9,E288:E289)</f>
        <v>2435026.1800000002</v>
      </c>
      <c r="F290" s="478">
        <f>SUBTOTAL(9,F288:F289)</f>
        <v>0</v>
      </c>
      <c r="G290" s="478">
        <f>SUBTOTAL(9,G288:G289)</f>
        <v>69777076.449999973</v>
      </c>
    </row>
    <row r="291" spans="2:7" outlineLevel="4">
      <c r="B291" s="180">
        <v>24450603</v>
      </c>
      <c r="C291" s="145" t="s">
        <v>692</v>
      </c>
      <c r="D291" s="478">
        <v>116165270.34999999</v>
      </c>
      <c r="E291" s="478">
        <v>5520803.5999999996</v>
      </c>
      <c r="F291" s="478">
        <v>0</v>
      </c>
      <c r="G291" s="478">
        <v>121686073.94999997</v>
      </c>
    </row>
    <row r="292" spans="2:7" outlineLevel="4">
      <c r="B292" s="180">
        <v>24450604</v>
      </c>
      <c r="C292" s="145" t="s">
        <v>693</v>
      </c>
      <c r="D292" s="478">
        <v>61750</v>
      </c>
      <c r="E292" s="478">
        <v>0</v>
      </c>
      <c r="F292" s="478">
        <v>0</v>
      </c>
      <c r="G292" s="478">
        <v>61750</v>
      </c>
    </row>
    <row r="293" spans="2:7" outlineLevel="4">
      <c r="B293" s="180">
        <v>24450605</v>
      </c>
      <c r="C293" s="145" t="s">
        <v>694</v>
      </c>
      <c r="D293" s="478">
        <v>480001.22</v>
      </c>
      <c r="E293" s="478">
        <v>0</v>
      </c>
      <c r="F293" s="478">
        <v>0</v>
      </c>
      <c r="G293" s="478">
        <v>480001.22</v>
      </c>
    </row>
    <row r="294" spans="2:7" outlineLevel="3">
      <c r="B294">
        <v>244506</v>
      </c>
      <c r="C294" t="s">
        <v>691</v>
      </c>
      <c r="D294" s="478">
        <f>SUBTOTAL(9,D291:D293)</f>
        <v>116707021.56999999</v>
      </c>
      <c r="E294" s="478">
        <f>SUBTOTAL(9,E291:E293)</f>
        <v>5520803.5999999996</v>
      </c>
      <c r="F294" s="478">
        <f>SUBTOTAL(9,F291:F293)</f>
        <v>0</v>
      </c>
      <c r="G294" s="478">
        <f>SUBTOTAL(9,G291:G293)</f>
        <v>122227825.16999997</v>
      </c>
    </row>
    <row r="295" spans="2:7" outlineLevel="4">
      <c r="B295" s="180">
        <v>24450801</v>
      </c>
      <c r="C295" s="145" t="s">
        <v>698</v>
      </c>
      <c r="D295" s="478">
        <v>0</v>
      </c>
      <c r="E295" s="478">
        <v>0</v>
      </c>
      <c r="F295" s="478">
        <v>0</v>
      </c>
      <c r="G295" s="478">
        <v>0</v>
      </c>
    </row>
    <row r="296" spans="2:7" outlineLevel="3">
      <c r="B296">
        <v>244508</v>
      </c>
      <c r="C296" t="s">
        <v>697</v>
      </c>
      <c r="D296" s="478">
        <f>SUBTOTAL(9,D295:D295)</f>
        <v>0</v>
      </c>
      <c r="E296" s="478">
        <f>SUBTOTAL(9,E295:E295)</f>
        <v>0</v>
      </c>
      <c r="F296" s="478">
        <f>SUBTOTAL(9,F295:F295)</f>
        <v>0</v>
      </c>
      <c r="G296" s="478">
        <f>SUBTOTAL(9,G295:G295)</f>
        <v>0</v>
      </c>
    </row>
    <row r="297" spans="2:7" outlineLevel="4">
      <c r="B297" s="180">
        <v>24457601</v>
      </c>
      <c r="C297" s="145" t="s">
        <v>703</v>
      </c>
      <c r="D297" s="478">
        <v>2772930887.3499999</v>
      </c>
      <c r="E297" s="478">
        <v>1526437431.0400002</v>
      </c>
      <c r="F297" s="478">
        <v>0</v>
      </c>
      <c r="G297" s="478">
        <v>4299368318.3900003</v>
      </c>
    </row>
    <row r="298" spans="2:7" outlineLevel="3">
      <c r="B298">
        <v>244576</v>
      </c>
      <c r="C298" t="s">
        <v>702</v>
      </c>
      <c r="D298" s="478">
        <f>SUBTOTAL(9,D297:D297)</f>
        <v>2772930887.3499999</v>
      </c>
      <c r="E298" s="478">
        <f>SUBTOTAL(9,E297:E297)</f>
        <v>1526437431.0400002</v>
      </c>
      <c r="F298" s="478">
        <f>SUBTOTAL(9,F297:F297)</f>
        <v>0</v>
      </c>
      <c r="G298" s="478">
        <f>SUBTOTAL(9,G297:G297)</f>
        <v>4299368318.3900003</v>
      </c>
    </row>
    <row r="299" spans="2:7" outlineLevel="4">
      <c r="B299" s="180">
        <v>24458001</v>
      </c>
      <c r="C299" s="145" t="s">
        <v>705</v>
      </c>
      <c r="D299" s="478">
        <v>0</v>
      </c>
      <c r="E299" s="478">
        <v>1521731000</v>
      </c>
      <c r="F299" s="478">
        <v>1521731000</v>
      </c>
      <c r="G299" s="478">
        <v>0</v>
      </c>
    </row>
    <row r="300" spans="2:7" outlineLevel="3">
      <c r="B300">
        <v>244580</v>
      </c>
      <c r="C300" t="s">
        <v>704</v>
      </c>
      <c r="D300" s="478">
        <f>SUBTOTAL(9,D299:D299)</f>
        <v>0</v>
      </c>
      <c r="E300" s="478">
        <f>SUBTOTAL(9,E299:E299)</f>
        <v>1521731000</v>
      </c>
      <c r="F300" s="478">
        <f>SUBTOTAL(9,F299:F299)</f>
        <v>1521731000</v>
      </c>
      <c r="G300" s="478">
        <f>SUBTOTAL(9,G299:G299)</f>
        <v>0</v>
      </c>
    </row>
    <row r="301" spans="2:7" outlineLevel="2">
      <c r="B301">
        <v>2445</v>
      </c>
      <c r="C301" t="s">
        <v>678</v>
      </c>
      <c r="D301" s="478">
        <f>SUBTOTAL(9,D281:D300)</f>
        <v>-1182334325.1300001</v>
      </c>
      <c r="E301" s="478">
        <f>SUBTOTAL(9,E281:E300)</f>
        <v>3100734044.4900002</v>
      </c>
      <c r="F301" s="478">
        <f>SUBTOTAL(9,F281:F300)</f>
        <v>2149798595.4300003</v>
      </c>
      <c r="G301" s="478">
        <f>SUBTOTAL(9,G281:G300)</f>
        <v>-231398876.06999969</v>
      </c>
    </row>
    <row r="302" spans="2:7" outlineLevel="4">
      <c r="B302" s="180">
        <v>24500101</v>
      </c>
      <c r="C302" s="145" t="s">
        <v>709</v>
      </c>
      <c r="D302" s="478">
        <v>0</v>
      </c>
      <c r="E302" s="478">
        <v>9180400</v>
      </c>
      <c r="F302" s="478">
        <v>9180400</v>
      </c>
      <c r="G302" s="478">
        <v>0</v>
      </c>
    </row>
    <row r="303" spans="2:7" outlineLevel="3">
      <c r="B303">
        <v>245001</v>
      </c>
      <c r="C303" t="s">
        <v>708</v>
      </c>
      <c r="D303" s="478">
        <f>SUBTOTAL(9,D302:D302)</f>
        <v>0</v>
      </c>
      <c r="E303" s="478">
        <f>SUBTOTAL(9,E302:E302)</f>
        <v>9180400</v>
      </c>
      <c r="F303" s="478">
        <f>SUBTOTAL(9,F302:F302)</f>
        <v>9180400</v>
      </c>
      <c r="G303" s="478">
        <f>SUBTOTAL(9,G302:G302)</f>
        <v>0</v>
      </c>
    </row>
    <row r="304" spans="2:7" outlineLevel="2">
      <c r="B304">
        <v>2450</v>
      </c>
      <c r="C304" t="s">
        <v>707</v>
      </c>
      <c r="D304" s="478">
        <f>SUBTOTAL(9,D302:D303)</f>
        <v>0</v>
      </c>
      <c r="E304" s="478">
        <f>SUBTOTAL(9,E302:E303)</f>
        <v>9180400</v>
      </c>
      <c r="F304" s="478">
        <f>SUBTOTAL(9,F302:F303)</f>
        <v>9180400</v>
      </c>
      <c r="G304" s="478">
        <f>SUBTOTAL(9,G302:G303)</f>
        <v>0</v>
      </c>
    </row>
    <row r="305" spans="2:7" outlineLevel="4">
      <c r="B305" s="180">
        <v>24530101</v>
      </c>
      <c r="C305" s="145" t="s">
        <v>714</v>
      </c>
      <c r="D305" s="478">
        <v>-4873380919.2299995</v>
      </c>
      <c r="E305" s="478">
        <v>0</v>
      </c>
      <c r="F305" s="478">
        <v>120000000</v>
      </c>
      <c r="G305" s="478">
        <v>-4993380919.2299995</v>
      </c>
    </row>
    <row r="306" spans="2:7" outlineLevel="4">
      <c r="B306" s="180">
        <v>24530102</v>
      </c>
      <c r="C306" s="145" t="s">
        <v>715</v>
      </c>
      <c r="D306" s="478">
        <v>-128822307.53</v>
      </c>
      <c r="E306" s="478">
        <v>37787.599999999999</v>
      </c>
      <c r="F306" s="478">
        <v>3766061.9600000009</v>
      </c>
      <c r="G306" s="478">
        <v>-132550581.89</v>
      </c>
    </row>
    <row r="307" spans="2:7" outlineLevel="4">
      <c r="B307" s="180">
        <v>24530104</v>
      </c>
      <c r="C307" s="145" t="s">
        <v>717</v>
      </c>
      <c r="D307" s="478">
        <v>-252579</v>
      </c>
      <c r="E307" s="478">
        <v>0</v>
      </c>
      <c r="F307" s="478">
        <v>0</v>
      </c>
      <c r="G307" s="478">
        <v>-252579</v>
      </c>
    </row>
    <row r="308" spans="2:7" outlineLevel="3">
      <c r="B308">
        <v>245301</v>
      </c>
      <c r="C308" t="s">
        <v>713</v>
      </c>
      <c r="D308" s="478">
        <f>SUBTOTAL(9,D305:D307)</f>
        <v>-5002455805.7599993</v>
      </c>
      <c r="E308" s="478">
        <f>SUBTOTAL(9,E305:E307)</f>
        <v>37787.599999999999</v>
      </c>
      <c r="F308" s="478">
        <f>SUBTOTAL(9,F305:F307)</f>
        <v>123766061.96000001</v>
      </c>
      <c r="G308" s="478">
        <f>SUBTOTAL(9,G305:G307)</f>
        <v>-5126184080.1199999</v>
      </c>
    </row>
    <row r="309" spans="2:7" outlineLevel="4">
      <c r="B309" s="180">
        <v>24530201</v>
      </c>
      <c r="C309" s="145" t="s">
        <v>719</v>
      </c>
      <c r="D309" s="478">
        <v>27191697.23</v>
      </c>
      <c r="E309" s="478">
        <v>1222396.3399999999</v>
      </c>
      <c r="F309" s="478">
        <v>0</v>
      </c>
      <c r="G309" s="478">
        <v>28414093.57</v>
      </c>
    </row>
    <row r="310" spans="2:7" outlineLevel="4">
      <c r="B310" s="180">
        <v>24530202</v>
      </c>
      <c r="C310" s="145" t="s">
        <v>1650</v>
      </c>
      <c r="D310" s="478">
        <v>1195241.9099999999</v>
      </c>
      <c r="E310" s="478">
        <v>17636.650000000001</v>
      </c>
      <c r="F310" s="478">
        <v>0</v>
      </c>
      <c r="G310" s="478">
        <v>1212878.5599999998</v>
      </c>
    </row>
    <row r="311" spans="2:7" outlineLevel="4">
      <c r="B311" s="180">
        <v>24530204</v>
      </c>
      <c r="C311" s="145" t="s">
        <v>722</v>
      </c>
      <c r="D311" s="478">
        <v>652.42999999999995</v>
      </c>
      <c r="E311" s="478">
        <v>0</v>
      </c>
      <c r="F311" s="478">
        <v>0</v>
      </c>
      <c r="G311" s="478">
        <v>652.42999999999995</v>
      </c>
    </row>
    <row r="312" spans="2:7" outlineLevel="4">
      <c r="B312" s="180">
        <v>24530206</v>
      </c>
      <c r="C312" s="145" t="s">
        <v>724</v>
      </c>
      <c r="D312" s="478">
        <v>26920239.300000001</v>
      </c>
      <c r="E312" s="478">
        <v>62900</v>
      </c>
      <c r="F312" s="478">
        <v>0</v>
      </c>
      <c r="G312" s="478">
        <v>26983139.300000001</v>
      </c>
    </row>
    <row r="313" spans="2:7" outlineLevel="4">
      <c r="B313" s="180">
        <v>24530207</v>
      </c>
      <c r="C313" s="145" t="s">
        <v>725</v>
      </c>
      <c r="D313" s="478">
        <v>438875</v>
      </c>
      <c r="E313" s="478">
        <v>0</v>
      </c>
      <c r="F313" s="478">
        <v>0</v>
      </c>
      <c r="G313" s="478">
        <v>438875</v>
      </c>
    </row>
    <row r="314" spans="2:7" outlineLevel="4">
      <c r="B314" s="180">
        <v>24530208</v>
      </c>
      <c r="C314" s="145" t="s">
        <v>726</v>
      </c>
      <c r="D314" s="478">
        <v>18989377.120000001</v>
      </c>
      <c r="E314" s="478">
        <v>0</v>
      </c>
      <c r="F314" s="478">
        <v>0</v>
      </c>
      <c r="G314" s="478">
        <v>18989377.120000001</v>
      </c>
    </row>
    <row r="315" spans="2:7" outlineLevel="4">
      <c r="B315" s="180">
        <v>24530209</v>
      </c>
      <c r="C315" s="145" t="s">
        <v>727</v>
      </c>
      <c r="D315" s="478">
        <v>8051795.7999999998</v>
      </c>
      <c r="E315" s="478">
        <v>0</v>
      </c>
      <c r="F315" s="478">
        <v>0</v>
      </c>
      <c r="G315" s="478">
        <v>8051795.7999999998</v>
      </c>
    </row>
    <row r="316" spans="2:7" outlineLevel="4">
      <c r="B316" s="180">
        <v>24530211</v>
      </c>
      <c r="C316" s="145" t="s">
        <v>729</v>
      </c>
      <c r="D316" s="478">
        <v>391569016.33999997</v>
      </c>
      <c r="E316" s="478">
        <v>3271846.02</v>
      </c>
      <c r="F316" s="478">
        <v>0</v>
      </c>
      <c r="G316" s="478">
        <v>394840862.36000001</v>
      </c>
    </row>
    <row r="317" spans="2:7" outlineLevel="4">
      <c r="B317" s="180">
        <v>24530212</v>
      </c>
      <c r="C317" s="145" t="s">
        <v>730</v>
      </c>
      <c r="D317" s="478">
        <v>8747483.6099999994</v>
      </c>
      <c r="E317" s="478">
        <v>0</v>
      </c>
      <c r="F317" s="478">
        <v>0</v>
      </c>
      <c r="G317" s="478">
        <v>8747483.6099999994</v>
      </c>
    </row>
    <row r="318" spans="2:7" outlineLevel="4">
      <c r="B318" s="180">
        <v>24530213</v>
      </c>
      <c r="C318" s="145" t="s">
        <v>731</v>
      </c>
      <c r="D318" s="478">
        <v>14890702.23</v>
      </c>
      <c r="E318" s="478">
        <v>0</v>
      </c>
      <c r="F318" s="478">
        <v>0</v>
      </c>
      <c r="G318" s="478">
        <v>14890702.23</v>
      </c>
    </row>
    <row r="319" spans="2:7" outlineLevel="4">
      <c r="B319" s="180">
        <v>24530215</v>
      </c>
      <c r="C319" s="145" t="s">
        <v>733</v>
      </c>
      <c r="D319" s="478">
        <v>749000</v>
      </c>
      <c r="E319" s="478">
        <v>0</v>
      </c>
      <c r="F319" s="478">
        <v>0</v>
      </c>
      <c r="G319" s="478">
        <v>749000</v>
      </c>
    </row>
    <row r="320" spans="2:7" outlineLevel="4">
      <c r="B320" s="180">
        <v>24530216</v>
      </c>
      <c r="C320" s="145" t="s">
        <v>734</v>
      </c>
      <c r="D320" s="478">
        <v>36088753.079999998</v>
      </c>
      <c r="E320" s="478">
        <v>109838.76</v>
      </c>
      <c r="F320" s="478">
        <v>0</v>
      </c>
      <c r="G320" s="478">
        <v>36198591.839999996</v>
      </c>
    </row>
    <row r="321" spans="2:7" outlineLevel="4">
      <c r="B321" s="180">
        <v>24530217</v>
      </c>
      <c r="C321" s="145" t="s">
        <v>735</v>
      </c>
      <c r="D321" s="478">
        <v>107146463.95999999</v>
      </c>
      <c r="E321" s="478">
        <v>0</v>
      </c>
      <c r="F321" s="478">
        <v>0</v>
      </c>
      <c r="G321" s="478">
        <v>107146463.95999999</v>
      </c>
    </row>
    <row r="322" spans="2:7" outlineLevel="4">
      <c r="B322" s="180">
        <v>24530219</v>
      </c>
      <c r="C322" s="145" t="s">
        <v>737</v>
      </c>
      <c r="D322" s="478">
        <v>5636732.6900000004</v>
      </c>
      <c r="E322" s="478">
        <v>0</v>
      </c>
      <c r="F322" s="478">
        <v>0</v>
      </c>
      <c r="G322" s="478">
        <v>5636732.6900000004</v>
      </c>
    </row>
    <row r="323" spans="2:7" outlineLevel="4">
      <c r="B323" s="180">
        <v>24530220</v>
      </c>
      <c r="C323" s="145" t="s">
        <v>738</v>
      </c>
      <c r="D323" s="478">
        <v>5500</v>
      </c>
      <c r="E323" s="478">
        <v>0</v>
      </c>
      <c r="F323" s="478">
        <v>0</v>
      </c>
      <c r="G323" s="478">
        <v>5500</v>
      </c>
    </row>
    <row r="324" spans="2:7" outlineLevel="4">
      <c r="B324" s="180">
        <v>24530221</v>
      </c>
      <c r="C324" s="145" t="s">
        <v>739</v>
      </c>
      <c r="D324" s="478">
        <v>0</v>
      </c>
      <c r="E324" s="478">
        <v>0</v>
      </c>
      <c r="F324" s="478">
        <v>0</v>
      </c>
      <c r="G324" s="478">
        <v>0</v>
      </c>
    </row>
    <row r="325" spans="2:7" outlineLevel="4">
      <c r="B325" s="180">
        <v>24530222</v>
      </c>
      <c r="C325" s="145" t="s">
        <v>740</v>
      </c>
      <c r="D325" s="478">
        <v>6467924.2599999998</v>
      </c>
      <c r="E325" s="478">
        <v>0</v>
      </c>
      <c r="F325" s="478">
        <v>0</v>
      </c>
      <c r="G325" s="478">
        <v>6467924.2599999998</v>
      </c>
    </row>
    <row r="326" spans="2:7" outlineLevel="4">
      <c r="B326" s="180">
        <v>24530227</v>
      </c>
      <c r="C326" s="145" t="s">
        <v>745</v>
      </c>
      <c r="D326" s="478">
        <v>3000000</v>
      </c>
      <c r="E326" s="478">
        <v>0</v>
      </c>
      <c r="F326" s="478">
        <v>0</v>
      </c>
      <c r="G326" s="478">
        <v>3000000</v>
      </c>
    </row>
    <row r="327" spans="2:7" outlineLevel="4">
      <c r="B327" s="180">
        <v>24530228</v>
      </c>
      <c r="C327" s="145" t="s">
        <v>746</v>
      </c>
      <c r="D327" s="478">
        <v>29785507.48</v>
      </c>
      <c r="E327" s="478">
        <v>0</v>
      </c>
      <c r="F327" s="478">
        <v>0</v>
      </c>
      <c r="G327" s="478">
        <v>29785507.48</v>
      </c>
    </row>
    <row r="328" spans="2:7" outlineLevel="4">
      <c r="B328" s="180">
        <v>24530229</v>
      </c>
      <c r="C328" s="145" t="s">
        <v>747</v>
      </c>
      <c r="D328" s="478">
        <v>110949142.31999999</v>
      </c>
      <c r="E328" s="478">
        <v>138119.22</v>
      </c>
      <c r="F328" s="478">
        <v>0</v>
      </c>
      <c r="G328" s="478">
        <v>111087261.53999999</v>
      </c>
    </row>
    <row r="329" spans="2:7" outlineLevel="4">
      <c r="B329" s="180">
        <v>24530240</v>
      </c>
      <c r="C329" s="145" t="s">
        <v>755</v>
      </c>
      <c r="D329" s="478">
        <v>733786.06</v>
      </c>
      <c r="E329" s="478">
        <v>2776.6099999999997</v>
      </c>
      <c r="F329" s="478">
        <v>0</v>
      </c>
      <c r="G329" s="478">
        <v>736562.67000000016</v>
      </c>
    </row>
    <row r="330" spans="2:7" outlineLevel="4">
      <c r="B330" s="180">
        <v>24530241</v>
      </c>
      <c r="C330" s="145" t="s">
        <v>756</v>
      </c>
      <c r="D330" s="478">
        <v>85000</v>
      </c>
      <c r="E330" s="478">
        <v>0</v>
      </c>
      <c r="F330" s="478">
        <v>0</v>
      </c>
      <c r="G330" s="478">
        <v>85000</v>
      </c>
    </row>
    <row r="331" spans="2:7" outlineLevel="4">
      <c r="B331" s="180">
        <v>24530245</v>
      </c>
      <c r="C331" s="145" t="s">
        <v>760</v>
      </c>
      <c r="D331" s="478">
        <v>0</v>
      </c>
      <c r="E331" s="478">
        <v>0</v>
      </c>
      <c r="F331" s="478">
        <v>0</v>
      </c>
      <c r="G331" s="478">
        <v>0</v>
      </c>
    </row>
    <row r="332" spans="2:7" outlineLevel="4">
      <c r="B332" s="180">
        <v>24530246</v>
      </c>
      <c r="C332" s="145" t="s">
        <v>761</v>
      </c>
      <c r="D332" s="478">
        <v>17055584.190000001</v>
      </c>
      <c r="E332" s="478">
        <v>59064</v>
      </c>
      <c r="F332" s="478">
        <v>440280</v>
      </c>
      <c r="G332" s="478">
        <v>16674368.190000001</v>
      </c>
    </row>
    <row r="333" spans="2:7" outlineLevel="4">
      <c r="B333" s="180">
        <v>24530247</v>
      </c>
      <c r="C333" s="145" t="s">
        <v>762</v>
      </c>
      <c r="D333" s="478">
        <v>1593900</v>
      </c>
      <c r="E333" s="478">
        <v>0</v>
      </c>
      <c r="F333" s="478">
        <v>0</v>
      </c>
      <c r="G333" s="478">
        <v>1593900</v>
      </c>
    </row>
    <row r="334" spans="2:7" outlineLevel="4">
      <c r="B334" s="180">
        <v>24530248</v>
      </c>
      <c r="C334" s="145" t="s">
        <v>763</v>
      </c>
      <c r="D334" s="478">
        <v>655000</v>
      </c>
      <c r="E334" s="478">
        <v>0</v>
      </c>
      <c r="F334" s="478">
        <v>0</v>
      </c>
      <c r="G334" s="478">
        <v>655000</v>
      </c>
    </row>
    <row r="335" spans="2:7" outlineLevel="4">
      <c r="B335" s="180">
        <v>24530249</v>
      </c>
      <c r="C335" s="145" t="s">
        <v>764</v>
      </c>
      <c r="D335" s="478">
        <v>4851613.9800000004</v>
      </c>
      <c r="E335" s="478">
        <v>113445.38</v>
      </c>
      <c r="F335" s="478">
        <v>0</v>
      </c>
      <c r="G335" s="478">
        <v>4965059.3600000003</v>
      </c>
    </row>
    <row r="336" spans="2:7" outlineLevel="4">
      <c r="B336" s="180">
        <v>24530250</v>
      </c>
      <c r="C336" s="145" t="s">
        <v>765</v>
      </c>
      <c r="D336" s="478">
        <v>16731130.810000001</v>
      </c>
      <c r="E336" s="478">
        <v>148036.34</v>
      </c>
      <c r="F336" s="478">
        <v>0</v>
      </c>
      <c r="G336" s="478">
        <v>16879167.150000002</v>
      </c>
    </row>
    <row r="337" spans="2:7" outlineLevel="4">
      <c r="B337" s="180">
        <v>24530251</v>
      </c>
      <c r="C337" s="145" t="s">
        <v>766</v>
      </c>
      <c r="D337" s="478">
        <v>2910864.71</v>
      </c>
      <c r="E337" s="478">
        <v>0</v>
      </c>
      <c r="F337" s="478">
        <v>0</v>
      </c>
      <c r="G337" s="478">
        <v>2910864.71</v>
      </c>
    </row>
    <row r="338" spans="2:7" outlineLevel="4">
      <c r="B338" s="180">
        <v>24530252</v>
      </c>
      <c r="C338" s="145" t="s">
        <v>767</v>
      </c>
      <c r="D338" s="478">
        <v>3629967940.1100001</v>
      </c>
      <c r="E338" s="478">
        <v>12780210.869999999</v>
      </c>
      <c r="F338" s="478">
        <v>0</v>
      </c>
      <c r="G338" s="478">
        <v>3642748150.98</v>
      </c>
    </row>
    <row r="339" spans="2:7" outlineLevel="4">
      <c r="B339" s="180">
        <v>24530254</v>
      </c>
      <c r="C339" s="145" t="s">
        <v>769</v>
      </c>
      <c r="D339" s="478">
        <v>119930.89</v>
      </c>
      <c r="E339" s="478">
        <v>0</v>
      </c>
      <c r="F339" s="478">
        <v>0</v>
      </c>
      <c r="G339" s="478">
        <v>119930.89</v>
      </c>
    </row>
    <row r="340" spans="2:7" outlineLevel="4">
      <c r="B340" s="180">
        <v>24530256</v>
      </c>
      <c r="C340" s="145" t="s">
        <v>771</v>
      </c>
      <c r="D340" s="478">
        <v>8403.5400000000009</v>
      </c>
      <c r="E340" s="478">
        <v>0</v>
      </c>
      <c r="F340" s="478">
        <v>0</v>
      </c>
      <c r="G340" s="478">
        <v>8403.5400000000009</v>
      </c>
    </row>
    <row r="341" spans="2:7" outlineLevel="4">
      <c r="B341" s="180">
        <v>24530257</v>
      </c>
      <c r="C341" s="145" t="s">
        <v>772</v>
      </c>
      <c r="D341" s="478">
        <v>27494173.25</v>
      </c>
      <c r="E341" s="478">
        <v>0</v>
      </c>
      <c r="F341" s="478">
        <v>0</v>
      </c>
      <c r="G341" s="478">
        <v>27494173.25</v>
      </c>
    </row>
    <row r="342" spans="2:7" outlineLevel="4">
      <c r="B342" s="180">
        <v>24530258</v>
      </c>
      <c r="C342" s="145" t="s">
        <v>773</v>
      </c>
      <c r="D342" s="478">
        <v>249484.79</v>
      </c>
      <c r="E342" s="478">
        <v>9259.26</v>
      </c>
      <c r="F342" s="478">
        <v>0</v>
      </c>
      <c r="G342" s="478">
        <v>258744.05000000002</v>
      </c>
    </row>
    <row r="343" spans="2:7" outlineLevel="4">
      <c r="B343" s="180">
        <v>24530259</v>
      </c>
      <c r="C343" s="145" t="s">
        <v>774</v>
      </c>
      <c r="D343" s="478">
        <v>2724546</v>
      </c>
      <c r="E343" s="478">
        <v>0</v>
      </c>
      <c r="F343" s="478">
        <v>0</v>
      </c>
      <c r="G343" s="478">
        <v>2724546</v>
      </c>
    </row>
    <row r="344" spans="2:7" outlineLevel="3">
      <c r="B344">
        <v>245302</v>
      </c>
      <c r="C344" t="s">
        <v>718</v>
      </c>
      <c r="D344" s="478">
        <f>SUBTOTAL(9,D309:D343)</f>
        <v>4503005463.0900002</v>
      </c>
      <c r="E344" s="478">
        <f>SUBTOTAL(9,E309:E343)</f>
        <v>17935529.449999999</v>
      </c>
      <c r="F344" s="478">
        <f>SUBTOTAL(9,F309:F343)</f>
        <v>440280</v>
      </c>
      <c r="G344" s="478">
        <f>SUBTOTAL(9,G309:G343)</f>
        <v>4520500712.5400009</v>
      </c>
    </row>
    <row r="345" spans="2:7" outlineLevel="2">
      <c r="B345">
        <v>2453</v>
      </c>
      <c r="C345" t="s">
        <v>712</v>
      </c>
      <c r="D345" s="478">
        <f>SUBTOTAL(9,D305:D344)</f>
        <v>-499450342.67000031</v>
      </c>
      <c r="E345" s="478">
        <f>SUBTOTAL(9,E305:E344)</f>
        <v>17973317.050000001</v>
      </c>
      <c r="F345" s="478">
        <f>SUBTOTAL(9,F305:F344)</f>
        <v>124206341.96000001</v>
      </c>
      <c r="G345" s="478">
        <f>SUBTOTAL(9,G305:G344)</f>
        <v>-605683367.58000147</v>
      </c>
    </row>
    <row r="346" spans="2:7" outlineLevel="1">
      <c r="B346">
        <v>24</v>
      </c>
      <c r="C346" t="s">
        <v>610</v>
      </c>
      <c r="D346" s="478">
        <f>SUBTOTAL(9,D220:D345)</f>
        <v>-3366241507.0899992</v>
      </c>
      <c r="E346" s="478">
        <f>SUBTOTAL(9,E220:E345)</f>
        <v>15672849409.230003</v>
      </c>
      <c r="F346" s="478">
        <f>SUBTOTAL(9,F220:F345)</f>
        <v>14034701066.249998</v>
      </c>
      <c r="G346" s="478">
        <f>SUBTOTAL(9,G220:G345)</f>
        <v>-1728093164.1100006</v>
      </c>
    </row>
    <row r="347" spans="2:7" outlineLevel="4">
      <c r="B347" s="180">
        <v>25050101</v>
      </c>
      <c r="C347" s="145" t="s">
        <v>786</v>
      </c>
      <c r="D347" s="478">
        <v>-403083395</v>
      </c>
      <c r="E347" s="478">
        <v>4212625656</v>
      </c>
      <c r="F347" s="478">
        <v>3821160758</v>
      </c>
      <c r="G347" s="478">
        <v>-11618497</v>
      </c>
    </row>
    <row r="348" spans="2:7" outlineLevel="4">
      <c r="B348" s="180">
        <v>25050102</v>
      </c>
      <c r="C348" s="145" t="s">
        <v>787</v>
      </c>
      <c r="D348" s="478">
        <v>-576798778</v>
      </c>
      <c r="E348" s="478">
        <v>2305488822</v>
      </c>
      <c r="F348" s="478">
        <v>2078325617</v>
      </c>
      <c r="G348" s="478">
        <v>-349635573</v>
      </c>
    </row>
    <row r="349" spans="2:7" outlineLevel="4">
      <c r="B349" s="180">
        <v>25050103</v>
      </c>
      <c r="C349" s="145" t="s">
        <v>788</v>
      </c>
      <c r="D349" s="478">
        <v>-64552121</v>
      </c>
      <c r="E349" s="478">
        <v>68074524</v>
      </c>
      <c r="F349" s="478">
        <v>45478997</v>
      </c>
      <c r="G349" s="478">
        <v>-41956594</v>
      </c>
    </row>
    <row r="350" spans="2:7" outlineLevel="4">
      <c r="B350" s="180">
        <v>25050104</v>
      </c>
      <c r="C350" s="145" t="s">
        <v>789</v>
      </c>
      <c r="D350" s="478">
        <v>-332281385.30000001</v>
      </c>
      <c r="E350" s="478">
        <v>212611604.06999999</v>
      </c>
      <c r="F350" s="478">
        <v>208109252.97</v>
      </c>
      <c r="G350" s="478">
        <v>-327779034.19999999</v>
      </c>
    </row>
    <row r="351" spans="2:7" outlineLevel="4">
      <c r="B351" s="180">
        <v>25050105</v>
      </c>
      <c r="C351" s="145" t="s">
        <v>790</v>
      </c>
      <c r="D351" s="478">
        <v>0</v>
      </c>
      <c r="E351" s="478">
        <v>413868335</v>
      </c>
      <c r="F351" s="478">
        <v>413868335</v>
      </c>
      <c r="G351" s="478">
        <v>0</v>
      </c>
    </row>
    <row r="352" spans="2:7" outlineLevel="3">
      <c r="B352">
        <v>250501</v>
      </c>
      <c r="C352" t="s">
        <v>785</v>
      </c>
      <c r="D352" s="478">
        <f>SUBTOTAL(9,D347:D351)</f>
        <v>-1376715679.3</v>
      </c>
      <c r="E352" s="478">
        <f>SUBTOTAL(9,E347:E351)</f>
        <v>7212668941.0699997</v>
      </c>
      <c r="F352" s="478">
        <f>SUBTOTAL(9,F347:F351)</f>
        <v>6566942959.9700003</v>
      </c>
      <c r="G352" s="478">
        <f>SUBTOTAL(9,G347:G351)</f>
        <v>-730989698.20000005</v>
      </c>
    </row>
    <row r="353" spans="2:7" outlineLevel="2">
      <c r="B353">
        <v>2505</v>
      </c>
      <c r="C353" t="s">
        <v>785</v>
      </c>
      <c r="D353" s="478">
        <f>SUBTOTAL(9,D347:D352)</f>
        <v>-1376715679.3</v>
      </c>
      <c r="E353" s="478">
        <f>SUBTOTAL(9,E347:E352)</f>
        <v>7212668941.0699997</v>
      </c>
      <c r="F353" s="478">
        <f>SUBTOTAL(9,F347:F352)</f>
        <v>6566942959.9700003</v>
      </c>
      <c r="G353" s="478">
        <f>SUBTOTAL(9,G347:G352)</f>
        <v>-730989698.20000005</v>
      </c>
    </row>
    <row r="354" spans="2:7" outlineLevel="1">
      <c r="B354">
        <v>25</v>
      </c>
      <c r="C354" t="s">
        <v>784</v>
      </c>
      <c r="D354" s="478">
        <f>SUBTOTAL(9,D347:D353)</f>
        <v>-1376715679.3</v>
      </c>
      <c r="E354" s="478">
        <f>SUBTOTAL(9,E347:E353)</f>
        <v>7212668941.0699997</v>
      </c>
      <c r="F354" s="478">
        <f>SUBTOTAL(9,F347:F353)</f>
        <v>6566942959.9700003</v>
      </c>
      <c r="G354" s="478">
        <f>SUBTOTAL(9,G347:G353)</f>
        <v>-730989698.20000005</v>
      </c>
    </row>
    <row r="355" spans="2:7" outlineLevel="4">
      <c r="B355" s="180">
        <v>26110101</v>
      </c>
      <c r="C355" s="145" t="s">
        <v>793</v>
      </c>
      <c r="D355" s="478">
        <v>0</v>
      </c>
      <c r="E355" s="478">
        <v>650710120.03999996</v>
      </c>
      <c r="F355" s="478">
        <v>279218139</v>
      </c>
      <c r="G355" s="478">
        <v>371491981.04000002</v>
      </c>
    </row>
    <row r="356" spans="2:7" outlineLevel="4">
      <c r="B356" s="180">
        <v>26110102</v>
      </c>
      <c r="C356" s="145" t="s">
        <v>1671</v>
      </c>
      <c r="D356" s="478">
        <v>0</v>
      </c>
      <c r="E356" s="478">
        <v>238323036</v>
      </c>
      <c r="F356" s="478">
        <v>0</v>
      </c>
      <c r="G356" s="478">
        <v>238323036</v>
      </c>
    </row>
    <row r="357" spans="2:7" outlineLevel="4">
      <c r="B357" s="180">
        <v>26110103</v>
      </c>
      <c r="C357" s="145" t="s">
        <v>1672</v>
      </c>
      <c r="D357" s="478">
        <v>0</v>
      </c>
      <c r="E357" s="478">
        <v>3142700000</v>
      </c>
      <c r="F357" s="478">
        <v>0</v>
      </c>
      <c r="G357" s="478">
        <v>3142700000</v>
      </c>
    </row>
    <row r="358" spans="2:7" outlineLevel="4">
      <c r="B358" s="180">
        <v>26110107</v>
      </c>
      <c r="C358" s="145" t="s">
        <v>1673</v>
      </c>
      <c r="D358" s="478">
        <v>0</v>
      </c>
      <c r="E358" s="478">
        <v>951500</v>
      </c>
      <c r="F358" s="478">
        <v>0</v>
      </c>
      <c r="G358" s="478">
        <v>951500</v>
      </c>
    </row>
    <row r="359" spans="2:7" outlineLevel="4">
      <c r="B359" s="180">
        <v>26110108</v>
      </c>
      <c r="C359" s="145" t="s">
        <v>1674</v>
      </c>
      <c r="D359" s="478">
        <v>0</v>
      </c>
      <c r="E359" s="478">
        <v>37712400</v>
      </c>
      <c r="F359" s="478">
        <v>0</v>
      </c>
      <c r="G359" s="478">
        <v>37712400</v>
      </c>
    </row>
    <row r="360" spans="2:7" outlineLevel="4">
      <c r="B360" s="180">
        <v>26110122</v>
      </c>
      <c r="C360" s="145" t="s">
        <v>802</v>
      </c>
      <c r="D360" s="478">
        <v>0</v>
      </c>
      <c r="E360" s="478">
        <v>1061901.68</v>
      </c>
      <c r="F360" s="478">
        <v>0</v>
      </c>
      <c r="G360" s="478">
        <v>1061901.68</v>
      </c>
    </row>
    <row r="361" spans="2:7" outlineLevel="4">
      <c r="B361" s="180">
        <v>26110195</v>
      </c>
      <c r="C361" s="145" t="s">
        <v>803</v>
      </c>
      <c r="D361" s="478">
        <v>0</v>
      </c>
      <c r="E361" s="478">
        <v>8836121.7599999998</v>
      </c>
      <c r="F361" s="478">
        <v>0</v>
      </c>
      <c r="G361" s="478">
        <v>8836121.7599999998</v>
      </c>
    </row>
    <row r="362" spans="2:7" outlineLevel="4">
      <c r="B362" s="180">
        <v>26110199</v>
      </c>
      <c r="C362" s="145" t="s">
        <v>804</v>
      </c>
      <c r="D362" s="478">
        <v>0</v>
      </c>
      <c r="E362" s="478">
        <v>15785997.52</v>
      </c>
      <c r="F362" s="478">
        <v>0</v>
      </c>
      <c r="G362" s="478">
        <v>15785997.52</v>
      </c>
    </row>
    <row r="363" spans="2:7" outlineLevel="3">
      <c r="B363">
        <v>261101</v>
      </c>
      <c r="C363" t="s">
        <v>792</v>
      </c>
      <c r="D363" s="478">
        <f>SUBTOTAL(9,D355:D362)</f>
        <v>0</v>
      </c>
      <c r="E363" s="478">
        <f>SUBTOTAL(9,E355:E362)</f>
        <v>4096081077</v>
      </c>
      <c r="F363" s="478">
        <f>SUBTOTAL(9,F355:F362)</f>
        <v>279218139</v>
      </c>
      <c r="G363" s="478">
        <f>SUBTOTAL(9,G355:G362)</f>
        <v>3816862938</v>
      </c>
    </row>
    <row r="364" spans="2:7" outlineLevel="2">
      <c r="B364">
        <v>2611</v>
      </c>
      <c r="C364" t="s">
        <v>791</v>
      </c>
      <c r="D364" s="478">
        <f>SUBTOTAL(9,D355:D363)</f>
        <v>0</v>
      </c>
      <c r="E364" s="478">
        <f>SUBTOTAL(9,E355:E363)</f>
        <v>4096081077</v>
      </c>
      <c r="F364" s="478">
        <f>SUBTOTAL(9,F355:F363)</f>
        <v>279218139</v>
      </c>
      <c r="G364" s="478">
        <f>SUBTOTAL(9,G355:G363)</f>
        <v>3816862938</v>
      </c>
    </row>
    <row r="365" spans="2:7" outlineLevel="4">
      <c r="B365" s="180">
        <v>26250101</v>
      </c>
      <c r="C365" s="145" t="s">
        <v>1651</v>
      </c>
      <c r="D365" s="478">
        <v>-5879328834</v>
      </c>
      <c r="E365" s="478">
        <v>785285328</v>
      </c>
      <c r="F365" s="478">
        <v>0</v>
      </c>
      <c r="G365" s="478">
        <v>-5094043506</v>
      </c>
    </row>
    <row r="366" spans="2:7" outlineLevel="3">
      <c r="B366">
        <v>262501</v>
      </c>
      <c r="C366" t="s">
        <v>86</v>
      </c>
      <c r="D366" s="478">
        <f>SUBTOTAL(9,D365:D365)</f>
        <v>-5879328834</v>
      </c>
      <c r="E366" s="478">
        <f>SUBTOTAL(9,E365:E365)</f>
        <v>785285328</v>
      </c>
      <c r="F366" s="478">
        <f>SUBTOTAL(9,F365:F365)</f>
        <v>0</v>
      </c>
      <c r="G366" s="478">
        <f>SUBTOTAL(9,G365:G365)</f>
        <v>-5094043506</v>
      </c>
    </row>
    <row r="367" spans="2:7" outlineLevel="4">
      <c r="B367" s="180">
        <v>26250201</v>
      </c>
      <c r="C367" s="145" t="s">
        <v>808</v>
      </c>
      <c r="D367" s="478">
        <v>0</v>
      </c>
      <c r="E367" s="478">
        <v>0</v>
      </c>
      <c r="F367" s="478">
        <v>1370000</v>
      </c>
      <c r="G367" s="478">
        <v>-1370000</v>
      </c>
    </row>
    <row r="368" spans="2:7" outlineLevel="3">
      <c r="B368">
        <v>262502</v>
      </c>
      <c r="C368" t="s">
        <v>1621</v>
      </c>
      <c r="D368" s="478">
        <f>SUBTOTAL(9,D367:D367)</f>
        <v>0</v>
      </c>
      <c r="E368" s="478">
        <f>SUBTOTAL(9,E367:E367)</f>
        <v>0</v>
      </c>
      <c r="F368" s="478">
        <f>SUBTOTAL(9,F367:F367)</f>
        <v>1370000</v>
      </c>
      <c r="G368" s="478">
        <f>SUBTOTAL(9,G367:G367)</f>
        <v>-1370000</v>
      </c>
    </row>
    <row r="369" spans="2:7" outlineLevel="4">
      <c r="B369" s="180">
        <v>26250301</v>
      </c>
      <c r="C369" s="145" t="s">
        <v>810</v>
      </c>
      <c r="D369" s="478">
        <v>0</v>
      </c>
      <c r="E369" s="478">
        <v>3050284257</v>
      </c>
      <c r="F369" s="478">
        <v>3893155726</v>
      </c>
      <c r="G369" s="478">
        <v>-842871469</v>
      </c>
    </row>
    <row r="370" spans="2:7" outlineLevel="4">
      <c r="B370" s="180">
        <v>26250302</v>
      </c>
      <c r="C370" s="145" t="s">
        <v>811</v>
      </c>
      <c r="D370" s="478">
        <v>0</v>
      </c>
      <c r="E370" s="478">
        <v>1736365276</v>
      </c>
      <c r="F370" s="478">
        <v>7627797305</v>
      </c>
      <c r="G370" s="478">
        <v>-5891432029</v>
      </c>
    </row>
    <row r="371" spans="2:7" outlineLevel="4">
      <c r="B371" s="180">
        <v>26250303</v>
      </c>
      <c r="C371" s="145" t="s">
        <v>1675</v>
      </c>
      <c r="D371" s="478">
        <v>0</v>
      </c>
      <c r="E371" s="478">
        <v>1329700000</v>
      </c>
      <c r="F371" s="478">
        <v>1330000000</v>
      </c>
      <c r="G371" s="478">
        <v>-300000</v>
      </c>
    </row>
    <row r="372" spans="2:7" outlineLevel="3">
      <c r="B372">
        <v>262503</v>
      </c>
      <c r="C372" t="s">
        <v>1622</v>
      </c>
      <c r="D372" s="478">
        <f>SUBTOTAL(9,D369:D371)</f>
        <v>0</v>
      </c>
      <c r="E372" s="478">
        <f>SUBTOTAL(9,E369:E371)</f>
        <v>6116349533</v>
      </c>
      <c r="F372" s="478">
        <f>SUBTOTAL(9,F369:F371)</f>
        <v>12850953031</v>
      </c>
      <c r="G372" s="478">
        <f>SUBTOTAL(9,G369:G371)</f>
        <v>-6734603498</v>
      </c>
    </row>
    <row r="373" spans="2:7" outlineLevel="2">
      <c r="B373">
        <v>2625</v>
      </c>
      <c r="C373" t="s">
        <v>86</v>
      </c>
      <c r="D373" s="478">
        <f>SUBTOTAL(9,D365:D372)</f>
        <v>-5879328834</v>
      </c>
      <c r="E373" s="478">
        <f>SUBTOTAL(9,E365:E372)</f>
        <v>6901634861</v>
      </c>
      <c r="F373" s="478">
        <f>SUBTOTAL(9,F365:F372)</f>
        <v>12852323031</v>
      </c>
      <c r="G373" s="478">
        <f>SUBTOTAL(9,G365:G372)</f>
        <v>-11830017004</v>
      </c>
    </row>
    <row r="374" spans="2:7" outlineLevel="1">
      <c r="B374">
        <v>26</v>
      </c>
      <c r="C374" t="s">
        <v>86</v>
      </c>
      <c r="D374" s="478">
        <f>SUBTOTAL(9,D355:D373)</f>
        <v>-5879328834</v>
      </c>
      <c r="E374" s="478">
        <f>SUBTOTAL(9,E355:E373)</f>
        <v>10997715938</v>
      </c>
      <c r="F374" s="478">
        <f>SUBTOTAL(9,F355:F373)</f>
        <v>13131541170</v>
      </c>
      <c r="G374" s="478">
        <f>SUBTOTAL(9,G355:G373)</f>
        <v>-8013154066</v>
      </c>
    </row>
    <row r="375" spans="2:7" outlineLevel="4">
      <c r="B375" s="180">
        <v>27050101</v>
      </c>
      <c r="C375" s="145" t="s">
        <v>821</v>
      </c>
      <c r="D375" s="478">
        <v>-16776870</v>
      </c>
      <c r="E375" s="478">
        <v>16776870</v>
      </c>
      <c r="F375" s="478">
        <v>0</v>
      </c>
      <c r="G375" s="478">
        <v>0</v>
      </c>
    </row>
    <row r="376" spans="2:7" outlineLevel="3">
      <c r="B376">
        <v>270501</v>
      </c>
      <c r="C376" t="s">
        <v>820</v>
      </c>
      <c r="D376" s="478">
        <f>SUBTOTAL(9,D375:D375)</f>
        <v>-16776870</v>
      </c>
      <c r="E376" s="478">
        <f>SUBTOTAL(9,E375:E375)</f>
        <v>16776870</v>
      </c>
      <c r="F376" s="478">
        <f>SUBTOTAL(9,F375:F375)</f>
        <v>0</v>
      </c>
      <c r="G376" s="478">
        <f>SUBTOTAL(9,G375:G375)</f>
        <v>0</v>
      </c>
    </row>
    <row r="377" spans="2:7" outlineLevel="2">
      <c r="B377">
        <v>2705</v>
      </c>
      <c r="C377" t="s">
        <v>819</v>
      </c>
      <c r="D377" s="478">
        <f>SUBTOTAL(9,D375:D376)</f>
        <v>-16776870</v>
      </c>
      <c r="E377" s="478">
        <f>SUBTOTAL(9,E375:E376)</f>
        <v>16776870</v>
      </c>
      <c r="F377" s="478">
        <f>SUBTOTAL(9,F375:F376)</f>
        <v>0</v>
      </c>
      <c r="G377" s="478">
        <f>SUBTOTAL(9,G375:G376)</f>
        <v>0</v>
      </c>
    </row>
    <row r="378" spans="2:7" outlineLevel="4">
      <c r="B378" s="180">
        <v>27909001</v>
      </c>
      <c r="C378" s="145" t="s">
        <v>830</v>
      </c>
      <c r="D378" s="478">
        <v>0</v>
      </c>
      <c r="E378" s="478">
        <v>0</v>
      </c>
      <c r="F378" s="478">
        <v>0</v>
      </c>
      <c r="G378" s="478">
        <v>0</v>
      </c>
    </row>
    <row r="379" spans="2:7" outlineLevel="4">
      <c r="B379" s="180">
        <v>27909002</v>
      </c>
      <c r="C379" s="145" t="s">
        <v>831</v>
      </c>
      <c r="D379" s="478">
        <v>0</v>
      </c>
      <c r="E379" s="478">
        <v>0</v>
      </c>
      <c r="F379" s="478">
        <v>0</v>
      </c>
      <c r="G379" s="478">
        <v>0</v>
      </c>
    </row>
    <row r="380" spans="2:7" outlineLevel="3">
      <c r="B380">
        <v>279090</v>
      </c>
      <c r="C380" t="s">
        <v>829</v>
      </c>
      <c r="D380" s="478">
        <f>SUBTOTAL(9,D378:D379)</f>
        <v>0</v>
      </c>
      <c r="E380" s="478">
        <f>SUBTOTAL(9,E378:E379)</f>
        <v>0</v>
      </c>
      <c r="F380" s="478">
        <f>SUBTOTAL(9,F378:F379)</f>
        <v>0</v>
      </c>
      <c r="G380" s="478">
        <f>SUBTOTAL(9,G378:G379)</f>
        <v>0</v>
      </c>
    </row>
    <row r="381" spans="2:7" outlineLevel="2">
      <c r="B381">
        <v>2790</v>
      </c>
      <c r="C381" t="s">
        <v>828</v>
      </c>
      <c r="D381" s="478">
        <f>SUBTOTAL(9,D378:D380)</f>
        <v>0</v>
      </c>
      <c r="E381" s="478">
        <f>SUBTOTAL(9,E378:E380)</f>
        <v>0</v>
      </c>
      <c r="F381" s="478">
        <f>SUBTOTAL(9,F378:F380)</f>
        <v>0</v>
      </c>
      <c r="G381" s="478">
        <f>SUBTOTAL(9,G378:G380)</f>
        <v>0</v>
      </c>
    </row>
    <row r="382" spans="2:7" outlineLevel="1">
      <c r="B382">
        <v>27</v>
      </c>
      <c r="C382" t="s">
        <v>818</v>
      </c>
      <c r="D382" s="478">
        <f>SUBTOTAL(9,D375:D381)</f>
        <v>-16776870</v>
      </c>
      <c r="E382" s="478">
        <f>SUBTOTAL(9,E375:E381)</f>
        <v>16776870</v>
      </c>
      <c r="F382" s="478">
        <f>SUBTOTAL(9,F375:F381)</f>
        <v>0</v>
      </c>
      <c r="G382" s="478">
        <f>SUBTOTAL(9,G375:G381)</f>
        <v>0</v>
      </c>
    </row>
    <row r="383" spans="2:7" outlineLevel="4">
      <c r="B383" s="180">
        <v>29050101</v>
      </c>
      <c r="C383" s="145" t="s">
        <v>833</v>
      </c>
      <c r="D383" s="478">
        <v>-259781</v>
      </c>
      <c r="E383" s="478">
        <v>287563</v>
      </c>
      <c r="F383" s="478">
        <v>35598</v>
      </c>
      <c r="G383" s="478">
        <v>-7816</v>
      </c>
    </row>
    <row r="384" spans="2:7" outlineLevel="4">
      <c r="B384" s="180">
        <v>29050102</v>
      </c>
      <c r="C384" s="145" t="s">
        <v>834</v>
      </c>
      <c r="D384" s="478">
        <v>0</v>
      </c>
      <c r="E384" s="478">
        <v>0</v>
      </c>
      <c r="F384" s="478">
        <v>0</v>
      </c>
      <c r="G384" s="478">
        <v>0</v>
      </c>
    </row>
    <row r="385" spans="2:7" outlineLevel="4">
      <c r="B385" s="180">
        <v>29050103</v>
      </c>
      <c r="C385" s="145" t="s">
        <v>835</v>
      </c>
      <c r="D385" s="478">
        <v>-26775817</v>
      </c>
      <c r="E385" s="478">
        <v>1046057001</v>
      </c>
      <c r="F385" s="478">
        <v>1021394196</v>
      </c>
      <c r="G385" s="478">
        <v>-2113012</v>
      </c>
    </row>
    <row r="386" spans="2:7" outlineLevel="4">
      <c r="B386" s="180">
        <v>29050104</v>
      </c>
      <c r="C386" s="145" t="s">
        <v>836</v>
      </c>
      <c r="D386" s="478">
        <v>-1166000</v>
      </c>
      <c r="E386" s="478">
        <v>1070000</v>
      </c>
      <c r="F386" s="478">
        <v>40000</v>
      </c>
      <c r="G386" s="478">
        <v>-136000</v>
      </c>
    </row>
    <row r="387" spans="2:7" outlineLevel="3">
      <c r="B387">
        <v>290501</v>
      </c>
      <c r="C387" t="s">
        <v>832</v>
      </c>
      <c r="D387" s="478">
        <f>SUBTOTAL(9,D383:D386)</f>
        <v>-28201598</v>
      </c>
      <c r="E387" s="478">
        <f>SUBTOTAL(9,E383:E386)</f>
        <v>1047414564</v>
      </c>
      <c r="F387" s="478">
        <f>SUBTOTAL(9,F383:F386)</f>
        <v>1021469794</v>
      </c>
      <c r="G387" s="478">
        <f>SUBTOTAL(9,G383:G386)</f>
        <v>-2256828</v>
      </c>
    </row>
    <row r="388" spans="2:7" outlineLevel="2">
      <c r="B388">
        <v>2905</v>
      </c>
      <c r="C388" t="s">
        <v>832</v>
      </c>
      <c r="D388" s="478">
        <f>SUBTOTAL(9,D383:D387)</f>
        <v>-28201598</v>
      </c>
      <c r="E388" s="478">
        <f>SUBTOTAL(9,E383:E387)</f>
        <v>1047414564</v>
      </c>
      <c r="F388" s="478">
        <f>SUBTOTAL(9,F383:F387)</f>
        <v>1021469794</v>
      </c>
      <c r="G388" s="478">
        <f>SUBTOTAL(9,G383:G387)</f>
        <v>-2256828</v>
      </c>
    </row>
    <row r="389" spans="2:7" outlineLevel="4">
      <c r="B389" s="180">
        <v>29100104</v>
      </c>
      <c r="C389" s="145" t="s">
        <v>841</v>
      </c>
      <c r="D389" s="478">
        <v>0</v>
      </c>
      <c r="E389" s="478">
        <v>0</v>
      </c>
      <c r="F389" s="478">
        <v>0</v>
      </c>
      <c r="G389" s="478">
        <v>0</v>
      </c>
    </row>
    <row r="390" spans="2:7" outlineLevel="4">
      <c r="B390" s="180">
        <v>29100107</v>
      </c>
      <c r="C390" s="145" t="s">
        <v>844</v>
      </c>
      <c r="D390" s="478">
        <v>0</v>
      </c>
      <c r="E390" s="478">
        <v>0</v>
      </c>
      <c r="F390" s="478">
        <v>0</v>
      </c>
      <c r="G390" s="478">
        <v>0</v>
      </c>
    </row>
    <row r="391" spans="2:7" outlineLevel="3">
      <c r="B391">
        <v>291001</v>
      </c>
      <c r="C391" t="s">
        <v>837</v>
      </c>
      <c r="D391" s="478">
        <f>SUBTOTAL(9,D389:D390)</f>
        <v>0</v>
      </c>
      <c r="E391" s="478">
        <f>SUBTOTAL(9,E389:E390)</f>
        <v>0</v>
      </c>
      <c r="F391" s="478">
        <f>SUBTOTAL(9,F389:F390)</f>
        <v>0</v>
      </c>
      <c r="G391" s="478">
        <f>SUBTOTAL(9,G389:G390)</f>
        <v>0</v>
      </c>
    </row>
    <row r="392" spans="2:7" outlineLevel="2">
      <c r="B392">
        <v>2910</v>
      </c>
      <c r="C392" t="s">
        <v>837</v>
      </c>
      <c r="D392" s="478">
        <f>SUBTOTAL(9,D389:D391)</f>
        <v>0</v>
      </c>
      <c r="E392" s="478">
        <f>SUBTOTAL(9,E389:E391)</f>
        <v>0</v>
      </c>
      <c r="F392" s="478">
        <f>SUBTOTAL(9,F389:F391)</f>
        <v>0</v>
      </c>
      <c r="G392" s="478">
        <f>SUBTOTAL(9,G389:G391)</f>
        <v>0</v>
      </c>
    </row>
    <row r="393" spans="2:7" outlineLevel="4">
      <c r="B393" s="180">
        <v>29800101</v>
      </c>
      <c r="C393" s="145" t="s">
        <v>847</v>
      </c>
      <c r="D393" s="478">
        <v>0</v>
      </c>
      <c r="E393" s="478">
        <v>0</v>
      </c>
      <c r="F393" s="478">
        <v>0</v>
      </c>
      <c r="G393" s="478">
        <v>0</v>
      </c>
    </row>
    <row r="394" spans="2:7" outlineLevel="3">
      <c r="B394">
        <v>298001</v>
      </c>
      <c r="C394" t="s">
        <v>846</v>
      </c>
      <c r="D394" s="478">
        <f>SUBTOTAL(9,D393:D393)</f>
        <v>0</v>
      </c>
      <c r="E394" s="478">
        <f>SUBTOTAL(9,E393:E393)</f>
        <v>0</v>
      </c>
      <c r="F394" s="478">
        <f>SUBTOTAL(9,F393:F393)</f>
        <v>0</v>
      </c>
      <c r="G394" s="478">
        <f>SUBTOTAL(9,G393:G393)</f>
        <v>0</v>
      </c>
    </row>
    <row r="395" spans="2:7" outlineLevel="2">
      <c r="B395">
        <v>2980</v>
      </c>
      <c r="C395" t="s">
        <v>845</v>
      </c>
      <c r="D395" s="478">
        <f>SUBTOTAL(9,D393:D394)</f>
        <v>0</v>
      </c>
      <c r="E395" s="478">
        <f>SUBTOTAL(9,E393:E394)</f>
        <v>0</v>
      </c>
      <c r="F395" s="478">
        <f>SUBTOTAL(9,F393:F394)</f>
        <v>0</v>
      </c>
      <c r="G395" s="478">
        <f>SUBTOTAL(9,G393:G394)</f>
        <v>0</v>
      </c>
    </row>
    <row r="396" spans="2:7" outlineLevel="1">
      <c r="B396">
        <v>29</v>
      </c>
      <c r="C396" t="s">
        <v>76</v>
      </c>
      <c r="D396" s="478">
        <f>SUBTOTAL(9,D383:D395)</f>
        <v>-28201598</v>
      </c>
      <c r="E396" s="478">
        <f>SUBTOTAL(9,E383:E395)</f>
        <v>1047414564</v>
      </c>
      <c r="F396" s="478">
        <f>SUBTOTAL(9,F383:F395)</f>
        <v>1021469794</v>
      </c>
      <c r="G396" s="478">
        <f>SUBTOTAL(9,G383:G395)</f>
        <v>-2256828</v>
      </c>
    </row>
    <row r="397" spans="2:7">
      <c r="B397">
        <v>2</v>
      </c>
      <c r="C397" t="s">
        <v>518</v>
      </c>
      <c r="D397" s="478">
        <f>SUBTOTAL(9,D144:D396)</f>
        <v>-10715260658.77</v>
      </c>
      <c r="E397" s="478">
        <f>SUBTOTAL(9,E144:E396)</f>
        <v>34983930862.520004</v>
      </c>
      <c r="F397" s="478">
        <f>SUBTOTAL(9,F144:F396)</f>
        <v>34756081988.619995</v>
      </c>
      <c r="G397" s="478">
        <f>SUBTOTAL(9,G144:G396)</f>
        <v>-10487411784.870003</v>
      </c>
    </row>
    <row r="398" spans="2:7" outlineLevel="4">
      <c r="B398" s="180">
        <v>32030101</v>
      </c>
      <c r="C398" s="145" t="s">
        <v>852</v>
      </c>
      <c r="D398" s="478">
        <v>-100000000</v>
      </c>
      <c r="E398" s="478">
        <v>0</v>
      </c>
      <c r="F398" s="478">
        <v>0</v>
      </c>
      <c r="G398" s="478">
        <v>-100000000</v>
      </c>
    </row>
    <row r="399" spans="2:7" outlineLevel="3">
      <c r="B399">
        <v>320301</v>
      </c>
      <c r="C399" t="s">
        <v>851</v>
      </c>
      <c r="D399" s="478">
        <f>SUBTOTAL(9,D398:D398)</f>
        <v>-100000000</v>
      </c>
      <c r="E399" s="478">
        <f>SUBTOTAL(9,E398:E398)</f>
        <v>0</v>
      </c>
      <c r="F399" s="478">
        <f>SUBTOTAL(9,F398:F398)</f>
        <v>0</v>
      </c>
      <c r="G399" s="478">
        <f>SUBTOTAL(9,G398:G398)</f>
        <v>-100000000</v>
      </c>
    </row>
    <row r="400" spans="2:7" outlineLevel="2">
      <c r="B400">
        <v>3203</v>
      </c>
      <c r="C400" t="s">
        <v>850</v>
      </c>
      <c r="D400" s="478">
        <f>SUBTOTAL(9,D398:D399)</f>
        <v>-100000000</v>
      </c>
      <c r="E400" s="478">
        <f>SUBTOTAL(9,E398:E399)</f>
        <v>0</v>
      </c>
      <c r="F400" s="478">
        <f>SUBTOTAL(9,F398:F399)</f>
        <v>0</v>
      </c>
      <c r="G400" s="478">
        <f>SUBTOTAL(9,G398:G399)</f>
        <v>-100000000</v>
      </c>
    </row>
    <row r="401" spans="2:7" outlineLevel="4">
      <c r="B401" s="180">
        <v>32080101</v>
      </c>
      <c r="C401" s="145" t="s">
        <v>90</v>
      </c>
      <c r="D401" s="478">
        <v>-12969996588.860001</v>
      </c>
      <c r="E401" s="478">
        <v>2798117782.6599998</v>
      </c>
      <c r="F401" s="478">
        <v>0</v>
      </c>
      <c r="G401" s="478">
        <v>-10171878806.200001</v>
      </c>
    </row>
    <row r="402" spans="2:7" outlineLevel="3">
      <c r="B402">
        <v>320801</v>
      </c>
      <c r="C402" t="s">
        <v>853</v>
      </c>
      <c r="D402" s="478">
        <f>SUBTOTAL(9,D401:D401)</f>
        <v>-12969996588.860001</v>
      </c>
      <c r="E402" s="478">
        <f>SUBTOTAL(9,E401:E401)</f>
        <v>2798117782.6599998</v>
      </c>
      <c r="F402" s="478">
        <f>SUBTOTAL(9,F401:F401)</f>
        <v>0</v>
      </c>
      <c r="G402" s="478">
        <f>SUBTOTAL(9,G401:G401)</f>
        <v>-10171878806.200001</v>
      </c>
    </row>
    <row r="403" spans="2:7" outlineLevel="2">
      <c r="B403">
        <v>3208</v>
      </c>
      <c r="C403" t="s">
        <v>853</v>
      </c>
      <c r="D403" s="478">
        <f>SUBTOTAL(9,D401:D402)</f>
        <v>-12969996588.860001</v>
      </c>
      <c r="E403" s="478">
        <f>SUBTOTAL(9,E401:E402)</f>
        <v>2798117782.6599998</v>
      </c>
      <c r="F403" s="478">
        <f>SUBTOTAL(9,F401:F402)</f>
        <v>0</v>
      </c>
      <c r="G403" s="478">
        <f>SUBTOTAL(9,G401:G402)</f>
        <v>-10171878806.200001</v>
      </c>
    </row>
    <row r="404" spans="2:7" outlineLevel="4">
      <c r="B404" s="180">
        <v>32150101</v>
      </c>
      <c r="C404" s="145" t="s">
        <v>857</v>
      </c>
      <c r="D404" s="478">
        <v>-6423004474.750001</v>
      </c>
      <c r="E404" s="478">
        <v>242831785.13999999</v>
      </c>
      <c r="F404" s="478">
        <v>0</v>
      </c>
      <c r="G404" s="478">
        <v>-6180172689.6100006</v>
      </c>
    </row>
    <row r="405" spans="2:7" outlineLevel="4">
      <c r="B405" s="180">
        <v>32150103</v>
      </c>
      <c r="C405" s="145" t="s">
        <v>859</v>
      </c>
      <c r="D405" s="478">
        <v>0</v>
      </c>
      <c r="E405" s="478">
        <v>0</v>
      </c>
      <c r="F405" s="478">
        <v>6670000000</v>
      </c>
      <c r="G405" s="478">
        <v>-6670000000</v>
      </c>
    </row>
    <row r="406" spans="2:7" outlineLevel="3">
      <c r="B406">
        <v>321501</v>
      </c>
      <c r="C406" t="s">
        <v>856</v>
      </c>
      <c r="D406" s="478">
        <f>SUBTOTAL(9,D404:D405)</f>
        <v>-6423004474.750001</v>
      </c>
      <c r="E406" s="478">
        <f>SUBTOTAL(9,E404:E405)</f>
        <v>242831785.13999999</v>
      </c>
      <c r="F406" s="478">
        <f>SUBTOTAL(9,F404:F405)</f>
        <v>6670000000</v>
      </c>
      <c r="G406" s="478">
        <f>SUBTOTAL(9,G404:G405)</f>
        <v>-12850172689.610001</v>
      </c>
    </row>
    <row r="407" spans="2:7" outlineLevel="2">
      <c r="B407">
        <v>3215</v>
      </c>
      <c r="C407" t="s">
        <v>855</v>
      </c>
      <c r="D407" s="478">
        <f>SUBTOTAL(9,D404:D406)</f>
        <v>-6423004474.750001</v>
      </c>
      <c r="E407" s="478">
        <f>SUBTOTAL(9,E404:E406)</f>
        <v>242831785.13999999</v>
      </c>
      <c r="F407" s="478">
        <f>SUBTOTAL(9,F404:F406)</f>
        <v>6670000000</v>
      </c>
      <c r="G407" s="478">
        <f>SUBTOTAL(9,G404:G406)</f>
        <v>-12850172689.610001</v>
      </c>
    </row>
    <row r="408" spans="2:7" outlineLevel="4">
      <c r="B408" s="180">
        <v>32250101</v>
      </c>
      <c r="C408" s="145" t="s">
        <v>861</v>
      </c>
      <c r="D408" s="478">
        <v>-396370620.56</v>
      </c>
      <c r="E408" s="478">
        <v>5201882217.3299999</v>
      </c>
      <c r="F408" s="478">
        <v>4805511596.7700005</v>
      </c>
      <c r="G408" s="478">
        <v>-5.3644180297851563E-7</v>
      </c>
    </row>
    <row r="409" spans="2:7" outlineLevel="3">
      <c r="B409">
        <v>322501</v>
      </c>
      <c r="C409" t="s">
        <v>860</v>
      </c>
      <c r="D409" s="478">
        <f>SUBTOTAL(9,D408:D408)</f>
        <v>-396370620.56</v>
      </c>
      <c r="E409" s="478">
        <f>SUBTOTAL(9,E408:E408)</f>
        <v>5201882217.3299999</v>
      </c>
      <c r="F409" s="478">
        <f>SUBTOTAL(9,F408:F408)</f>
        <v>4805511596.7700005</v>
      </c>
      <c r="G409" s="478">
        <f>SUBTOTAL(9,G408:G408)</f>
        <v>-5.3644180297851563E-7</v>
      </c>
    </row>
    <row r="410" spans="2:7" outlineLevel="2">
      <c r="B410">
        <v>3225</v>
      </c>
      <c r="C410" t="s">
        <v>860</v>
      </c>
      <c r="D410" s="478">
        <f>SUBTOTAL(9,D408:D409)</f>
        <v>-396370620.56</v>
      </c>
      <c r="E410" s="478">
        <f>SUBTOTAL(9,E408:E409)</f>
        <v>5201882217.3299999</v>
      </c>
      <c r="F410" s="478">
        <f>SUBTOTAL(9,F408:F409)</f>
        <v>4805511596.7700005</v>
      </c>
      <c r="G410" s="478">
        <f>SUBTOTAL(9,G408:G409)</f>
        <v>-5.3644180297851563E-7</v>
      </c>
    </row>
    <row r="411" spans="2:7" outlineLevel="4">
      <c r="B411" s="180">
        <v>32300101</v>
      </c>
      <c r="C411" s="145" t="s">
        <v>864</v>
      </c>
      <c r="D411" s="478">
        <v>-4805511596.7700005</v>
      </c>
      <c r="E411" s="478">
        <v>4805511596.7700005</v>
      </c>
      <c r="F411" s="478">
        <v>0</v>
      </c>
      <c r="G411" s="478">
        <v>0</v>
      </c>
    </row>
    <row r="412" spans="2:7" outlineLevel="4">
      <c r="B412" s="180">
        <v>32300102</v>
      </c>
      <c r="C412" s="145" t="s">
        <v>865</v>
      </c>
      <c r="D412" s="478">
        <v>0</v>
      </c>
      <c r="E412" s="478">
        <v>0</v>
      </c>
      <c r="F412" s="478">
        <v>0</v>
      </c>
      <c r="G412" s="478">
        <v>0</v>
      </c>
    </row>
    <row r="413" spans="2:7" outlineLevel="3">
      <c r="B413">
        <v>323001</v>
      </c>
      <c r="C413" t="s">
        <v>863</v>
      </c>
      <c r="D413" s="478">
        <f>SUBTOTAL(9,D411:D412)</f>
        <v>-4805511596.7700005</v>
      </c>
      <c r="E413" s="478">
        <f>SUBTOTAL(9,E411:E412)</f>
        <v>4805511596.7700005</v>
      </c>
      <c r="F413" s="478">
        <f>SUBTOTAL(9,F411:F412)</f>
        <v>0</v>
      </c>
      <c r="G413" s="478">
        <f>SUBTOTAL(9,G411:G412)</f>
        <v>0</v>
      </c>
    </row>
    <row r="414" spans="2:7" outlineLevel="2">
      <c r="B414">
        <v>3230</v>
      </c>
      <c r="C414" t="s">
        <v>863</v>
      </c>
      <c r="D414" s="478">
        <f>SUBTOTAL(9,D411:D413)</f>
        <v>-4805511596.7700005</v>
      </c>
      <c r="E414" s="478">
        <f>SUBTOTAL(9,E411:E413)</f>
        <v>4805511596.7700005</v>
      </c>
      <c r="F414" s="478">
        <f>SUBTOTAL(9,F411:F413)</f>
        <v>0</v>
      </c>
      <c r="G414" s="478">
        <f>SUBTOTAL(9,G411:G413)</f>
        <v>0</v>
      </c>
    </row>
    <row r="415" spans="2:7" outlineLevel="4">
      <c r="B415" s="180">
        <v>32350201</v>
      </c>
      <c r="C415" s="145" t="s">
        <v>869</v>
      </c>
      <c r="D415" s="478">
        <v>0</v>
      </c>
      <c r="E415" s="478">
        <v>0</v>
      </c>
      <c r="F415" s="478">
        <v>0</v>
      </c>
      <c r="G415" s="478">
        <v>0</v>
      </c>
    </row>
    <row r="416" spans="2:7" outlineLevel="3">
      <c r="B416">
        <v>323502</v>
      </c>
      <c r="C416" t="s">
        <v>868</v>
      </c>
      <c r="D416" s="478">
        <f>SUBTOTAL(9,D415:D415)</f>
        <v>0</v>
      </c>
      <c r="E416" s="478">
        <f>SUBTOTAL(9,E415:E415)</f>
        <v>0</v>
      </c>
      <c r="F416" s="478">
        <f>SUBTOTAL(9,F415:F415)</f>
        <v>0</v>
      </c>
      <c r="G416" s="478">
        <f>SUBTOTAL(9,G415:G415)</f>
        <v>0</v>
      </c>
    </row>
    <row r="417" spans="2:7" outlineLevel="2">
      <c r="B417">
        <v>3235</v>
      </c>
      <c r="C417" t="s">
        <v>867</v>
      </c>
      <c r="D417" s="478">
        <f>SUBTOTAL(9,D415:D416)</f>
        <v>0</v>
      </c>
      <c r="E417" s="478">
        <f>SUBTOTAL(9,E415:E416)</f>
        <v>0</v>
      </c>
      <c r="F417" s="478">
        <f>SUBTOTAL(9,F415:F416)</f>
        <v>0</v>
      </c>
      <c r="G417" s="478">
        <f>SUBTOTAL(9,G415:G416)</f>
        <v>0</v>
      </c>
    </row>
    <row r="418" spans="2:7" outlineLevel="4">
      <c r="B418" s="180">
        <v>32400162</v>
      </c>
      <c r="C418" s="145" t="s">
        <v>871</v>
      </c>
      <c r="D418" s="478">
        <v>0</v>
      </c>
      <c r="E418" s="478">
        <v>0</v>
      </c>
      <c r="F418" s="478">
        <v>0</v>
      </c>
      <c r="G418" s="478">
        <v>0</v>
      </c>
    </row>
    <row r="419" spans="2:7" outlineLevel="4">
      <c r="B419" s="180">
        <v>32400166</v>
      </c>
      <c r="C419" s="145" t="s">
        <v>872</v>
      </c>
      <c r="D419" s="478">
        <v>0</v>
      </c>
      <c r="E419" s="478">
        <v>0</v>
      </c>
      <c r="F419" s="478">
        <v>0</v>
      </c>
      <c r="G419" s="478">
        <v>0</v>
      </c>
    </row>
    <row r="420" spans="2:7" outlineLevel="4">
      <c r="B420" s="180">
        <v>32400169</v>
      </c>
      <c r="C420" s="145" t="s">
        <v>874</v>
      </c>
      <c r="D420" s="478">
        <v>0</v>
      </c>
      <c r="E420" s="478">
        <v>0</v>
      </c>
      <c r="F420" s="478">
        <v>0</v>
      </c>
      <c r="G420" s="478">
        <v>0</v>
      </c>
    </row>
    <row r="421" spans="2:7" outlineLevel="3">
      <c r="B421">
        <v>324001</v>
      </c>
      <c r="C421" t="s">
        <v>870</v>
      </c>
      <c r="D421" s="478">
        <f>SUBTOTAL(9,D418:D420)</f>
        <v>0</v>
      </c>
      <c r="E421" s="478">
        <f>SUBTOTAL(9,E418:E420)</f>
        <v>0</v>
      </c>
      <c r="F421" s="478">
        <f>SUBTOTAL(9,F418:F420)</f>
        <v>0</v>
      </c>
      <c r="G421" s="478">
        <f>SUBTOTAL(9,G418:G420)</f>
        <v>0</v>
      </c>
    </row>
    <row r="422" spans="2:7" outlineLevel="2">
      <c r="B422">
        <v>3240</v>
      </c>
      <c r="C422" t="s">
        <v>870</v>
      </c>
      <c r="D422" s="478">
        <f>SUBTOTAL(9,D418:D421)</f>
        <v>0</v>
      </c>
      <c r="E422" s="478">
        <f>SUBTOTAL(9,E418:E421)</f>
        <v>0</v>
      </c>
      <c r="F422" s="478">
        <f>SUBTOTAL(9,F418:F421)</f>
        <v>0</v>
      </c>
      <c r="G422" s="478">
        <f>SUBTOTAL(9,G418:G421)</f>
        <v>0</v>
      </c>
    </row>
    <row r="423" spans="2:7" outlineLevel="1">
      <c r="B423">
        <v>32</v>
      </c>
      <c r="C423" t="s">
        <v>849</v>
      </c>
      <c r="D423" s="478">
        <f>SUBTOTAL(9,D398:D422)</f>
        <v>-24694883280.940002</v>
      </c>
      <c r="E423" s="478">
        <f>SUBTOTAL(9,E398:E422)</f>
        <v>13048343381.9</v>
      </c>
      <c r="F423" s="478">
        <f>SUBTOTAL(9,F398:F422)</f>
        <v>11475511596.77</v>
      </c>
      <c r="G423" s="478">
        <f>SUBTOTAL(9,G398:G422)</f>
        <v>-23122051495.810001</v>
      </c>
    </row>
    <row r="424" spans="2:7" outlineLevel="4">
      <c r="B424" s="180">
        <v>33050501</v>
      </c>
      <c r="C424" s="145" t="s">
        <v>877</v>
      </c>
      <c r="D424" s="478">
        <v>-20539751371.689999</v>
      </c>
      <c r="E424" s="478">
        <v>0</v>
      </c>
      <c r="F424" s="478">
        <v>0</v>
      </c>
      <c r="G424" s="478">
        <v>-20539751371.689999</v>
      </c>
    </row>
    <row r="425" spans="2:7" outlineLevel="3">
      <c r="B425">
        <v>330505</v>
      </c>
      <c r="C425" t="s">
        <v>876</v>
      </c>
      <c r="D425" s="478">
        <f>SUBTOTAL(9,D424:D424)</f>
        <v>-20539751371.689999</v>
      </c>
      <c r="E425" s="478">
        <f>SUBTOTAL(9,E424:E424)</f>
        <v>0</v>
      </c>
      <c r="F425" s="478">
        <f>SUBTOTAL(9,F424:F424)</f>
        <v>0</v>
      </c>
      <c r="G425" s="478">
        <f>SUBTOTAL(9,G424:G424)</f>
        <v>-20539751371.689999</v>
      </c>
    </row>
    <row r="426" spans="2:7" outlineLevel="4">
      <c r="B426" s="180">
        <v>33051001</v>
      </c>
      <c r="C426" s="145" t="s">
        <v>879</v>
      </c>
      <c r="D426" s="478">
        <v>15962093890.809999</v>
      </c>
      <c r="E426" s="478">
        <v>0</v>
      </c>
      <c r="F426" s="478">
        <v>0</v>
      </c>
      <c r="G426" s="478">
        <v>15962093890.809999</v>
      </c>
    </row>
    <row r="427" spans="2:7" outlineLevel="3">
      <c r="B427">
        <v>330510</v>
      </c>
      <c r="C427" t="s">
        <v>878</v>
      </c>
      <c r="D427" s="478">
        <f>SUBTOTAL(9,D426:D426)</f>
        <v>15962093890.809999</v>
      </c>
      <c r="E427" s="478">
        <f>SUBTOTAL(9,E426:E426)</f>
        <v>0</v>
      </c>
      <c r="F427" s="478">
        <f>SUBTOTAL(9,F426:F426)</f>
        <v>0</v>
      </c>
      <c r="G427" s="478">
        <f>SUBTOTAL(9,G426:G426)</f>
        <v>15962093890.809999</v>
      </c>
    </row>
    <row r="428" spans="2:7" outlineLevel="2">
      <c r="B428">
        <v>3305</v>
      </c>
      <c r="C428" t="s">
        <v>875</v>
      </c>
      <c r="D428" s="478">
        <f>SUBTOTAL(9,D424:D427)</f>
        <v>-4577657480.8799992</v>
      </c>
      <c r="E428" s="478">
        <f>SUBTOTAL(9,E424:E427)</f>
        <v>0</v>
      </c>
      <c r="F428" s="478">
        <f>SUBTOTAL(9,F424:F427)</f>
        <v>0</v>
      </c>
      <c r="G428" s="478">
        <f>SUBTOTAL(9,G424:G427)</f>
        <v>-4577657480.8799992</v>
      </c>
    </row>
    <row r="429" spans="2:7" outlineLevel="1">
      <c r="B429">
        <v>33</v>
      </c>
      <c r="C429" t="s">
        <v>875</v>
      </c>
      <c r="D429" s="478">
        <f>SUBTOTAL(9,D424:D428)</f>
        <v>-4577657480.8799992</v>
      </c>
      <c r="E429" s="478">
        <f>SUBTOTAL(9,E424:E428)</f>
        <v>0</v>
      </c>
      <c r="F429" s="478">
        <f>SUBTOTAL(9,F424:F428)</f>
        <v>0</v>
      </c>
      <c r="G429" s="478">
        <f>SUBTOTAL(9,G424:G428)</f>
        <v>-4577657480.8799992</v>
      </c>
    </row>
    <row r="430" spans="2:7">
      <c r="B430">
        <v>3</v>
      </c>
      <c r="C430" t="s">
        <v>848</v>
      </c>
      <c r="D430" s="478">
        <f>SUBTOTAL(9,D398:D429)</f>
        <v>-29272540761.820007</v>
      </c>
      <c r="E430" s="478">
        <f>SUBTOTAL(9,E398:E429)</f>
        <v>13048343381.9</v>
      </c>
      <c r="F430" s="478">
        <f>SUBTOTAL(9,F398:F429)</f>
        <v>11475511596.77</v>
      </c>
      <c r="G430" s="478">
        <f>SUBTOTAL(9,G398:G429)</f>
        <v>-27699708976.690002</v>
      </c>
    </row>
    <row r="431" spans="2:7" outlineLevel="4">
      <c r="B431" s="180">
        <v>43901601</v>
      </c>
      <c r="C431" s="145" t="s">
        <v>884</v>
      </c>
      <c r="D431" s="478">
        <v>0</v>
      </c>
      <c r="E431" s="478">
        <v>0</v>
      </c>
      <c r="F431" s="478">
        <v>16269000</v>
      </c>
      <c r="G431" s="478">
        <v>-16269000</v>
      </c>
    </row>
    <row r="432" spans="2:7" outlineLevel="4">
      <c r="B432" s="180">
        <v>43901603</v>
      </c>
      <c r="C432" s="145" t="s">
        <v>885</v>
      </c>
      <c r="D432" s="478">
        <v>0</v>
      </c>
      <c r="E432" s="478">
        <v>0</v>
      </c>
      <c r="F432" s="478">
        <v>78755650</v>
      </c>
      <c r="G432" s="478">
        <v>-78755650</v>
      </c>
    </row>
    <row r="433" spans="2:7" outlineLevel="4">
      <c r="B433" s="180">
        <v>43901604</v>
      </c>
      <c r="C433" s="145" t="s">
        <v>886</v>
      </c>
      <c r="D433" s="478">
        <v>0</v>
      </c>
      <c r="E433" s="478">
        <v>10452420</v>
      </c>
      <c r="F433" s="478">
        <v>128918780</v>
      </c>
      <c r="G433" s="478">
        <v>-118466360</v>
      </c>
    </row>
    <row r="434" spans="2:7" outlineLevel="4">
      <c r="B434" s="180">
        <v>43901605</v>
      </c>
      <c r="C434" s="145" t="s">
        <v>887</v>
      </c>
      <c r="D434" s="478">
        <v>0</v>
      </c>
      <c r="E434" s="478">
        <v>0</v>
      </c>
      <c r="F434" s="478">
        <v>17776462</v>
      </c>
      <c r="G434" s="478">
        <v>-17776462</v>
      </c>
    </row>
    <row r="435" spans="2:7" outlineLevel="4">
      <c r="B435" s="180">
        <v>43901606</v>
      </c>
      <c r="C435" s="145" t="s">
        <v>888</v>
      </c>
      <c r="D435" s="478">
        <v>0</v>
      </c>
      <c r="E435" s="478">
        <v>0</v>
      </c>
      <c r="F435" s="478">
        <v>61171176</v>
      </c>
      <c r="G435" s="478">
        <v>-61171176</v>
      </c>
    </row>
    <row r="436" spans="2:7" outlineLevel="4">
      <c r="B436" s="180">
        <v>43901607</v>
      </c>
      <c r="C436" s="145" t="s">
        <v>1676</v>
      </c>
      <c r="D436" s="478">
        <v>0</v>
      </c>
      <c r="E436" s="478">
        <v>151700901.88</v>
      </c>
      <c r="F436" s="478">
        <v>2435598724.3900003</v>
      </c>
      <c r="G436" s="478">
        <v>-2283897822.5100002</v>
      </c>
    </row>
    <row r="437" spans="2:7" outlineLevel="4">
      <c r="B437" s="180">
        <v>43901608</v>
      </c>
      <c r="C437" s="145" t="s">
        <v>890</v>
      </c>
      <c r="D437" s="478">
        <v>0</v>
      </c>
      <c r="E437" s="478">
        <v>0</v>
      </c>
      <c r="F437" s="478">
        <v>65713214</v>
      </c>
      <c r="G437" s="478">
        <v>-65713214</v>
      </c>
    </row>
    <row r="438" spans="2:7" outlineLevel="4">
      <c r="B438" s="180">
        <v>43901609</v>
      </c>
      <c r="C438" s="145" t="s">
        <v>891</v>
      </c>
      <c r="D438" s="478">
        <v>0</v>
      </c>
      <c r="E438" s="478">
        <v>0</v>
      </c>
      <c r="F438" s="478">
        <v>61616898</v>
      </c>
      <c r="G438" s="478">
        <v>-61616898</v>
      </c>
    </row>
    <row r="439" spans="2:7" outlineLevel="4">
      <c r="B439" s="180">
        <v>43901611</v>
      </c>
      <c r="C439" s="145" t="s">
        <v>892</v>
      </c>
      <c r="D439" s="478">
        <v>0</v>
      </c>
      <c r="E439" s="478">
        <v>0</v>
      </c>
      <c r="F439" s="478">
        <v>220900</v>
      </c>
      <c r="G439" s="478">
        <v>-220900</v>
      </c>
    </row>
    <row r="440" spans="2:7" outlineLevel="3">
      <c r="B440">
        <v>439016</v>
      </c>
      <c r="C440" t="s">
        <v>883</v>
      </c>
      <c r="D440" s="478">
        <f>SUBTOTAL(9,D431:D439)</f>
        <v>0</v>
      </c>
      <c r="E440" s="478">
        <f>SUBTOTAL(9,E431:E439)</f>
        <v>162153321.88</v>
      </c>
      <c r="F440" s="478">
        <f>SUBTOTAL(9,F431:F439)</f>
        <v>2866040804.3900003</v>
      </c>
      <c r="G440" s="478">
        <f>SUBTOTAL(9,G431:G439)</f>
        <v>-2703887482.5100002</v>
      </c>
    </row>
    <row r="441" spans="2:7" outlineLevel="2">
      <c r="B441">
        <v>4390</v>
      </c>
      <c r="C441" t="s">
        <v>1623</v>
      </c>
      <c r="D441" s="478">
        <f>SUBTOTAL(9,D431:D440)</f>
        <v>0</v>
      </c>
      <c r="E441" s="478">
        <f>SUBTOTAL(9,E431:E440)</f>
        <v>162153321.88</v>
      </c>
      <c r="F441" s="478">
        <f>SUBTOTAL(9,F431:F440)</f>
        <v>2866040804.3900003</v>
      </c>
      <c r="G441" s="478">
        <f>SUBTOTAL(9,G431:G440)</f>
        <v>-2703887482.5100002</v>
      </c>
    </row>
    <row r="442" spans="2:7" outlineLevel="1">
      <c r="B442">
        <v>43</v>
      </c>
      <c r="C442" t="s">
        <v>1623</v>
      </c>
      <c r="D442" s="478">
        <f>SUBTOTAL(9,D431:D441)</f>
        <v>0</v>
      </c>
      <c r="E442" s="478">
        <f>SUBTOTAL(9,E431:E441)</f>
        <v>162153321.88</v>
      </c>
      <c r="F442" s="478">
        <f>SUBTOTAL(9,F431:F441)</f>
        <v>2866040804.3900003</v>
      </c>
      <c r="G442" s="478">
        <f>SUBTOTAL(9,G431:G441)</f>
        <v>-2703887482.5100002</v>
      </c>
    </row>
    <row r="443" spans="2:7" outlineLevel="4">
      <c r="B443" s="180">
        <v>48050123</v>
      </c>
      <c r="C443" s="145" t="s">
        <v>974</v>
      </c>
      <c r="D443" s="478">
        <v>0</v>
      </c>
      <c r="E443" s="478">
        <v>22581453.580000002</v>
      </c>
      <c r="F443" s="478">
        <v>324674195.05000001</v>
      </c>
      <c r="G443" s="478">
        <v>-302092741.47000003</v>
      </c>
    </row>
    <row r="444" spans="2:7" outlineLevel="4">
      <c r="B444" s="180">
        <v>48050124</v>
      </c>
      <c r="C444" s="145" t="s">
        <v>975</v>
      </c>
      <c r="D444" s="478">
        <v>0</v>
      </c>
      <c r="E444" s="478">
        <v>0</v>
      </c>
      <c r="F444" s="478">
        <v>3318170</v>
      </c>
      <c r="G444" s="478">
        <v>-3318170</v>
      </c>
    </row>
    <row r="445" spans="2:7" outlineLevel="4">
      <c r="B445" s="180">
        <v>48050135</v>
      </c>
      <c r="C445" s="145" t="s">
        <v>976</v>
      </c>
      <c r="D445" s="478">
        <v>0</v>
      </c>
      <c r="E445" s="478">
        <v>0</v>
      </c>
      <c r="F445" s="478">
        <v>107907889</v>
      </c>
      <c r="G445" s="478">
        <v>-107907889</v>
      </c>
    </row>
    <row r="446" spans="2:7" outlineLevel="3">
      <c r="B446">
        <v>480501</v>
      </c>
      <c r="C446" t="s">
        <v>970</v>
      </c>
      <c r="D446" s="478">
        <f>SUBTOTAL(9,D443:D445)</f>
        <v>0</v>
      </c>
      <c r="E446" s="478">
        <f>SUBTOTAL(9,E443:E445)</f>
        <v>22581453.580000002</v>
      </c>
      <c r="F446" s="478">
        <f>SUBTOTAL(9,F443:F445)</f>
        <v>435900254.05000001</v>
      </c>
      <c r="G446" s="478">
        <f>SUBTOTAL(9,G443:G445)</f>
        <v>-413318800.47000003</v>
      </c>
    </row>
    <row r="447" spans="2:7" outlineLevel="2">
      <c r="B447">
        <v>4805</v>
      </c>
      <c r="C447" t="s">
        <v>970</v>
      </c>
      <c r="D447" s="478">
        <f>SUBTOTAL(9,D443:D446)</f>
        <v>0</v>
      </c>
      <c r="E447" s="478">
        <f>SUBTOTAL(9,E443:E446)</f>
        <v>22581453.580000002</v>
      </c>
      <c r="F447" s="478">
        <f>SUBTOTAL(9,F443:F446)</f>
        <v>435900254.05000001</v>
      </c>
      <c r="G447" s="478">
        <f>SUBTOTAL(9,G443:G446)</f>
        <v>-413318800.47000003</v>
      </c>
    </row>
    <row r="448" spans="2:7" outlineLevel="4">
      <c r="B448" s="180">
        <v>48081701</v>
      </c>
      <c r="C448" s="145" t="s">
        <v>988</v>
      </c>
      <c r="D448" s="478">
        <v>0</v>
      </c>
      <c r="E448" s="478">
        <v>9523053</v>
      </c>
      <c r="F448" s="478">
        <v>101767497</v>
      </c>
      <c r="G448" s="478">
        <v>-92244444</v>
      </c>
    </row>
    <row r="449" spans="2:7" outlineLevel="4">
      <c r="B449" s="180">
        <v>48081702</v>
      </c>
      <c r="C449" s="145" t="s">
        <v>989</v>
      </c>
      <c r="D449" s="478">
        <v>0</v>
      </c>
      <c r="E449" s="478">
        <v>12959273</v>
      </c>
      <c r="F449" s="478">
        <v>44791345</v>
      </c>
      <c r="G449" s="478">
        <v>-31832072</v>
      </c>
    </row>
    <row r="450" spans="2:7" outlineLevel="4">
      <c r="B450" s="180">
        <v>48081703</v>
      </c>
      <c r="C450" s="145" t="s">
        <v>990</v>
      </c>
      <c r="D450" s="478">
        <v>0</v>
      </c>
      <c r="E450" s="478">
        <v>3175730</v>
      </c>
      <c r="F450" s="478">
        <v>48321209</v>
      </c>
      <c r="G450" s="478">
        <v>-45145479</v>
      </c>
    </row>
    <row r="451" spans="2:7" outlineLevel="4">
      <c r="B451" s="180">
        <v>48081705</v>
      </c>
      <c r="C451" s="145" t="s">
        <v>991</v>
      </c>
      <c r="D451" s="478">
        <v>0</v>
      </c>
      <c r="E451" s="478">
        <v>962825</v>
      </c>
      <c r="F451" s="478">
        <v>6032389</v>
      </c>
      <c r="G451" s="478">
        <v>-5069564</v>
      </c>
    </row>
    <row r="452" spans="2:7" outlineLevel="4">
      <c r="B452" s="180">
        <v>48081706</v>
      </c>
      <c r="C452" s="145" t="s">
        <v>992</v>
      </c>
      <c r="D452" s="478">
        <v>0</v>
      </c>
      <c r="E452" s="478">
        <v>37705546.909999996</v>
      </c>
      <c r="F452" s="478">
        <v>208550678.99000001</v>
      </c>
      <c r="G452" s="478">
        <v>-170845132.07999998</v>
      </c>
    </row>
    <row r="453" spans="2:7" outlineLevel="3">
      <c r="B453">
        <v>480817</v>
      </c>
      <c r="C453" t="s">
        <v>987</v>
      </c>
      <c r="D453" s="478">
        <f>SUBTOTAL(9,D448:D452)</f>
        <v>0</v>
      </c>
      <c r="E453" s="478">
        <f>SUBTOTAL(9,E448:E452)</f>
        <v>64326427.909999996</v>
      </c>
      <c r="F453" s="478">
        <f>SUBTOTAL(9,F448:F452)</f>
        <v>409463118.99000001</v>
      </c>
      <c r="G453" s="478">
        <f>SUBTOTAL(9,G448:G452)</f>
        <v>-345136691.07999998</v>
      </c>
    </row>
    <row r="454" spans="2:7" outlineLevel="4">
      <c r="B454" s="180">
        <v>48089002</v>
      </c>
      <c r="C454" s="145" t="s">
        <v>997</v>
      </c>
      <c r="D454" s="478">
        <v>0</v>
      </c>
      <c r="E454" s="478">
        <v>0</v>
      </c>
      <c r="F454" s="478">
        <v>49177</v>
      </c>
      <c r="G454" s="478">
        <v>-49177</v>
      </c>
    </row>
    <row r="455" spans="2:7" outlineLevel="3">
      <c r="B455">
        <v>480890</v>
      </c>
      <c r="C455" t="s">
        <v>1624</v>
      </c>
      <c r="D455" s="478">
        <f>SUBTOTAL(9,D454:D454)</f>
        <v>0</v>
      </c>
      <c r="E455" s="478">
        <f>SUBTOTAL(9,E454:E454)</f>
        <v>0</v>
      </c>
      <c r="F455" s="478">
        <f>SUBTOTAL(9,F454:F454)</f>
        <v>49177</v>
      </c>
      <c r="G455" s="478">
        <f>SUBTOTAL(9,G454:G454)</f>
        <v>-49177</v>
      </c>
    </row>
    <row r="456" spans="2:7" outlineLevel="2">
      <c r="B456">
        <v>4808</v>
      </c>
      <c r="C456" t="s">
        <v>1624</v>
      </c>
      <c r="D456" s="478">
        <f>SUBTOTAL(9,D448:D455)</f>
        <v>0</v>
      </c>
      <c r="E456" s="478">
        <f>SUBTOTAL(9,E448:E455)</f>
        <v>64326427.909999996</v>
      </c>
      <c r="F456" s="478">
        <f>SUBTOTAL(9,F448:F455)</f>
        <v>409512295.99000001</v>
      </c>
      <c r="G456" s="478">
        <f>SUBTOTAL(9,G448:G455)</f>
        <v>-345185868.07999998</v>
      </c>
    </row>
    <row r="457" spans="2:7" outlineLevel="4">
      <c r="B457" s="180">
        <v>48090101</v>
      </c>
      <c r="C457" s="145" t="s">
        <v>999</v>
      </c>
      <c r="D457" s="478">
        <v>0</v>
      </c>
      <c r="E457" s="478">
        <v>0</v>
      </c>
      <c r="F457" s="478">
        <v>7968631000</v>
      </c>
      <c r="G457" s="478">
        <v>-7968631000</v>
      </c>
    </row>
    <row r="458" spans="2:7" outlineLevel="3">
      <c r="B458">
        <v>480901</v>
      </c>
      <c r="C458" t="s">
        <v>998</v>
      </c>
      <c r="D458" s="478">
        <f>SUBTOTAL(9,D457:D457)</f>
        <v>0</v>
      </c>
      <c r="E458" s="478">
        <f>SUBTOTAL(9,E457:E457)</f>
        <v>0</v>
      </c>
      <c r="F458" s="478">
        <f>SUBTOTAL(9,F457:F457)</f>
        <v>7968631000</v>
      </c>
      <c r="G458" s="478">
        <f>SUBTOTAL(9,G457:G457)</f>
        <v>-7968631000</v>
      </c>
    </row>
    <row r="459" spans="2:7" outlineLevel="2">
      <c r="B459">
        <v>4809</v>
      </c>
      <c r="C459" t="s">
        <v>998</v>
      </c>
      <c r="D459" s="478">
        <f>SUBTOTAL(9,D457:D458)</f>
        <v>0</v>
      </c>
      <c r="E459" s="478">
        <f>SUBTOTAL(9,E457:E458)</f>
        <v>0</v>
      </c>
      <c r="F459" s="478">
        <f>SUBTOTAL(9,F457:F458)</f>
        <v>7968631000</v>
      </c>
      <c r="G459" s="478">
        <f>SUBTOTAL(9,G457:G458)</f>
        <v>-7968631000</v>
      </c>
    </row>
    <row r="460" spans="2:7" outlineLevel="4">
      <c r="B460" s="180">
        <v>48100101</v>
      </c>
      <c r="C460" s="145" t="s">
        <v>1001</v>
      </c>
      <c r="D460" s="478">
        <v>0</v>
      </c>
      <c r="E460" s="478">
        <v>130000</v>
      </c>
      <c r="F460" s="478">
        <v>8246033</v>
      </c>
      <c r="G460" s="478">
        <v>-8116033</v>
      </c>
    </row>
    <row r="461" spans="2:7" outlineLevel="4">
      <c r="B461" s="180">
        <v>48100105</v>
      </c>
      <c r="C461" s="145" t="s">
        <v>523</v>
      </c>
      <c r="D461" s="478">
        <v>0</v>
      </c>
      <c r="E461" s="478">
        <v>0</v>
      </c>
      <c r="F461" s="478">
        <v>5965796</v>
      </c>
      <c r="G461" s="478">
        <v>-5965796</v>
      </c>
    </row>
    <row r="462" spans="2:7" outlineLevel="4">
      <c r="B462" s="180">
        <v>48100106</v>
      </c>
      <c r="C462" s="145" t="s">
        <v>1677</v>
      </c>
      <c r="D462" s="478">
        <v>0</v>
      </c>
      <c r="E462" s="478">
        <v>20768.509999999998</v>
      </c>
      <c r="F462" s="478">
        <v>20768.510000000006</v>
      </c>
      <c r="G462" s="478">
        <v>-4.5474735088646412E-13</v>
      </c>
    </row>
    <row r="463" spans="2:7" outlineLevel="4">
      <c r="B463" s="180">
        <v>48100107</v>
      </c>
      <c r="C463" s="145" t="s">
        <v>1006</v>
      </c>
      <c r="D463" s="478">
        <v>0</v>
      </c>
      <c r="E463" s="478">
        <v>16956314.530000001</v>
      </c>
      <c r="F463" s="478">
        <v>57728802.760000005</v>
      </c>
      <c r="G463" s="478">
        <v>-40772488.230000004</v>
      </c>
    </row>
    <row r="464" spans="2:7" outlineLevel="4">
      <c r="B464" s="180">
        <v>48100108</v>
      </c>
      <c r="C464" s="145" t="s">
        <v>1007</v>
      </c>
      <c r="D464" s="478">
        <v>0</v>
      </c>
      <c r="E464" s="478">
        <v>1505362.81</v>
      </c>
      <c r="F464" s="478">
        <v>13404428.16</v>
      </c>
      <c r="G464" s="478">
        <v>-11899065.35</v>
      </c>
    </row>
    <row r="465" spans="2:7" outlineLevel="3">
      <c r="B465">
        <v>481001</v>
      </c>
      <c r="C465" t="s">
        <v>1000</v>
      </c>
      <c r="D465" s="478">
        <f>SUBTOTAL(9,D460:D464)</f>
        <v>0</v>
      </c>
      <c r="E465" s="478">
        <f>SUBTOTAL(9,E460:E464)</f>
        <v>18612445.850000001</v>
      </c>
      <c r="F465" s="478">
        <f>SUBTOTAL(9,F460:F464)</f>
        <v>85365828.430000007</v>
      </c>
      <c r="G465" s="478">
        <f>SUBTOTAL(9,G460:G464)</f>
        <v>-66753382.580000006</v>
      </c>
    </row>
    <row r="466" spans="2:7" outlineLevel="2">
      <c r="B466">
        <v>4810</v>
      </c>
      <c r="C466" t="s">
        <v>1000</v>
      </c>
      <c r="D466" s="478">
        <f>SUBTOTAL(9,D460:D465)</f>
        <v>0</v>
      </c>
      <c r="E466" s="478">
        <f>SUBTOTAL(9,E460:E465)</f>
        <v>18612445.850000001</v>
      </c>
      <c r="F466" s="478">
        <f>SUBTOTAL(9,F460:F465)</f>
        <v>85365828.430000007</v>
      </c>
      <c r="G466" s="478">
        <f>SUBTOTAL(9,G460:G465)</f>
        <v>-66753382.580000006</v>
      </c>
    </row>
    <row r="467" spans="2:7" outlineLevel="4">
      <c r="B467" s="180">
        <v>48150101</v>
      </c>
      <c r="C467" s="145" t="s">
        <v>1010</v>
      </c>
      <c r="D467" s="478">
        <v>0</v>
      </c>
      <c r="E467" s="478">
        <v>8491904</v>
      </c>
      <c r="F467" s="478">
        <v>47764634</v>
      </c>
      <c r="G467" s="478">
        <v>-39272730</v>
      </c>
    </row>
    <row r="468" spans="2:7" outlineLevel="3">
      <c r="B468">
        <v>481501</v>
      </c>
      <c r="C468" t="s">
        <v>1009</v>
      </c>
      <c r="D468" s="478">
        <f>SUBTOTAL(9,D467:D467)</f>
        <v>0</v>
      </c>
      <c r="E468" s="478">
        <f>SUBTOTAL(9,E467:E467)</f>
        <v>8491904</v>
      </c>
      <c r="F468" s="478">
        <f>SUBTOTAL(9,F467:F467)</f>
        <v>47764634</v>
      </c>
      <c r="G468" s="478">
        <f>SUBTOTAL(9,G467:G467)</f>
        <v>-39272730</v>
      </c>
    </row>
    <row r="469" spans="2:7" outlineLevel="2">
      <c r="B469">
        <v>4815</v>
      </c>
      <c r="C469" t="s">
        <v>1008</v>
      </c>
      <c r="D469" s="478">
        <f>SUBTOTAL(9,D467:D468)</f>
        <v>0</v>
      </c>
      <c r="E469" s="478">
        <f>SUBTOTAL(9,E467:E468)</f>
        <v>8491904</v>
      </c>
      <c r="F469" s="478">
        <f>SUBTOTAL(9,F467:F468)</f>
        <v>47764634</v>
      </c>
      <c r="G469" s="478">
        <f>SUBTOTAL(9,G467:G468)</f>
        <v>-39272730</v>
      </c>
    </row>
    <row r="470" spans="2:7" outlineLevel="1">
      <c r="B470">
        <v>48</v>
      </c>
      <c r="C470" t="s">
        <v>969</v>
      </c>
      <c r="D470" s="478">
        <f>SUBTOTAL(9,D443:D469)</f>
        <v>0</v>
      </c>
      <c r="E470" s="478">
        <f>SUBTOTAL(9,E443:E469)</f>
        <v>114012231.34</v>
      </c>
      <c r="F470" s="478">
        <f>SUBTOTAL(9,F443:F469)</f>
        <v>8947174012.4700012</v>
      </c>
      <c r="G470" s="478">
        <f>SUBTOTAL(9,G443:G469)</f>
        <v>-8833161781.1299992</v>
      </c>
    </row>
    <row r="471" spans="2:7">
      <c r="B471">
        <v>4</v>
      </c>
      <c r="C471" t="s">
        <v>189</v>
      </c>
      <c r="D471" s="478">
        <f>SUBTOTAL(9,D431:D470)</f>
        <v>0</v>
      </c>
      <c r="E471" s="478">
        <f>SUBTOTAL(9,E431:E470)</f>
        <v>276165553.22000003</v>
      </c>
      <c r="F471" s="478">
        <f>SUBTOTAL(9,F431:F470)</f>
        <v>11813214816.860001</v>
      </c>
      <c r="G471" s="478">
        <f>SUBTOTAL(9,G431:G470)</f>
        <v>-11537049263.640001</v>
      </c>
    </row>
    <row r="472" spans="2:7" outlineLevel="4">
      <c r="B472" s="180">
        <v>51010101</v>
      </c>
      <c r="C472" s="145" t="s">
        <v>1015</v>
      </c>
      <c r="D472" s="478">
        <v>0</v>
      </c>
      <c r="E472" s="478">
        <v>970253338</v>
      </c>
      <c r="F472" s="478">
        <v>222047</v>
      </c>
      <c r="G472" s="478">
        <v>970031291</v>
      </c>
    </row>
    <row r="473" spans="2:7" outlineLevel="4">
      <c r="B473" s="180">
        <v>51010103</v>
      </c>
      <c r="C473" s="145" t="s">
        <v>1016</v>
      </c>
      <c r="D473" s="478">
        <v>0</v>
      </c>
      <c r="E473" s="478">
        <v>1867485</v>
      </c>
      <c r="F473" s="478">
        <v>0</v>
      </c>
      <c r="G473" s="478">
        <v>1867485</v>
      </c>
    </row>
    <row r="474" spans="2:7" outlineLevel="4">
      <c r="B474" s="180">
        <v>51010117</v>
      </c>
      <c r="C474" s="145" t="s">
        <v>1022</v>
      </c>
      <c r="D474" s="478">
        <v>0</v>
      </c>
      <c r="E474" s="478">
        <v>46798395.009999998</v>
      </c>
      <c r="F474" s="478">
        <v>1016858.93</v>
      </c>
      <c r="G474" s="478">
        <v>45781536.079999998</v>
      </c>
    </row>
    <row r="475" spans="2:7" outlineLevel="4">
      <c r="B475" s="180">
        <v>51010119</v>
      </c>
      <c r="C475" s="145" t="s">
        <v>1023</v>
      </c>
      <c r="D475" s="478">
        <v>0</v>
      </c>
      <c r="E475" s="478">
        <v>10514362</v>
      </c>
      <c r="F475" s="478">
        <v>0</v>
      </c>
      <c r="G475" s="478">
        <v>10514362</v>
      </c>
    </row>
    <row r="476" spans="2:7" outlineLevel="4">
      <c r="B476" s="180">
        <v>51010123</v>
      </c>
      <c r="C476" s="145" t="s">
        <v>1024</v>
      </c>
      <c r="D476" s="478">
        <v>0</v>
      </c>
      <c r="E476" s="478">
        <v>3509775</v>
      </c>
      <c r="F476" s="478">
        <v>0</v>
      </c>
      <c r="G476" s="478">
        <v>3509775</v>
      </c>
    </row>
    <row r="477" spans="2:7" outlineLevel="4">
      <c r="B477" s="180">
        <v>51010124</v>
      </c>
      <c r="C477" s="145" t="s">
        <v>1025</v>
      </c>
      <c r="D477" s="478">
        <v>0</v>
      </c>
      <c r="E477" s="478">
        <v>76800633</v>
      </c>
      <c r="F477" s="478">
        <v>177366</v>
      </c>
      <c r="G477" s="478">
        <v>76623267</v>
      </c>
    </row>
    <row r="478" spans="2:7" outlineLevel="4">
      <c r="B478" s="180">
        <v>51010125</v>
      </c>
      <c r="C478" s="145" t="s">
        <v>1026</v>
      </c>
      <c r="D478" s="478">
        <v>0</v>
      </c>
      <c r="E478" s="478">
        <v>9134952</v>
      </c>
      <c r="F478" s="478">
        <v>182527</v>
      </c>
      <c r="G478" s="478">
        <v>8952425</v>
      </c>
    </row>
    <row r="479" spans="2:7" outlineLevel="4">
      <c r="B479" s="180">
        <v>51010130</v>
      </c>
      <c r="C479" s="145" t="s">
        <v>1028</v>
      </c>
      <c r="D479" s="478">
        <v>0</v>
      </c>
      <c r="E479" s="478">
        <v>24294093.739999998</v>
      </c>
      <c r="F479" s="478">
        <v>0</v>
      </c>
      <c r="G479" s="478">
        <v>24294093.739999998</v>
      </c>
    </row>
    <row r="480" spans="2:7" outlineLevel="4">
      <c r="B480" s="180">
        <v>51010131</v>
      </c>
      <c r="C480" s="145" t="s">
        <v>1029</v>
      </c>
      <c r="D480" s="478">
        <v>0</v>
      </c>
      <c r="E480" s="478">
        <v>14644137.449999999</v>
      </c>
      <c r="F480" s="478">
        <v>3145560</v>
      </c>
      <c r="G480" s="478">
        <v>11498577.449999999</v>
      </c>
    </row>
    <row r="481" spans="2:7" outlineLevel="4">
      <c r="B481" s="180">
        <v>51010145</v>
      </c>
      <c r="C481" s="145" t="s">
        <v>1032</v>
      </c>
      <c r="D481" s="478">
        <v>0</v>
      </c>
      <c r="E481" s="478">
        <v>37903004</v>
      </c>
      <c r="F481" s="478">
        <v>0</v>
      </c>
      <c r="G481" s="478">
        <v>37903004</v>
      </c>
    </row>
    <row r="482" spans="2:7" outlineLevel="4">
      <c r="B482" s="180">
        <v>51010152</v>
      </c>
      <c r="C482" s="145" t="s">
        <v>1037</v>
      </c>
      <c r="D482" s="478">
        <v>0</v>
      </c>
      <c r="E482" s="478">
        <v>83333712</v>
      </c>
      <c r="F482" s="478">
        <v>6328324</v>
      </c>
      <c r="G482" s="478">
        <v>77005388</v>
      </c>
    </row>
    <row r="483" spans="2:7" outlineLevel="3">
      <c r="B483">
        <v>510101</v>
      </c>
      <c r="C483" t="s">
        <v>1014</v>
      </c>
      <c r="D483" s="478">
        <f>SUBTOTAL(9,D472:D482)</f>
        <v>0</v>
      </c>
      <c r="E483" s="478">
        <f>SUBTOTAL(9,E472:E482)</f>
        <v>1279053887.2</v>
      </c>
      <c r="F483" s="478">
        <f>SUBTOTAL(9,F472:F482)</f>
        <v>11072682.93</v>
      </c>
      <c r="G483" s="478">
        <f>SUBTOTAL(9,G472:G482)</f>
        <v>1267981204.27</v>
      </c>
    </row>
    <row r="484" spans="2:7" outlineLevel="4">
      <c r="B484" s="180">
        <v>51014701</v>
      </c>
      <c r="C484" s="145" t="s">
        <v>1039</v>
      </c>
      <c r="D484" s="478">
        <v>0</v>
      </c>
      <c r="E484" s="478">
        <v>1392000</v>
      </c>
      <c r="F484" s="478">
        <v>380000</v>
      </c>
      <c r="G484" s="478">
        <v>1012000</v>
      </c>
    </row>
    <row r="485" spans="2:7" outlineLevel="4">
      <c r="B485" s="180">
        <v>51014702</v>
      </c>
      <c r="C485" s="145" t="s">
        <v>1040</v>
      </c>
      <c r="D485" s="478">
        <v>0</v>
      </c>
      <c r="E485" s="478">
        <v>201000</v>
      </c>
      <c r="F485" s="478">
        <v>0</v>
      </c>
      <c r="G485" s="478">
        <v>201000</v>
      </c>
    </row>
    <row r="486" spans="2:7" outlineLevel="4">
      <c r="B486" s="180">
        <v>51014703</v>
      </c>
      <c r="C486" s="145" t="s">
        <v>1041</v>
      </c>
      <c r="D486" s="478">
        <v>0</v>
      </c>
      <c r="E486" s="478">
        <v>1972000</v>
      </c>
      <c r="F486" s="478">
        <v>1972000</v>
      </c>
      <c r="G486" s="478">
        <v>0</v>
      </c>
    </row>
    <row r="487" spans="2:7" outlineLevel="3">
      <c r="B487">
        <v>510147</v>
      </c>
      <c r="C487" t="s">
        <v>1038</v>
      </c>
      <c r="D487" s="478">
        <f>SUBTOTAL(9,D484:D486)</f>
        <v>0</v>
      </c>
      <c r="E487" s="478">
        <f>SUBTOTAL(9,E484:E486)</f>
        <v>3565000</v>
      </c>
      <c r="F487" s="478">
        <f>SUBTOTAL(9,F484:F486)</f>
        <v>2352000</v>
      </c>
      <c r="G487" s="478">
        <f>SUBTOTAL(9,G484:G486)</f>
        <v>1213000</v>
      </c>
    </row>
    <row r="488" spans="2:7" outlineLevel="2">
      <c r="B488">
        <v>5101</v>
      </c>
      <c r="C488" t="s">
        <v>1014</v>
      </c>
      <c r="D488" s="478">
        <f>SUBTOTAL(9,D472:D487)</f>
        <v>0</v>
      </c>
      <c r="E488" s="478">
        <f>SUBTOTAL(9,E472:E487)</f>
        <v>1282618887.2</v>
      </c>
      <c r="F488" s="478">
        <f>SUBTOTAL(9,F472:F487)</f>
        <v>13424682.93</v>
      </c>
      <c r="G488" s="478">
        <f>SUBTOTAL(9,G472:G487)</f>
        <v>1269194204.27</v>
      </c>
    </row>
    <row r="489" spans="2:7" outlineLevel="4">
      <c r="B489" s="180">
        <v>51020101</v>
      </c>
      <c r="C489" s="145" t="s">
        <v>1043</v>
      </c>
      <c r="D489" s="478">
        <v>0</v>
      </c>
      <c r="E489" s="478">
        <v>2322503</v>
      </c>
      <c r="F489" s="478">
        <v>453067</v>
      </c>
      <c r="G489" s="478">
        <v>1869436</v>
      </c>
    </row>
    <row r="490" spans="2:7" outlineLevel="4">
      <c r="B490" s="180">
        <v>51020102</v>
      </c>
      <c r="C490" s="145" t="s">
        <v>1044</v>
      </c>
      <c r="D490" s="478">
        <v>0</v>
      </c>
      <c r="E490" s="478">
        <v>3301548</v>
      </c>
      <c r="F490" s="478">
        <v>0</v>
      </c>
      <c r="G490" s="478">
        <v>3301548</v>
      </c>
    </row>
    <row r="491" spans="2:7" outlineLevel="3">
      <c r="B491">
        <v>510201</v>
      </c>
      <c r="C491" t="s">
        <v>1042</v>
      </c>
      <c r="D491" s="478">
        <f>SUBTOTAL(9,D489:D490)</f>
        <v>0</v>
      </c>
      <c r="E491" s="478">
        <f>SUBTOTAL(9,E489:E490)</f>
        <v>5624051</v>
      </c>
      <c r="F491" s="478">
        <f>SUBTOTAL(9,F489:F490)</f>
        <v>453067</v>
      </c>
      <c r="G491" s="478">
        <f>SUBTOTAL(9,G489:G490)</f>
        <v>5170984</v>
      </c>
    </row>
    <row r="492" spans="2:7" outlineLevel="2">
      <c r="B492">
        <v>5102</v>
      </c>
      <c r="C492" t="s">
        <v>1042</v>
      </c>
      <c r="D492" s="478">
        <f>SUBTOTAL(9,D489:D491)</f>
        <v>0</v>
      </c>
      <c r="E492" s="478">
        <f>SUBTOTAL(9,E489:E491)</f>
        <v>5624051</v>
      </c>
      <c r="F492" s="478">
        <f>SUBTOTAL(9,F489:F491)</f>
        <v>453067</v>
      </c>
      <c r="G492" s="478">
        <f>SUBTOTAL(9,G489:G491)</f>
        <v>5170984</v>
      </c>
    </row>
    <row r="493" spans="2:7" outlineLevel="4">
      <c r="B493" s="180">
        <v>51030102</v>
      </c>
      <c r="C493" s="145" t="s">
        <v>1048</v>
      </c>
      <c r="D493" s="478">
        <v>0</v>
      </c>
      <c r="E493" s="478">
        <v>40524900</v>
      </c>
      <c r="F493" s="478">
        <v>0</v>
      </c>
      <c r="G493" s="478">
        <v>40524900</v>
      </c>
    </row>
    <row r="494" spans="2:7" outlineLevel="4">
      <c r="B494" s="180">
        <v>51030103</v>
      </c>
      <c r="C494" s="145" t="s">
        <v>1049</v>
      </c>
      <c r="D494" s="478">
        <v>0</v>
      </c>
      <c r="E494" s="478">
        <v>88406377</v>
      </c>
      <c r="F494" s="478">
        <v>0</v>
      </c>
      <c r="G494" s="478">
        <v>88406377</v>
      </c>
    </row>
    <row r="495" spans="2:7" outlineLevel="4">
      <c r="B495" s="180">
        <v>51030104</v>
      </c>
      <c r="C495" s="145" t="s">
        <v>1050</v>
      </c>
      <c r="D495" s="478">
        <v>0</v>
      </c>
      <c r="E495" s="478">
        <v>8581600</v>
      </c>
      <c r="F495" s="478">
        <v>0</v>
      </c>
      <c r="G495" s="478">
        <v>8581600</v>
      </c>
    </row>
    <row r="496" spans="2:7" outlineLevel="4">
      <c r="B496" s="180">
        <v>51030105</v>
      </c>
      <c r="C496" s="145" t="s">
        <v>1051</v>
      </c>
      <c r="D496" s="478">
        <v>0</v>
      </c>
      <c r="E496" s="478">
        <v>121779888</v>
      </c>
      <c r="F496" s="478">
        <v>0</v>
      </c>
      <c r="G496" s="478">
        <v>121779888</v>
      </c>
    </row>
    <row r="497" spans="2:7" outlineLevel="3">
      <c r="B497">
        <v>510301</v>
      </c>
      <c r="C497" t="s">
        <v>1046</v>
      </c>
      <c r="D497" s="478">
        <f>SUBTOTAL(9,D493:D496)</f>
        <v>0</v>
      </c>
      <c r="E497" s="478">
        <f>SUBTOTAL(9,E493:E496)</f>
        <v>259292765</v>
      </c>
      <c r="F497" s="478">
        <f>SUBTOTAL(9,F493:F496)</f>
        <v>0</v>
      </c>
      <c r="G497" s="478">
        <f>SUBTOTAL(9,G493:G496)</f>
        <v>259292765</v>
      </c>
    </row>
    <row r="498" spans="2:7" outlineLevel="2">
      <c r="B498">
        <v>5103</v>
      </c>
      <c r="C498" t="s">
        <v>1046</v>
      </c>
      <c r="D498" s="478">
        <f>SUBTOTAL(9,D493:D497)</f>
        <v>0</v>
      </c>
      <c r="E498" s="478">
        <f>SUBTOTAL(9,E493:E497)</f>
        <v>259292765</v>
      </c>
      <c r="F498" s="478">
        <f>SUBTOTAL(9,F493:F497)</f>
        <v>0</v>
      </c>
      <c r="G498" s="478">
        <f>SUBTOTAL(9,G493:G497)</f>
        <v>259292765</v>
      </c>
    </row>
    <row r="499" spans="2:7" outlineLevel="4">
      <c r="B499" s="180">
        <v>51040101</v>
      </c>
      <c r="C499" s="145" t="s">
        <v>1053</v>
      </c>
      <c r="D499" s="478">
        <v>0</v>
      </c>
      <c r="E499" s="478">
        <v>30381989</v>
      </c>
      <c r="F499" s="478">
        <v>0</v>
      </c>
      <c r="G499" s="478">
        <v>30381989</v>
      </c>
    </row>
    <row r="500" spans="2:7" outlineLevel="4">
      <c r="B500" s="180">
        <v>51040102</v>
      </c>
      <c r="C500" s="145" t="s">
        <v>1054</v>
      </c>
      <c r="D500" s="478">
        <v>0</v>
      </c>
      <c r="E500" s="478">
        <v>20254713</v>
      </c>
      <c r="F500" s="478">
        <v>0</v>
      </c>
      <c r="G500" s="478">
        <v>20254713</v>
      </c>
    </row>
    <row r="501" spans="2:7" outlineLevel="3">
      <c r="B501">
        <v>510401</v>
      </c>
      <c r="C501" t="s">
        <v>1052</v>
      </c>
      <c r="D501" s="478">
        <f>SUBTOTAL(9,D499:D500)</f>
        <v>0</v>
      </c>
      <c r="E501" s="478">
        <f>SUBTOTAL(9,E499:E500)</f>
        <v>50636702</v>
      </c>
      <c r="F501" s="478">
        <f>SUBTOTAL(9,F499:F500)</f>
        <v>0</v>
      </c>
      <c r="G501" s="478">
        <f>SUBTOTAL(9,G499:G500)</f>
        <v>50636702</v>
      </c>
    </row>
    <row r="502" spans="2:7" outlineLevel="2">
      <c r="B502">
        <v>5104</v>
      </c>
      <c r="C502" t="s">
        <v>1052</v>
      </c>
      <c r="D502" s="478">
        <f>SUBTOTAL(9,D499:D501)</f>
        <v>0</v>
      </c>
      <c r="E502" s="478">
        <f>SUBTOTAL(9,E499:E501)</f>
        <v>50636702</v>
      </c>
      <c r="F502" s="478">
        <f>SUBTOTAL(9,F499:F501)</f>
        <v>0</v>
      </c>
      <c r="G502" s="478">
        <f>SUBTOTAL(9,G499:G501)</f>
        <v>50636702</v>
      </c>
    </row>
    <row r="503" spans="2:7" outlineLevel="4">
      <c r="B503" s="180">
        <v>51110114</v>
      </c>
      <c r="C503" s="145" t="s">
        <v>1061</v>
      </c>
      <c r="D503" s="478">
        <v>0</v>
      </c>
      <c r="E503" s="478">
        <v>33900751.659999996</v>
      </c>
      <c r="F503" s="478">
        <v>9683.19</v>
      </c>
      <c r="G503" s="478">
        <v>33891068.469999999</v>
      </c>
    </row>
    <row r="504" spans="2:7" outlineLevel="4">
      <c r="B504" s="180">
        <v>51110117</v>
      </c>
      <c r="C504" s="145" t="s">
        <v>1064</v>
      </c>
      <c r="D504" s="478">
        <v>0</v>
      </c>
      <c r="E504" s="478">
        <v>1584189</v>
      </c>
      <c r="F504" s="478">
        <v>0</v>
      </c>
      <c r="G504" s="478">
        <v>1584189</v>
      </c>
    </row>
    <row r="505" spans="2:7" outlineLevel="4">
      <c r="B505" s="180">
        <v>51110118</v>
      </c>
      <c r="C505" s="145" t="s">
        <v>1065</v>
      </c>
      <c r="D505" s="478">
        <v>0</v>
      </c>
      <c r="E505" s="478">
        <v>89251462.020000011</v>
      </c>
      <c r="F505" s="478">
        <v>0</v>
      </c>
      <c r="G505" s="478">
        <v>89251462.020000011</v>
      </c>
    </row>
    <row r="506" spans="2:7" outlineLevel="4">
      <c r="B506" s="180">
        <v>51110120</v>
      </c>
      <c r="C506" s="145" t="s">
        <v>1067</v>
      </c>
      <c r="D506" s="478">
        <v>0</v>
      </c>
      <c r="E506" s="478">
        <v>5576899.1500000004</v>
      </c>
      <c r="F506" s="478">
        <v>0</v>
      </c>
      <c r="G506" s="478">
        <v>5576899.1500000004</v>
      </c>
    </row>
    <row r="507" spans="2:7" outlineLevel="4">
      <c r="B507" s="180">
        <v>51110121</v>
      </c>
      <c r="C507" s="145" t="s">
        <v>1068</v>
      </c>
      <c r="D507" s="478">
        <v>0</v>
      </c>
      <c r="E507" s="478">
        <v>19505938.490000002</v>
      </c>
      <c r="F507" s="478">
        <v>0</v>
      </c>
      <c r="G507" s="478">
        <v>19505938.490000002</v>
      </c>
    </row>
    <row r="508" spans="2:7" outlineLevel="4">
      <c r="B508" s="180">
        <v>51110122</v>
      </c>
      <c r="C508" s="145" t="s">
        <v>1069</v>
      </c>
      <c r="D508" s="478">
        <v>0</v>
      </c>
      <c r="E508" s="478">
        <v>168067.22</v>
      </c>
      <c r="F508" s="478">
        <v>0</v>
      </c>
      <c r="G508" s="478">
        <v>168067.22</v>
      </c>
    </row>
    <row r="509" spans="2:7" outlineLevel="4">
      <c r="B509" s="180">
        <v>51110123</v>
      </c>
      <c r="C509" s="145" t="s">
        <v>1070</v>
      </c>
      <c r="D509" s="478">
        <v>0</v>
      </c>
      <c r="E509" s="478">
        <v>14454693.6</v>
      </c>
      <c r="F509" s="478">
        <v>99790</v>
      </c>
      <c r="G509" s="478">
        <v>14354903.6</v>
      </c>
    </row>
    <row r="510" spans="2:7" outlineLevel="4">
      <c r="B510" s="180">
        <v>51110125</v>
      </c>
      <c r="C510" s="145" t="s">
        <v>1071</v>
      </c>
      <c r="D510" s="478">
        <v>0</v>
      </c>
      <c r="E510" s="478">
        <v>33608.400000000001</v>
      </c>
      <c r="F510" s="478">
        <v>0</v>
      </c>
      <c r="G510" s="478">
        <v>33608.400000000001</v>
      </c>
    </row>
    <row r="511" spans="2:7" outlineLevel="4">
      <c r="B511" s="180">
        <v>51110149</v>
      </c>
      <c r="C511" s="145" t="s">
        <v>1075</v>
      </c>
      <c r="D511" s="478">
        <v>0</v>
      </c>
      <c r="E511" s="478">
        <v>5912921.3000000007</v>
      </c>
      <c r="F511" s="478">
        <v>0</v>
      </c>
      <c r="G511" s="478">
        <v>5912921.3000000007</v>
      </c>
    </row>
    <row r="512" spans="2:7" outlineLevel="4">
      <c r="B512" s="180">
        <v>51110155</v>
      </c>
      <c r="C512" s="145" t="s">
        <v>1078</v>
      </c>
      <c r="D512" s="478">
        <v>0</v>
      </c>
      <c r="E512" s="478">
        <v>318900</v>
      </c>
      <c r="F512" s="478">
        <v>0</v>
      </c>
      <c r="G512" s="478">
        <v>318900</v>
      </c>
    </row>
    <row r="513" spans="2:7" outlineLevel="4">
      <c r="B513" s="180">
        <v>51110163</v>
      </c>
      <c r="C513" s="145" t="s">
        <v>1082</v>
      </c>
      <c r="D513" s="478">
        <v>0</v>
      </c>
      <c r="E513" s="478">
        <v>14542286</v>
      </c>
      <c r="F513" s="478">
        <v>0</v>
      </c>
      <c r="G513" s="478">
        <v>14542286</v>
      </c>
    </row>
    <row r="514" spans="2:7" outlineLevel="4">
      <c r="B514" s="180">
        <v>51110164</v>
      </c>
      <c r="C514" s="145" t="s">
        <v>1083</v>
      </c>
      <c r="D514" s="478">
        <v>0</v>
      </c>
      <c r="E514" s="478">
        <v>2413641</v>
      </c>
      <c r="F514" s="478">
        <v>0</v>
      </c>
      <c r="G514" s="478">
        <v>2413641</v>
      </c>
    </row>
    <row r="515" spans="2:7" outlineLevel="4">
      <c r="B515" s="180">
        <v>51110165</v>
      </c>
      <c r="C515" s="145" t="s">
        <v>1655</v>
      </c>
      <c r="D515" s="478">
        <v>0</v>
      </c>
      <c r="E515" s="478">
        <v>2332337.64</v>
      </c>
      <c r="F515" s="478">
        <v>0</v>
      </c>
      <c r="G515" s="478">
        <v>2332337.64</v>
      </c>
    </row>
    <row r="516" spans="2:7" outlineLevel="4">
      <c r="B516" s="180">
        <v>51110166</v>
      </c>
      <c r="C516" s="145" t="s">
        <v>1040</v>
      </c>
      <c r="D516" s="478">
        <v>0</v>
      </c>
      <c r="E516" s="478">
        <v>1213547.8999999999</v>
      </c>
      <c r="F516" s="478">
        <v>0</v>
      </c>
      <c r="G516" s="478">
        <v>1213547.8999999999</v>
      </c>
    </row>
    <row r="517" spans="2:7" outlineLevel="4">
      <c r="B517" s="180">
        <v>51110167</v>
      </c>
      <c r="C517" s="145" t="s">
        <v>1039</v>
      </c>
      <c r="D517" s="478">
        <v>0</v>
      </c>
      <c r="E517" s="478">
        <v>72035.179999999993</v>
      </c>
      <c r="F517" s="478">
        <v>0</v>
      </c>
      <c r="G517" s="478">
        <v>72035.179999999993</v>
      </c>
    </row>
    <row r="518" spans="2:7" outlineLevel="4">
      <c r="B518" s="180">
        <v>51110199</v>
      </c>
      <c r="C518" s="145" t="s">
        <v>1092</v>
      </c>
      <c r="D518" s="478">
        <v>0</v>
      </c>
      <c r="E518" s="478">
        <v>51549996.82</v>
      </c>
      <c r="F518" s="478">
        <v>3882.81</v>
      </c>
      <c r="G518" s="478">
        <v>51546114.009999998</v>
      </c>
    </row>
    <row r="519" spans="2:7" outlineLevel="3">
      <c r="B519">
        <v>511101</v>
      </c>
      <c r="C519" t="s">
        <v>1056</v>
      </c>
      <c r="D519" s="478">
        <f>SUBTOTAL(9,D503:D518)</f>
        <v>0</v>
      </c>
      <c r="E519" s="478">
        <f>SUBTOTAL(9,E503:E518)</f>
        <v>242831275.38000003</v>
      </c>
      <c r="F519" s="478">
        <f>SUBTOTAL(9,F503:F518)</f>
        <v>113356</v>
      </c>
      <c r="G519" s="478">
        <f>SUBTOTAL(9,G503:G518)</f>
        <v>242717919.38000003</v>
      </c>
    </row>
    <row r="520" spans="2:7" outlineLevel="4">
      <c r="B520" s="180">
        <v>51111101</v>
      </c>
      <c r="C520" s="145" t="s">
        <v>1094</v>
      </c>
      <c r="D520" s="478">
        <v>0</v>
      </c>
      <c r="E520" s="478">
        <v>12038065.569999998</v>
      </c>
      <c r="F520" s="478">
        <v>0</v>
      </c>
      <c r="G520" s="478">
        <v>12038065.569999998</v>
      </c>
    </row>
    <row r="521" spans="2:7" outlineLevel="4">
      <c r="B521" s="180">
        <v>51111102</v>
      </c>
      <c r="C521" s="145" t="s">
        <v>1019</v>
      </c>
      <c r="D521" s="478">
        <v>0</v>
      </c>
      <c r="E521" s="478">
        <v>209381058.66999999</v>
      </c>
      <c r="F521" s="478">
        <v>0</v>
      </c>
      <c r="G521" s="478">
        <v>209381058.66999999</v>
      </c>
    </row>
    <row r="522" spans="2:7" outlineLevel="3">
      <c r="B522">
        <v>511111</v>
      </c>
      <c r="C522" t="s">
        <v>1093</v>
      </c>
      <c r="D522" s="478">
        <f>SUBTOTAL(9,D520:D521)</f>
        <v>0</v>
      </c>
      <c r="E522" s="478">
        <f>SUBTOTAL(9,E520:E521)</f>
        <v>221419124.23999998</v>
      </c>
      <c r="F522" s="478">
        <f>SUBTOTAL(9,F520:F521)</f>
        <v>0</v>
      </c>
      <c r="G522" s="478">
        <f>SUBTOTAL(9,G520:G521)</f>
        <v>221419124.23999998</v>
      </c>
    </row>
    <row r="523" spans="2:7" outlineLevel="2">
      <c r="B523">
        <v>5111</v>
      </c>
      <c r="C523" t="s">
        <v>1056</v>
      </c>
      <c r="D523" s="478">
        <f>SUBTOTAL(9,D503:D522)</f>
        <v>0</v>
      </c>
      <c r="E523" s="478">
        <f>SUBTOTAL(9,E503:E522)</f>
        <v>464250399.62</v>
      </c>
      <c r="F523" s="478">
        <f>SUBTOTAL(9,F503:F522)</f>
        <v>113356</v>
      </c>
      <c r="G523" s="478">
        <f>SUBTOTAL(9,G503:G522)</f>
        <v>464137043.62</v>
      </c>
    </row>
    <row r="524" spans="2:7" outlineLevel="4">
      <c r="B524" s="180">
        <v>51200127</v>
      </c>
      <c r="C524" s="145" t="s">
        <v>1106</v>
      </c>
      <c r="D524" s="478">
        <v>0</v>
      </c>
      <c r="E524" s="478">
        <v>14336173</v>
      </c>
      <c r="F524" s="478">
        <v>0</v>
      </c>
      <c r="G524" s="478">
        <v>14336173</v>
      </c>
    </row>
    <row r="525" spans="2:7" outlineLevel="4">
      <c r="B525" s="180">
        <v>51200128</v>
      </c>
      <c r="C525" s="145" t="s">
        <v>1107</v>
      </c>
      <c r="D525" s="478">
        <v>0</v>
      </c>
      <c r="E525" s="478">
        <v>438160.05999999994</v>
      </c>
      <c r="F525" s="478">
        <v>0</v>
      </c>
      <c r="G525" s="478">
        <v>438160.05999999994</v>
      </c>
    </row>
    <row r="526" spans="2:7" outlineLevel="3">
      <c r="B526">
        <v>512001</v>
      </c>
      <c r="C526" t="s">
        <v>1095</v>
      </c>
      <c r="D526" s="478">
        <f>SUBTOTAL(9,D524:D525)</f>
        <v>0</v>
      </c>
      <c r="E526" s="478">
        <f>SUBTOTAL(9,E524:E525)</f>
        <v>14774333.060000001</v>
      </c>
      <c r="F526" s="478">
        <f>SUBTOTAL(9,F524:F525)</f>
        <v>0</v>
      </c>
      <c r="G526" s="478">
        <f>SUBTOTAL(9,G524:G525)</f>
        <v>14774333.060000001</v>
      </c>
    </row>
    <row r="527" spans="2:7" outlineLevel="2">
      <c r="B527">
        <v>5120</v>
      </c>
      <c r="C527" t="s">
        <v>1095</v>
      </c>
      <c r="D527" s="478">
        <f>SUBTOTAL(9,D524:D526)</f>
        <v>0</v>
      </c>
      <c r="E527" s="478">
        <f>SUBTOTAL(9,E524:E526)</f>
        <v>14774333.060000001</v>
      </c>
      <c r="F527" s="478">
        <f>SUBTOTAL(9,F524:F526)</f>
        <v>0</v>
      </c>
      <c r="G527" s="478">
        <f>SUBTOTAL(9,G524:G526)</f>
        <v>14774333.060000001</v>
      </c>
    </row>
    <row r="528" spans="2:7" outlineLevel="1">
      <c r="B528">
        <v>51</v>
      </c>
      <c r="C528" t="s">
        <v>1013</v>
      </c>
      <c r="D528" s="478">
        <f>SUBTOTAL(9,D472:D527)</f>
        <v>0</v>
      </c>
      <c r="E528" s="478">
        <f>SUBTOTAL(9,E472:E527)</f>
        <v>2077197137.8800004</v>
      </c>
      <c r="F528" s="478">
        <f>SUBTOTAL(9,F472:F527)</f>
        <v>13991105.93</v>
      </c>
      <c r="G528" s="478">
        <f>SUBTOTAL(9,G472:G527)</f>
        <v>2063206031.9500003</v>
      </c>
    </row>
    <row r="529" spans="2:7" outlineLevel="4">
      <c r="B529" s="180">
        <v>52020101</v>
      </c>
      <c r="C529" s="145" t="s">
        <v>1114</v>
      </c>
      <c r="D529" s="478">
        <v>0</v>
      </c>
      <c r="E529" s="478">
        <v>2187366295</v>
      </c>
      <c r="F529" s="478">
        <v>9973215</v>
      </c>
      <c r="G529" s="478">
        <v>2177393080</v>
      </c>
    </row>
    <row r="530" spans="2:7" outlineLevel="4">
      <c r="B530" s="180">
        <v>52020103</v>
      </c>
      <c r="C530" s="145" t="s">
        <v>1115</v>
      </c>
      <c r="D530" s="478">
        <v>0</v>
      </c>
      <c r="E530" s="478">
        <v>28586279</v>
      </c>
      <c r="F530" s="478">
        <v>0</v>
      </c>
      <c r="G530" s="478">
        <v>28586279</v>
      </c>
    </row>
    <row r="531" spans="2:7" outlineLevel="4">
      <c r="B531" s="180">
        <v>52020116</v>
      </c>
      <c r="C531" s="145" t="s">
        <v>1122</v>
      </c>
      <c r="D531" s="478">
        <v>0</v>
      </c>
      <c r="E531" s="478">
        <v>107099088.73</v>
      </c>
      <c r="F531" s="478">
        <v>953004.3600000001</v>
      </c>
      <c r="G531" s="478">
        <v>106146084.37</v>
      </c>
    </row>
    <row r="532" spans="2:7" outlineLevel="4">
      <c r="B532" s="180">
        <v>52020118</v>
      </c>
      <c r="C532" s="145" t="s">
        <v>1123</v>
      </c>
      <c r="D532" s="478">
        <v>0</v>
      </c>
      <c r="E532" s="478">
        <v>2944951</v>
      </c>
      <c r="F532" s="478">
        <v>0</v>
      </c>
      <c r="G532" s="478">
        <v>2944951</v>
      </c>
    </row>
    <row r="533" spans="2:7" outlineLevel="4">
      <c r="B533" s="180">
        <v>52020120</v>
      </c>
      <c r="C533" s="145" t="s">
        <v>1124</v>
      </c>
      <c r="D533" s="478">
        <v>0</v>
      </c>
      <c r="E533" s="478">
        <v>23419533</v>
      </c>
      <c r="F533" s="478">
        <v>0</v>
      </c>
      <c r="G533" s="478">
        <v>23419533</v>
      </c>
    </row>
    <row r="534" spans="2:7" outlineLevel="4">
      <c r="B534" s="180">
        <v>52020121</v>
      </c>
      <c r="C534" s="145" t="s">
        <v>1125</v>
      </c>
      <c r="D534" s="478">
        <v>0</v>
      </c>
      <c r="E534" s="478">
        <v>201869465.30000001</v>
      </c>
      <c r="F534" s="478">
        <v>2729964.3</v>
      </c>
      <c r="G534" s="478">
        <v>199139501</v>
      </c>
    </row>
    <row r="535" spans="2:7" outlineLevel="4">
      <c r="B535" s="180">
        <v>52020122</v>
      </c>
      <c r="C535" s="145" t="s">
        <v>1126</v>
      </c>
      <c r="D535" s="478">
        <v>0</v>
      </c>
      <c r="E535" s="478">
        <v>24241258.16</v>
      </c>
      <c r="F535" s="478">
        <v>1889705.16</v>
      </c>
      <c r="G535" s="478">
        <v>22351553</v>
      </c>
    </row>
    <row r="536" spans="2:7" outlineLevel="4">
      <c r="B536" s="180">
        <v>52020133</v>
      </c>
      <c r="C536" s="145" t="s">
        <v>1137</v>
      </c>
      <c r="D536" s="478">
        <v>0</v>
      </c>
      <c r="E536" s="478">
        <v>218530301.30000001</v>
      </c>
      <c r="F536" s="478">
        <v>16006694.300000001</v>
      </c>
      <c r="G536" s="478">
        <v>202523607</v>
      </c>
    </row>
    <row r="537" spans="2:7" outlineLevel="3">
      <c r="B537">
        <v>520201</v>
      </c>
      <c r="C537" t="s">
        <v>1014</v>
      </c>
      <c r="D537" s="478">
        <f>SUBTOTAL(9,D529:D536)</f>
        <v>0</v>
      </c>
      <c r="E537" s="478">
        <f>SUBTOTAL(9,E529:E536)</f>
        <v>2794057171.4900002</v>
      </c>
      <c r="F537" s="478">
        <f>SUBTOTAL(9,F529:F536)</f>
        <v>31552583.120000001</v>
      </c>
      <c r="G537" s="478">
        <f>SUBTOTAL(9,G529:G536)</f>
        <v>2762504588.3699999</v>
      </c>
    </row>
    <row r="538" spans="2:7" outlineLevel="4">
      <c r="B538" s="180">
        <v>52022801</v>
      </c>
      <c r="C538" s="145" t="s">
        <v>1139</v>
      </c>
      <c r="D538" s="478">
        <v>0</v>
      </c>
      <c r="E538" s="478">
        <v>13925000</v>
      </c>
      <c r="F538" s="478">
        <v>4170000</v>
      </c>
      <c r="G538" s="478">
        <v>9755000</v>
      </c>
    </row>
    <row r="539" spans="2:7" outlineLevel="4">
      <c r="B539" s="180">
        <v>52022802</v>
      </c>
      <c r="C539" s="145" t="s">
        <v>1140</v>
      </c>
      <c r="D539" s="478">
        <v>0</v>
      </c>
      <c r="E539" s="478">
        <v>11466000</v>
      </c>
      <c r="F539" s="478">
        <v>3330000</v>
      </c>
      <c r="G539" s="478">
        <v>8136000</v>
      </c>
    </row>
    <row r="540" spans="2:7" outlineLevel="4">
      <c r="B540" s="180">
        <v>52022803</v>
      </c>
      <c r="C540" s="145" t="s">
        <v>1141</v>
      </c>
      <c r="D540" s="478">
        <v>0</v>
      </c>
      <c r="E540" s="478">
        <v>27582000</v>
      </c>
      <c r="F540" s="478">
        <v>26064000</v>
      </c>
      <c r="G540" s="478">
        <v>1518000</v>
      </c>
    </row>
    <row r="541" spans="2:7" outlineLevel="3">
      <c r="B541">
        <v>520228</v>
      </c>
      <c r="C541" t="s">
        <v>1038</v>
      </c>
      <c r="D541" s="478">
        <f>SUBTOTAL(9,D538:D540)</f>
        <v>0</v>
      </c>
      <c r="E541" s="478">
        <f>SUBTOTAL(9,E538:E540)</f>
        <v>52973000</v>
      </c>
      <c r="F541" s="478">
        <f>SUBTOTAL(9,F538:F540)</f>
        <v>33564000</v>
      </c>
      <c r="G541" s="478">
        <f>SUBTOTAL(9,G538:G540)</f>
        <v>19409000</v>
      </c>
    </row>
    <row r="542" spans="2:7" outlineLevel="2">
      <c r="B542">
        <v>5202</v>
      </c>
      <c r="C542" t="s">
        <v>1014</v>
      </c>
      <c r="D542" s="478">
        <f>SUBTOTAL(9,D529:D541)</f>
        <v>0</v>
      </c>
      <c r="E542" s="478">
        <f>SUBTOTAL(9,E529:E541)</f>
        <v>2847030171.4900002</v>
      </c>
      <c r="F542" s="478">
        <f>SUBTOTAL(9,F529:F541)</f>
        <v>65116583.120000005</v>
      </c>
      <c r="G542" s="478">
        <f>SUBTOTAL(9,G529:G541)</f>
        <v>2781913588.3699999</v>
      </c>
    </row>
    <row r="543" spans="2:7" outlineLevel="4">
      <c r="B543" s="180">
        <v>52030101</v>
      </c>
      <c r="C543" s="145" t="s">
        <v>1142</v>
      </c>
      <c r="D543" s="478">
        <v>0</v>
      </c>
      <c r="E543" s="478">
        <v>50767608</v>
      </c>
      <c r="F543" s="478">
        <v>35697422</v>
      </c>
      <c r="G543" s="478">
        <v>15070186</v>
      </c>
    </row>
    <row r="544" spans="2:7" outlineLevel="4">
      <c r="B544" s="180">
        <v>52030104</v>
      </c>
      <c r="C544" s="145" t="s">
        <v>1144</v>
      </c>
      <c r="D544" s="478">
        <v>0</v>
      </c>
      <c r="E544" s="478">
        <v>35100</v>
      </c>
      <c r="F544" s="478">
        <v>0</v>
      </c>
      <c r="G544" s="478">
        <v>35100</v>
      </c>
    </row>
    <row r="545" spans="2:7" outlineLevel="3">
      <c r="B545">
        <v>520301</v>
      </c>
      <c r="C545" t="s">
        <v>1042</v>
      </c>
      <c r="D545" s="478">
        <f>SUBTOTAL(9,D543:D544)</f>
        <v>0</v>
      </c>
      <c r="E545" s="478">
        <f>SUBTOTAL(9,E543:E544)</f>
        <v>50802708</v>
      </c>
      <c r="F545" s="478">
        <f>SUBTOTAL(9,F543:F544)</f>
        <v>35697422</v>
      </c>
      <c r="G545" s="478">
        <f>SUBTOTAL(9,G543:G544)</f>
        <v>15105286</v>
      </c>
    </row>
    <row r="546" spans="2:7" outlineLevel="2">
      <c r="B546">
        <v>5203</v>
      </c>
      <c r="C546" t="s">
        <v>1042</v>
      </c>
      <c r="D546" s="478">
        <f>SUBTOTAL(9,D543:D545)</f>
        <v>0</v>
      </c>
      <c r="E546" s="478">
        <f>SUBTOTAL(9,E543:E545)</f>
        <v>50802708</v>
      </c>
      <c r="F546" s="478">
        <f>SUBTOTAL(9,F543:F545)</f>
        <v>35697422</v>
      </c>
      <c r="G546" s="478">
        <f>SUBTOTAL(9,G543:G545)</f>
        <v>15105286</v>
      </c>
    </row>
    <row r="547" spans="2:7" outlineLevel="4">
      <c r="B547" s="180">
        <v>52040102</v>
      </c>
      <c r="C547" s="145" t="s">
        <v>1146</v>
      </c>
      <c r="D547" s="478">
        <v>0</v>
      </c>
      <c r="E547" s="478">
        <v>95478246</v>
      </c>
      <c r="F547" s="478">
        <v>397608</v>
      </c>
      <c r="G547" s="478">
        <v>95080638</v>
      </c>
    </row>
    <row r="548" spans="2:7" outlineLevel="4">
      <c r="B548" s="180">
        <v>52040103</v>
      </c>
      <c r="C548" s="145" t="s">
        <v>1147</v>
      </c>
      <c r="D548" s="478">
        <v>0</v>
      </c>
      <c r="E548" s="478">
        <v>210018303</v>
      </c>
      <c r="F548" s="478">
        <v>903682</v>
      </c>
      <c r="G548" s="478">
        <v>209114621</v>
      </c>
    </row>
    <row r="549" spans="2:7" outlineLevel="4">
      <c r="B549" s="180">
        <v>52040105</v>
      </c>
      <c r="C549" s="145" t="s">
        <v>1148</v>
      </c>
      <c r="D549" s="478">
        <v>0</v>
      </c>
      <c r="E549" s="478">
        <v>33608688</v>
      </c>
      <c r="F549" s="478">
        <v>51946</v>
      </c>
      <c r="G549" s="478">
        <v>33556742</v>
      </c>
    </row>
    <row r="550" spans="2:7" outlineLevel="4">
      <c r="B550" s="180">
        <v>52040106</v>
      </c>
      <c r="C550" s="145" t="s">
        <v>1149</v>
      </c>
      <c r="D550" s="478">
        <v>0</v>
      </c>
      <c r="E550" s="478">
        <v>289615003</v>
      </c>
      <c r="F550" s="478">
        <v>1402792</v>
      </c>
      <c r="G550" s="478">
        <v>288212211</v>
      </c>
    </row>
    <row r="551" spans="2:7" outlineLevel="3">
      <c r="B551">
        <v>520401</v>
      </c>
      <c r="C551" t="s">
        <v>1046</v>
      </c>
      <c r="D551" s="478">
        <f>SUBTOTAL(9,D547:D550)</f>
        <v>0</v>
      </c>
      <c r="E551" s="478">
        <f>SUBTOTAL(9,E547:E550)</f>
        <v>628720240</v>
      </c>
      <c r="F551" s="478">
        <f>SUBTOTAL(9,F547:F550)</f>
        <v>2756028</v>
      </c>
      <c r="G551" s="478">
        <f>SUBTOTAL(9,G547:G550)</f>
        <v>625964212</v>
      </c>
    </row>
    <row r="552" spans="2:7" outlineLevel="2">
      <c r="B552">
        <v>5204</v>
      </c>
      <c r="C552" t="s">
        <v>1046</v>
      </c>
      <c r="D552" s="478">
        <f>SUBTOTAL(9,D547:D551)</f>
        <v>0</v>
      </c>
      <c r="E552" s="478">
        <f>SUBTOTAL(9,E547:E551)</f>
        <v>628720240</v>
      </c>
      <c r="F552" s="478">
        <f>SUBTOTAL(9,F547:F551)</f>
        <v>2756028</v>
      </c>
      <c r="G552" s="478">
        <f>SUBTOTAL(9,G547:G551)</f>
        <v>625964212</v>
      </c>
    </row>
    <row r="553" spans="2:7" outlineLevel="4">
      <c r="B553" s="180">
        <v>52070101</v>
      </c>
      <c r="C553" s="145" t="s">
        <v>1151</v>
      </c>
      <c r="D553" s="478">
        <v>0</v>
      </c>
      <c r="E553" s="478">
        <v>71583186</v>
      </c>
      <c r="F553" s="478">
        <v>298101</v>
      </c>
      <c r="G553" s="478">
        <v>71285085</v>
      </c>
    </row>
    <row r="554" spans="2:7" outlineLevel="4">
      <c r="B554" s="180">
        <v>52070102</v>
      </c>
      <c r="C554" s="145" t="s">
        <v>1152</v>
      </c>
      <c r="D554" s="478">
        <v>0</v>
      </c>
      <c r="E554" s="478">
        <v>47722818.299999997</v>
      </c>
      <c r="F554" s="478">
        <v>198786.3</v>
      </c>
      <c r="G554" s="478">
        <v>47524032</v>
      </c>
    </row>
    <row r="555" spans="2:7" outlineLevel="3">
      <c r="B555">
        <v>520701</v>
      </c>
      <c r="C555" t="s">
        <v>1052</v>
      </c>
      <c r="D555" s="478">
        <f>SUBTOTAL(9,D553:D554)</f>
        <v>0</v>
      </c>
      <c r="E555" s="478">
        <f>SUBTOTAL(9,E553:E554)</f>
        <v>119306004.3</v>
      </c>
      <c r="F555" s="478">
        <f>SUBTOTAL(9,F553:F554)</f>
        <v>496887.3</v>
      </c>
      <c r="G555" s="478">
        <f>SUBTOTAL(9,G553:G554)</f>
        <v>118809117</v>
      </c>
    </row>
    <row r="556" spans="2:7" outlineLevel="2">
      <c r="B556">
        <v>5207</v>
      </c>
      <c r="C556" t="s">
        <v>1052</v>
      </c>
      <c r="D556" s="478">
        <f>SUBTOTAL(9,D553:D555)</f>
        <v>0</v>
      </c>
      <c r="E556" s="478">
        <f>SUBTOTAL(9,E553:E555)</f>
        <v>119306004.3</v>
      </c>
      <c r="F556" s="478">
        <f>SUBTOTAL(9,F553:F555)</f>
        <v>496887.3</v>
      </c>
      <c r="G556" s="478">
        <f>SUBTOTAL(9,G553:G555)</f>
        <v>118809117</v>
      </c>
    </row>
    <row r="557" spans="2:7" outlineLevel="4">
      <c r="B557" s="180">
        <v>52110111</v>
      </c>
      <c r="C557" s="145" t="s">
        <v>1155</v>
      </c>
      <c r="D557" s="478">
        <v>0</v>
      </c>
      <c r="E557" s="478">
        <v>189763678.14000002</v>
      </c>
      <c r="F557" s="478">
        <v>0</v>
      </c>
      <c r="G557" s="478">
        <v>189763678.14000002</v>
      </c>
    </row>
    <row r="558" spans="2:7" outlineLevel="4">
      <c r="B558" s="180">
        <v>52110112</v>
      </c>
      <c r="C558" s="145" t="s">
        <v>1156</v>
      </c>
      <c r="D558" s="478">
        <v>0</v>
      </c>
      <c r="E558" s="478">
        <v>181525539.05000001</v>
      </c>
      <c r="F558" s="478">
        <v>65474.79</v>
      </c>
      <c r="G558" s="478">
        <v>181460064.26000002</v>
      </c>
    </row>
    <row r="559" spans="2:7" outlineLevel="4">
      <c r="B559" s="180">
        <v>52110113</v>
      </c>
      <c r="C559" s="145" t="s">
        <v>1157</v>
      </c>
      <c r="D559" s="478">
        <v>0</v>
      </c>
      <c r="E559" s="478">
        <v>49465922.07</v>
      </c>
      <c r="F559" s="478">
        <v>0</v>
      </c>
      <c r="G559" s="478">
        <v>49465922.07</v>
      </c>
    </row>
    <row r="560" spans="2:7" outlineLevel="4">
      <c r="B560" s="180">
        <v>52110115</v>
      </c>
      <c r="C560" s="145" t="s">
        <v>1159</v>
      </c>
      <c r="D560" s="478">
        <v>0</v>
      </c>
      <c r="E560" s="478">
        <v>68797366</v>
      </c>
      <c r="F560" s="478">
        <v>0</v>
      </c>
      <c r="G560" s="478">
        <v>68797366</v>
      </c>
    </row>
    <row r="561" spans="2:7" outlineLevel="4">
      <c r="B561" s="180">
        <v>52110118</v>
      </c>
      <c r="C561" s="145" t="s">
        <v>1162</v>
      </c>
      <c r="D561" s="478">
        <v>0</v>
      </c>
      <c r="E561" s="478">
        <v>38017539.519999996</v>
      </c>
      <c r="F561" s="478">
        <v>0</v>
      </c>
      <c r="G561" s="478">
        <v>38017539.519999996</v>
      </c>
    </row>
    <row r="562" spans="2:7" outlineLevel="4">
      <c r="B562" s="180">
        <v>52110119</v>
      </c>
      <c r="C562" s="145" t="s">
        <v>1163</v>
      </c>
      <c r="D562" s="478">
        <v>0</v>
      </c>
      <c r="E562" s="478">
        <v>34170096.170000002</v>
      </c>
      <c r="F562" s="478">
        <v>0</v>
      </c>
      <c r="G562" s="478">
        <v>34170096.170000002</v>
      </c>
    </row>
    <row r="563" spans="2:7" outlineLevel="4">
      <c r="B563" s="180">
        <v>52110120</v>
      </c>
      <c r="C563" s="145" t="s">
        <v>1164</v>
      </c>
      <c r="D563" s="478">
        <v>0</v>
      </c>
      <c r="E563" s="478">
        <v>198240.34</v>
      </c>
      <c r="F563" s="478">
        <v>0</v>
      </c>
      <c r="G563" s="478">
        <v>198240.34</v>
      </c>
    </row>
    <row r="564" spans="2:7" outlineLevel="4">
      <c r="B564" s="180">
        <v>52110121</v>
      </c>
      <c r="C564" s="145" t="s">
        <v>570</v>
      </c>
      <c r="D564" s="478">
        <v>0</v>
      </c>
      <c r="E564" s="478">
        <v>187507174.13999999</v>
      </c>
      <c r="F564" s="478">
        <v>911135</v>
      </c>
      <c r="G564" s="478">
        <v>186596039.13999999</v>
      </c>
    </row>
    <row r="565" spans="2:7" outlineLevel="4">
      <c r="B565" s="180">
        <v>52110123</v>
      </c>
      <c r="C565" s="145" t="s">
        <v>1166</v>
      </c>
      <c r="D565" s="478">
        <v>0</v>
      </c>
      <c r="E565" s="478">
        <v>287057.15000000002</v>
      </c>
      <c r="F565" s="478">
        <v>0</v>
      </c>
      <c r="G565" s="478">
        <v>287057.15000000002</v>
      </c>
    </row>
    <row r="566" spans="2:7" outlineLevel="4">
      <c r="B566" s="180">
        <v>52110135</v>
      </c>
      <c r="C566" s="145" t="s">
        <v>1172</v>
      </c>
      <c r="D566" s="478">
        <v>0</v>
      </c>
      <c r="E566" s="478">
        <v>84163904.719999999</v>
      </c>
      <c r="F566" s="478">
        <v>0</v>
      </c>
      <c r="G566" s="478">
        <v>84163904.719999999</v>
      </c>
    </row>
    <row r="567" spans="2:7" outlineLevel="4">
      <c r="B567" s="180">
        <v>52110147</v>
      </c>
      <c r="C567" s="145" t="s">
        <v>585</v>
      </c>
      <c r="D567" s="478">
        <v>0</v>
      </c>
      <c r="E567" s="478">
        <v>2098326644.29</v>
      </c>
      <c r="F567" s="478">
        <v>1947157072.04</v>
      </c>
      <c r="G567" s="478">
        <v>151169572.25</v>
      </c>
    </row>
    <row r="568" spans="2:7" outlineLevel="4">
      <c r="B568" s="180">
        <v>52110151</v>
      </c>
      <c r="C568" s="145" t="s">
        <v>793</v>
      </c>
      <c r="D568" s="478">
        <v>0</v>
      </c>
      <c r="E568" s="478">
        <v>1617057072.04</v>
      </c>
      <c r="F568" s="478">
        <v>330100000</v>
      </c>
      <c r="G568" s="478">
        <v>1286957072.04</v>
      </c>
    </row>
    <row r="569" spans="2:7" outlineLevel="4">
      <c r="B569" s="180">
        <v>52110153</v>
      </c>
      <c r="C569" s="145" t="s">
        <v>1175</v>
      </c>
      <c r="D569" s="478">
        <v>0</v>
      </c>
      <c r="E569" s="478">
        <v>10541091.449999999</v>
      </c>
      <c r="F569" s="478">
        <v>0</v>
      </c>
      <c r="G569" s="478">
        <v>10541091.449999999</v>
      </c>
    </row>
    <row r="570" spans="2:7" outlineLevel="4">
      <c r="B570" s="180">
        <v>52110162</v>
      </c>
      <c r="C570" s="145" t="s">
        <v>1179</v>
      </c>
      <c r="D570" s="478">
        <v>0</v>
      </c>
      <c r="E570" s="478">
        <v>41724947</v>
      </c>
      <c r="F570" s="478">
        <v>0</v>
      </c>
      <c r="G570" s="478">
        <v>41724947</v>
      </c>
    </row>
    <row r="571" spans="2:7" outlineLevel="4">
      <c r="B571" s="180">
        <v>52110163</v>
      </c>
      <c r="C571" s="145" t="s">
        <v>1180</v>
      </c>
      <c r="D571" s="478">
        <v>0</v>
      </c>
      <c r="E571" s="478">
        <v>87892.44</v>
      </c>
      <c r="F571" s="478">
        <v>0</v>
      </c>
      <c r="G571" s="478">
        <v>87892.44</v>
      </c>
    </row>
    <row r="572" spans="2:7" outlineLevel="4">
      <c r="B572" s="180">
        <v>52110164</v>
      </c>
      <c r="C572" s="145" t="s">
        <v>1181</v>
      </c>
      <c r="D572" s="478">
        <v>0</v>
      </c>
      <c r="E572" s="478">
        <v>2833000</v>
      </c>
      <c r="F572" s="478">
        <v>0</v>
      </c>
      <c r="G572" s="478">
        <v>2833000</v>
      </c>
    </row>
    <row r="573" spans="2:7" outlineLevel="4">
      <c r="B573" s="180">
        <v>52110166</v>
      </c>
      <c r="C573" s="145" t="s">
        <v>1140</v>
      </c>
      <c r="D573" s="478">
        <v>0</v>
      </c>
      <c r="E573" s="478">
        <v>176470.59</v>
      </c>
      <c r="F573" s="478">
        <v>0</v>
      </c>
      <c r="G573" s="478">
        <v>176470.59</v>
      </c>
    </row>
    <row r="574" spans="2:7" outlineLevel="4">
      <c r="B574" s="180">
        <v>52110195</v>
      </c>
      <c r="C574" s="145" t="s">
        <v>1186</v>
      </c>
      <c r="D574" s="478">
        <v>0</v>
      </c>
      <c r="E574" s="478">
        <v>10933793.26</v>
      </c>
      <c r="F574" s="478">
        <v>0</v>
      </c>
      <c r="G574" s="478">
        <v>10933793.26</v>
      </c>
    </row>
    <row r="575" spans="2:7" outlineLevel="4">
      <c r="B575" s="180">
        <v>52110196</v>
      </c>
      <c r="C575" s="145" t="s">
        <v>1187</v>
      </c>
      <c r="D575" s="478">
        <v>0</v>
      </c>
      <c r="E575" s="478">
        <v>362248.79000000004</v>
      </c>
      <c r="F575" s="478">
        <v>0</v>
      </c>
      <c r="G575" s="478">
        <v>362248.79000000004</v>
      </c>
    </row>
    <row r="576" spans="2:7" outlineLevel="4">
      <c r="B576" s="180">
        <v>52110199</v>
      </c>
      <c r="C576" s="145" t="s">
        <v>1190</v>
      </c>
      <c r="D576" s="478">
        <v>0</v>
      </c>
      <c r="E576" s="478">
        <v>143549542.49000001</v>
      </c>
      <c r="F576" s="478">
        <v>12440.21</v>
      </c>
      <c r="G576" s="478">
        <v>143537102.28</v>
      </c>
    </row>
    <row r="577" spans="2:7" outlineLevel="3">
      <c r="B577">
        <v>521101</v>
      </c>
      <c r="C577" t="s">
        <v>1056</v>
      </c>
      <c r="D577" s="478">
        <f>SUBTOTAL(9,D557:D576)</f>
        <v>0</v>
      </c>
      <c r="E577" s="478">
        <f>SUBTOTAL(9,E557:E576)</f>
        <v>4759489219.6499996</v>
      </c>
      <c r="F577" s="478">
        <f>SUBTOTAL(9,F557:F576)</f>
        <v>2278246122.04</v>
      </c>
      <c r="G577" s="478">
        <f>SUBTOTAL(9,G557:G576)</f>
        <v>2481243097.6100006</v>
      </c>
    </row>
    <row r="578" spans="2:7" outlineLevel="4">
      <c r="B578" s="180">
        <v>52110901</v>
      </c>
      <c r="C578" s="145" t="s">
        <v>1200</v>
      </c>
      <c r="D578" s="478">
        <v>0</v>
      </c>
      <c r="E578" s="478">
        <v>11785999.310000001</v>
      </c>
      <c r="F578" s="478">
        <v>0</v>
      </c>
      <c r="G578" s="478">
        <v>11785999.310000001</v>
      </c>
    </row>
    <row r="579" spans="2:7" outlineLevel="4">
      <c r="B579" s="180">
        <v>52110902</v>
      </c>
      <c r="C579" s="145" t="s">
        <v>1201</v>
      </c>
      <c r="D579" s="478">
        <v>0</v>
      </c>
      <c r="E579" s="478">
        <v>99505164.500000015</v>
      </c>
      <c r="F579" s="478">
        <v>0</v>
      </c>
      <c r="G579" s="478">
        <v>99505164.500000015</v>
      </c>
    </row>
    <row r="580" spans="2:7" outlineLevel="3">
      <c r="B580">
        <v>521109</v>
      </c>
      <c r="C580" t="s">
        <v>1093</v>
      </c>
      <c r="D580" s="478">
        <f>SUBTOTAL(9,D578:D579)</f>
        <v>0</v>
      </c>
      <c r="E580" s="478">
        <f>SUBTOTAL(9,E578:E579)</f>
        <v>111291163.81000002</v>
      </c>
      <c r="F580" s="478">
        <f>SUBTOTAL(9,F578:F579)</f>
        <v>0</v>
      </c>
      <c r="G580" s="478">
        <f>SUBTOTAL(9,G578:G579)</f>
        <v>111291163.81000002</v>
      </c>
    </row>
    <row r="581" spans="2:7" outlineLevel="4">
      <c r="B581" s="180">
        <v>52111001</v>
      </c>
      <c r="C581" s="145" t="s">
        <v>1202</v>
      </c>
      <c r="D581" s="478">
        <v>0</v>
      </c>
      <c r="E581" s="478">
        <v>212753700.88</v>
      </c>
      <c r="F581" s="478">
        <v>0</v>
      </c>
      <c r="G581" s="478">
        <v>212753700.88</v>
      </c>
    </row>
    <row r="582" spans="2:7" outlineLevel="4">
      <c r="B582" s="180">
        <v>52111002</v>
      </c>
      <c r="C582" s="145" t="s">
        <v>1203</v>
      </c>
      <c r="D582" s="478">
        <v>0</v>
      </c>
      <c r="E582" s="478">
        <v>87429.41</v>
      </c>
      <c r="F582" s="478">
        <v>0</v>
      </c>
      <c r="G582" s="478">
        <v>87429.41</v>
      </c>
    </row>
    <row r="583" spans="2:7" outlineLevel="3">
      <c r="B583">
        <v>521110</v>
      </c>
      <c r="C583" t="s">
        <v>503</v>
      </c>
      <c r="D583" s="478">
        <f>SUBTOTAL(9,D581:D582)</f>
        <v>0</v>
      </c>
      <c r="E583" s="478">
        <f>SUBTOTAL(9,E581:E582)</f>
        <v>212841130.28999999</v>
      </c>
      <c r="F583" s="478">
        <f>SUBTOTAL(9,F581:F582)</f>
        <v>0</v>
      </c>
      <c r="G583" s="478">
        <f>SUBTOTAL(9,G581:G582)</f>
        <v>212841130.28999999</v>
      </c>
    </row>
    <row r="584" spans="2:7" outlineLevel="2">
      <c r="B584">
        <v>5211</v>
      </c>
      <c r="C584" t="s">
        <v>1056</v>
      </c>
      <c r="D584" s="478">
        <f>SUBTOTAL(9,D557:D583)</f>
        <v>0</v>
      </c>
      <c r="E584" s="478">
        <f>SUBTOTAL(9,E557:E583)</f>
        <v>5083621513.75</v>
      </c>
      <c r="F584" s="478">
        <f>SUBTOTAL(9,F557:F583)</f>
        <v>2278246122.04</v>
      </c>
      <c r="G584" s="478">
        <f>SUBTOTAL(9,G557:G583)</f>
        <v>2805375391.7100005</v>
      </c>
    </row>
    <row r="585" spans="2:7" outlineLevel="4">
      <c r="B585" s="180">
        <v>52209006</v>
      </c>
      <c r="C585" s="145" t="s">
        <v>1223</v>
      </c>
      <c r="D585" s="478">
        <v>0</v>
      </c>
      <c r="E585" s="478">
        <v>733785.04000000015</v>
      </c>
      <c r="F585" s="478">
        <v>0</v>
      </c>
      <c r="G585" s="478">
        <v>733785.04000000015</v>
      </c>
    </row>
    <row r="586" spans="2:7" outlineLevel="3">
      <c r="B586">
        <v>522090</v>
      </c>
      <c r="C586" t="s">
        <v>1625</v>
      </c>
      <c r="D586" s="478">
        <f>SUBTOTAL(9,D585:D585)</f>
        <v>0</v>
      </c>
      <c r="E586" s="478">
        <f>SUBTOTAL(9,E585:E585)</f>
        <v>733785.04000000015</v>
      </c>
      <c r="F586" s="478">
        <f>SUBTOTAL(9,F585:F585)</f>
        <v>0</v>
      </c>
      <c r="G586" s="478">
        <f>SUBTOTAL(9,G585:G585)</f>
        <v>733785.04000000015</v>
      </c>
    </row>
    <row r="587" spans="2:7" outlineLevel="2">
      <c r="B587">
        <v>5220</v>
      </c>
      <c r="C587" t="s">
        <v>1625</v>
      </c>
      <c r="D587" s="478">
        <f>SUBTOTAL(9,D585:D586)</f>
        <v>0</v>
      </c>
      <c r="E587" s="478">
        <f>SUBTOTAL(9,E585:E586)</f>
        <v>733785.04000000015</v>
      </c>
      <c r="F587" s="478">
        <f>SUBTOTAL(9,F585:F586)</f>
        <v>0</v>
      </c>
      <c r="G587" s="478">
        <f>SUBTOTAL(9,G585:G586)</f>
        <v>733785.04000000015</v>
      </c>
    </row>
    <row r="588" spans="2:7" outlineLevel="4">
      <c r="B588" s="180">
        <v>52990101</v>
      </c>
      <c r="C588" s="145" t="s">
        <v>1228</v>
      </c>
      <c r="D588" s="478">
        <v>0</v>
      </c>
      <c r="E588" s="478">
        <v>0</v>
      </c>
      <c r="F588" s="478">
        <v>1572531785.1400001</v>
      </c>
      <c r="G588" s="478">
        <v>-1572531785.1400001</v>
      </c>
    </row>
    <row r="589" spans="2:7" outlineLevel="3">
      <c r="B589">
        <v>529901</v>
      </c>
      <c r="C589" t="s">
        <v>1626</v>
      </c>
      <c r="D589" s="478">
        <f>SUBTOTAL(9,D588:D588)</f>
        <v>0</v>
      </c>
      <c r="E589" s="478">
        <f>SUBTOTAL(9,E588:E588)</f>
        <v>0</v>
      </c>
      <c r="F589" s="478">
        <f>SUBTOTAL(9,F588:F588)</f>
        <v>1572531785.1400001</v>
      </c>
      <c r="G589" s="478">
        <f>SUBTOTAL(9,G588:G588)</f>
        <v>-1572531785.1400001</v>
      </c>
    </row>
    <row r="590" spans="2:7" outlineLevel="2">
      <c r="B590">
        <v>5299</v>
      </c>
      <c r="C590" t="s">
        <v>1626</v>
      </c>
      <c r="D590" s="478">
        <f>SUBTOTAL(9,D588:D589)</f>
        <v>0</v>
      </c>
      <c r="E590" s="478">
        <f>SUBTOTAL(9,E588:E589)</f>
        <v>0</v>
      </c>
      <c r="F590" s="478">
        <f>SUBTOTAL(9,F588:F589)</f>
        <v>1572531785.1400001</v>
      </c>
      <c r="G590" s="478">
        <f>SUBTOTAL(9,G588:G589)</f>
        <v>-1572531785.1400001</v>
      </c>
    </row>
    <row r="591" spans="2:7" outlineLevel="1">
      <c r="B591">
        <v>52</v>
      </c>
      <c r="C591" t="s">
        <v>1113</v>
      </c>
      <c r="D591" s="478">
        <f>SUBTOTAL(9,D529:D590)</f>
        <v>0</v>
      </c>
      <c r="E591" s="478">
        <f>SUBTOTAL(9,E529:E590)</f>
        <v>8730214422.5800018</v>
      </c>
      <c r="F591" s="478">
        <f>SUBTOTAL(9,F529:F590)</f>
        <v>3954844827.6000004</v>
      </c>
      <c r="G591" s="478">
        <f>SUBTOTAL(9,G529:G590)</f>
        <v>4775369594.9799995</v>
      </c>
    </row>
    <row r="592" spans="2:7" outlineLevel="4">
      <c r="B592" s="180">
        <v>53020132</v>
      </c>
      <c r="C592" s="145" t="s">
        <v>1231</v>
      </c>
      <c r="D592" s="478">
        <v>0</v>
      </c>
      <c r="E592" s="478">
        <v>27088093.280000001</v>
      </c>
      <c r="F592" s="478">
        <v>0</v>
      </c>
      <c r="G592" s="478">
        <v>27088093.280000001</v>
      </c>
    </row>
    <row r="593" spans="2:7" outlineLevel="3">
      <c r="B593">
        <v>530201</v>
      </c>
      <c r="C593" t="s">
        <v>1230</v>
      </c>
      <c r="D593" s="478">
        <f>SUBTOTAL(9,D592:D592)</f>
        <v>0</v>
      </c>
      <c r="E593" s="478">
        <f>SUBTOTAL(9,E592:E592)</f>
        <v>27088093.280000001</v>
      </c>
      <c r="F593" s="478">
        <f>SUBTOTAL(9,F592:F592)</f>
        <v>0</v>
      </c>
      <c r="G593" s="478">
        <f>SUBTOTAL(9,G592:G592)</f>
        <v>27088093.280000001</v>
      </c>
    </row>
    <row r="594" spans="2:7" outlineLevel="2">
      <c r="B594">
        <v>5302</v>
      </c>
      <c r="C594" t="s">
        <v>1230</v>
      </c>
      <c r="D594" s="478">
        <f>SUBTOTAL(9,D592:D593)</f>
        <v>0</v>
      </c>
      <c r="E594" s="478">
        <f>SUBTOTAL(9,E592:E593)</f>
        <v>27088093.280000001</v>
      </c>
      <c r="F594" s="478">
        <f>SUBTOTAL(9,F592:F593)</f>
        <v>0</v>
      </c>
      <c r="G594" s="478">
        <f>SUBTOTAL(9,G592:G593)</f>
        <v>27088093.280000001</v>
      </c>
    </row>
    <row r="595" spans="2:7" outlineLevel="4">
      <c r="B595" s="180">
        <v>53300101</v>
      </c>
      <c r="C595" s="145" t="s">
        <v>1245</v>
      </c>
      <c r="D595" s="478">
        <v>0</v>
      </c>
      <c r="E595" s="478">
        <v>139568060.28</v>
      </c>
      <c r="F595" s="478">
        <v>0</v>
      </c>
      <c r="G595" s="478">
        <v>139568060.28</v>
      </c>
    </row>
    <row r="596" spans="2:7" outlineLevel="4">
      <c r="B596" s="180">
        <v>53300104</v>
      </c>
      <c r="C596" s="145" t="s">
        <v>1246</v>
      </c>
      <c r="D596" s="478">
        <v>0</v>
      </c>
      <c r="E596" s="478">
        <v>7757435.9799999995</v>
      </c>
      <c r="F596" s="478">
        <v>0</v>
      </c>
      <c r="G596" s="478">
        <v>7757435.9799999995</v>
      </c>
    </row>
    <row r="597" spans="2:7" outlineLevel="4">
      <c r="B597" s="180">
        <v>53300106</v>
      </c>
      <c r="C597" s="145" t="s">
        <v>1247</v>
      </c>
      <c r="D597" s="478">
        <v>0</v>
      </c>
      <c r="E597" s="478">
        <v>915244.8600000001</v>
      </c>
      <c r="F597" s="478">
        <v>0</v>
      </c>
      <c r="G597" s="478">
        <v>915244.8600000001</v>
      </c>
    </row>
    <row r="598" spans="2:7" outlineLevel="4">
      <c r="B598" s="180">
        <v>53300107</v>
      </c>
      <c r="C598" s="145" t="s">
        <v>1248</v>
      </c>
      <c r="D598" s="478">
        <v>0</v>
      </c>
      <c r="E598" s="478">
        <v>81042250.409999996</v>
      </c>
      <c r="F598" s="478">
        <v>0</v>
      </c>
      <c r="G598" s="478">
        <v>81042250.409999996</v>
      </c>
    </row>
    <row r="599" spans="2:7" outlineLevel="3">
      <c r="B599">
        <v>533001</v>
      </c>
      <c r="C599" t="s">
        <v>1244</v>
      </c>
      <c r="D599" s="478">
        <f>SUBTOTAL(9,D595:D598)</f>
        <v>0</v>
      </c>
      <c r="E599" s="478">
        <f>SUBTOTAL(9,E595:E598)</f>
        <v>229282991.53</v>
      </c>
      <c r="F599" s="478">
        <f>SUBTOTAL(9,F595:F598)</f>
        <v>0</v>
      </c>
      <c r="G599" s="478">
        <f>SUBTOTAL(9,G595:G598)</f>
        <v>229282991.53</v>
      </c>
    </row>
    <row r="600" spans="2:7" outlineLevel="2">
      <c r="B600">
        <v>5330</v>
      </c>
      <c r="C600" t="s">
        <v>1243</v>
      </c>
      <c r="D600" s="478">
        <f>SUBTOTAL(9,D595:D599)</f>
        <v>0</v>
      </c>
      <c r="E600" s="478">
        <f>SUBTOTAL(9,E595:E599)</f>
        <v>229282991.53</v>
      </c>
      <c r="F600" s="478">
        <f>SUBTOTAL(9,F595:F599)</f>
        <v>0</v>
      </c>
      <c r="G600" s="478">
        <f>SUBTOTAL(9,G595:G599)</f>
        <v>229282991.53</v>
      </c>
    </row>
    <row r="601" spans="2:7" outlineLevel="1">
      <c r="B601">
        <v>53</v>
      </c>
      <c r="C601" t="s">
        <v>1229</v>
      </c>
      <c r="D601" s="478">
        <f>SUBTOTAL(9,D592:D600)</f>
        <v>0</v>
      </c>
      <c r="E601" s="478">
        <f>SUBTOTAL(9,E592:E600)</f>
        <v>256371084.81</v>
      </c>
      <c r="F601" s="478">
        <f>SUBTOTAL(9,F592:F600)</f>
        <v>0</v>
      </c>
      <c r="G601" s="478">
        <f>SUBTOTAL(9,G592:G600)</f>
        <v>256371084.81</v>
      </c>
    </row>
    <row r="602" spans="2:7" outlineLevel="4">
      <c r="B602" s="180">
        <v>58020138</v>
      </c>
      <c r="C602" s="145" t="s">
        <v>1656</v>
      </c>
      <c r="D602" s="478">
        <v>0</v>
      </c>
      <c r="E602" s="478">
        <v>3649997.4699999997</v>
      </c>
      <c r="F602" s="478">
        <v>15235</v>
      </c>
      <c r="G602" s="478">
        <v>3634762.4699999997</v>
      </c>
    </row>
    <row r="603" spans="2:7" outlineLevel="4">
      <c r="B603" s="180">
        <v>58020139</v>
      </c>
      <c r="C603" s="145" t="s">
        <v>1262</v>
      </c>
      <c r="D603" s="478">
        <v>0</v>
      </c>
      <c r="E603" s="478">
        <v>52301513.040000007</v>
      </c>
      <c r="F603" s="478">
        <v>1085580.46</v>
      </c>
      <c r="G603" s="478">
        <v>51215932.579999998</v>
      </c>
    </row>
    <row r="604" spans="2:7" outlineLevel="4">
      <c r="B604" s="180">
        <v>58020190</v>
      </c>
      <c r="C604" s="145" t="s">
        <v>1263</v>
      </c>
      <c r="D604" s="478">
        <v>0</v>
      </c>
      <c r="E604" s="478">
        <v>7140</v>
      </c>
      <c r="F604" s="478">
        <v>0</v>
      </c>
      <c r="G604" s="478">
        <v>7140</v>
      </c>
    </row>
    <row r="605" spans="2:7" outlineLevel="3">
      <c r="B605">
        <v>580201</v>
      </c>
      <c r="C605" t="s">
        <v>1627</v>
      </c>
      <c r="D605" s="478">
        <f>SUBTOTAL(9,D602:D604)</f>
        <v>0</v>
      </c>
      <c r="E605" s="478">
        <f>SUBTOTAL(9,E602:E604)</f>
        <v>55958650.510000005</v>
      </c>
      <c r="F605" s="478">
        <f>SUBTOTAL(9,F602:F604)</f>
        <v>1100815.46</v>
      </c>
      <c r="G605" s="478">
        <f>SUBTOTAL(9,G602:G604)</f>
        <v>54857835.049999997</v>
      </c>
    </row>
    <row r="606" spans="2:7" outlineLevel="2">
      <c r="B606">
        <v>5802</v>
      </c>
      <c r="C606" t="s">
        <v>1259</v>
      </c>
      <c r="D606" s="478">
        <f>SUBTOTAL(9,D602:D605)</f>
        <v>0</v>
      </c>
      <c r="E606" s="478">
        <f>SUBTOTAL(9,E602:E605)</f>
        <v>55958650.510000005</v>
      </c>
      <c r="F606" s="478">
        <f>SUBTOTAL(9,F602:F605)</f>
        <v>1100815.46</v>
      </c>
      <c r="G606" s="478">
        <f>SUBTOTAL(9,G602:G605)</f>
        <v>54857835.049999997</v>
      </c>
    </row>
    <row r="607" spans="2:7" outlineLevel="4">
      <c r="B607" s="180">
        <v>58080101</v>
      </c>
      <c r="C607" s="145" t="s">
        <v>1270</v>
      </c>
      <c r="D607" s="478">
        <v>0</v>
      </c>
      <c r="E607" s="478">
        <v>0</v>
      </c>
      <c r="F607" s="478">
        <v>0</v>
      </c>
      <c r="G607" s="478">
        <v>0</v>
      </c>
    </row>
    <row r="608" spans="2:7" outlineLevel="4">
      <c r="B608" s="180">
        <v>58080102</v>
      </c>
      <c r="C608" s="145" t="s">
        <v>1271</v>
      </c>
      <c r="D608" s="478">
        <v>0</v>
      </c>
      <c r="E608" s="478">
        <v>919104.49</v>
      </c>
      <c r="F608" s="478">
        <v>0</v>
      </c>
      <c r="G608" s="478">
        <v>919104.49</v>
      </c>
    </row>
    <row r="609" spans="2:7" outlineLevel="4">
      <c r="B609" s="180">
        <v>58080103</v>
      </c>
      <c r="C609" s="145" t="s">
        <v>1272</v>
      </c>
      <c r="D609" s="478">
        <v>0</v>
      </c>
      <c r="E609" s="478">
        <v>911808</v>
      </c>
      <c r="F609" s="478">
        <v>0</v>
      </c>
      <c r="G609" s="478">
        <v>911808</v>
      </c>
    </row>
    <row r="610" spans="2:7" outlineLevel="4">
      <c r="B610" s="180">
        <v>58080190</v>
      </c>
      <c r="C610" s="145" t="s">
        <v>1276</v>
      </c>
      <c r="D610" s="478">
        <v>0</v>
      </c>
      <c r="E610" s="478">
        <v>5950</v>
      </c>
      <c r="F610" s="478">
        <v>0</v>
      </c>
      <c r="G610" s="478">
        <v>5950</v>
      </c>
    </row>
    <row r="611" spans="2:7" outlineLevel="3">
      <c r="B611">
        <v>580801</v>
      </c>
      <c r="C611" t="s">
        <v>1628</v>
      </c>
      <c r="D611" s="478">
        <f>SUBTOTAL(9,D607:D610)</f>
        <v>0</v>
      </c>
      <c r="E611" s="478">
        <f>SUBTOTAL(9,E607:E610)</f>
        <v>1836862.49</v>
      </c>
      <c r="F611" s="478">
        <f>SUBTOTAL(9,F607:F610)</f>
        <v>0</v>
      </c>
      <c r="G611" s="478">
        <f>SUBTOTAL(9,G607:G610)</f>
        <v>1836862.49</v>
      </c>
    </row>
    <row r="612" spans="2:7" outlineLevel="2">
      <c r="B612">
        <v>5808</v>
      </c>
      <c r="C612" t="s">
        <v>1628</v>
      </c>
      <c r="D612" s="478">
        <f>SUBTOTAL(9,D607:D611)</f>
        <v>0</v>
      </c>
      <c r="E612" s="478">
        <f>SUBTOTAL(9,E607:E611)</f>
        <v>1836862.49</v>
      </c>
      <c r="F612" s="478">
        <f>SUBTOTAL(9,F607:F611)</f>
        <v>0</v>
      </c>
      <c r="G612" s="478">
        <f>SUBTOTAL(9,G607:G611)</f>
        <v>1836862.49</v>
      </c>
    </row>
    <row r="613" spans="2:7" outlineLevel="4">
      <c r="B613" s="180">
        <v>58100190</v>
      </c>
      <c r="C613" s="145" t="s">
        <v>1280</v>
      </c>
      <c r="D613" s="478">
        <v>0</v>
      </c>
      <c r="E613" s="478">
        <v>10361345</v>
      </c>
      <c r="F613" s="478">
        <v>10361345</v>
      </c>
      <c r="G613" s="478">
        <v>0</v>
      </c>
    </row>
    <row r="614" spans="2:7" outlineLevel="3">
      <c r="B614">
        <v>581001</v>
      </c>
      <c r="C614" t="s">
        <v>1000</v>
      </c>
      <c r="D614" s="478">
        <f>SUBTOTAL(9,D613:D613)</f>
        <v>0</v>
      </c>
      <c r="E614" s="478">
        <f>SUBTOTAL(9,E613:E613)</f>
        <v>10361345</v>
      </c>
      <c r="F614" s="478">
        <f>SUBTOTAL(9,F613:F613)</f>
        <v>10361345</v>
      </c>
      <c r="G614" s="478">
        <f>SUBTOTAL(9,G613:G613)</f>
        <v>0</v>
      </c>
    </row>
    <row r="615" spans="2:7" outlineLevel="2">
      <c r="B615">
        <v>5810</v>
      </c>
      <c r="C615" t="s">
        <v>1000</v>
      </c>
      <c r="D615" s="478">
        <f>SUBTOTAL(9,D613:D614)</f>
        <v>0</v>
      </c>
      <c r="E615" s="478">
        <f>SUBTOTAL(9,E613:E614)</f>
        <v>10361345</v>
      </c>
      <c r="F615" s="478">
        <f>SUBTOTAL(9,F613:F614)</f>
        <v>10361345</v>
      </c>
      <c r="G615" s="478">
        <f>SUBTOTAL(9,G613:G614)</f>
        <v>0</v>
      </c>
    </row>
    <row r="616" spans="2:7" outlineLevel="4">
      <c r="B616" s="180">
        <v>58150194</v>
      </c>
      <c r="C616" s="145" t="s">
        <v>1677</v>
      </c>
      <c r="D616" s="478">
        <v>0</v>
      </c>
      <c r="E616" s="478">
        <v>270979.73</v>
      </c>
      <c r="F616" s="478">
        <v>270979.73</v>
      </c>
      <c r="G616" s="478">
        <v>0</v>
      </c>
    </row>
    <row r="617" spans="2:7" outlineLevel="3">
      <c r="B617">
        <v>581501</v>
      </c>
      <c r="C617" t="s">
        <v>1629</v>
      </c>
      <c r="D617" s="478">
        <f>SUBTOTAL(9,D616:D616)</f>
        <v>0</v>
      </c>
      <c r="E617" s="478">
        <f>SUBTOTAL(9,E616:E616)</f>
        <v>270979.73</v>
      </c>
      <c r="F617" s="478">
        <f>SUBTOTAL(9,F616:F616)</f>
        <v>270979.73</v>
      </c>
      <c r="G617" s="478">
        <f>SUBTOTAL(9,G616:G616)</f>
        <v>0</v>
      </c>
    </row>
    <row r="618" spans="2:7" outlineLevel="2">
      <c r="B618">
        <v>5815</v>
      </c>
      <c r="C618" t="s">
        <v>1629</v>
      </c>
      <c r="D618" s="478">
        <f>SUBTOTAL(9,D616:D617)</f>
        <v>0</v>
      </c>
      <c r="E618" s="478">
        <f>SUBTOTAL(9,E616:E617)</f>
        <v>270979.73</v>
      </c>
      <c r="F618" s="478">
        <f>SUBTOTAL(9,F616:F617)</f>
        <v>270979.73</v>
      </c>
      <c r="G618" s="478">
        <f>SUBTOTAL(9,G616:G617)</f>
        <v>0</v>
      </c>
    </row>
    <row r="619" spans="2:7" outlineLevel="1">
      <c r="B619">
        <v>58</v>
      </c>
      <c r="C619" t="s">
        <v>1658</v>
      </c>
      <c r="D619" s="478">
        <f>SUBTOTAL(9,D602:D618)</f>
        <v>0</v>
      </c>
      <c r="E619" s="478">
        <f>SUBTOTAL(9,E602:E618)</f>
        <v>68427837.730000004</v>
      </c>
      <c r="F619" s="478">
        <f>SUBTOTAL(9,F602:F618)</f>
        <v>11733140.190000001</v>
      </c>
      <c r="G619" s="478">
        <f>SUBTOTAL(9,G602:G618)</f>
        <v>56694697.539999999</v>
      </c>
    </row>
    <row r="620" spans="2:7">
      <c r="B620">
        <v>5</v>
      </c>
      <c r="C620" t="s">
        <v>1012</v>
      </c>
      <c r="D620" s="478">
        <f>SUBTOTAL(9,D472:D619)</f>
        <v>0</v>
      </c>
      <c r="E620" s="478">
        <f>SUBTOTAL(9,E472:E619)</f>
        <v>11132210483.000006</v>
      </c>
      <c r="F620" s="478">
        <f>SUBTOTAL(9,F472:F619)</f>
        <v>3980569073.7200007</v>
      </c>
      <c r="G620" s="478">
        <f>SUBTOTAL(9,G472:G619)</f>
        <v>7151641409.2799997</v>
      </c>
    </row>
    <row r="621" spans="2:7" outlineLevel="4">
      <c r="B621" s="180">
        <v>79030201</v>
      </c>
      <c r="C621" s="145" t="s">
        <v>1293</v>
      </c>
      <c r="D621" s="478">
        <v>0</v>
      </c>
      <c r="E621" s="478">
        <v>279514942.89999998</v>
      </c>
      <c r="F621" s="478">
        <v>3761814</v>
      </c>
      <c r="G621" s="478">
        <v>275753128.89999998</v>
      </c>
    </row>
    <row r="622" spans="2:7" outlineLevel="4">
      <c r="B622" s="180">
        <v>79030209</v>
      </c>
      <c r="C622" s="145" t="s">
        <v>1300</v>
      </c>
      <c r="D622" s="478">
        <v>0</v>
      </c>
      <c r="E622" s="478">
        <v>105560773.27</v>
      </c>
      <c r="F622" s="478">
        <v>1596634</v>
      </c>
      <c r="G622" s="478">
        <v>103964139.27</v>
      </c>
    </row>
    <row r="623" spans="2:7" outlineLevel="4">
      <c r="B623" s="180">
        <v>79030210</v>
      </c>
      <c r="C623" s="145" t="s">
        <v>1301</v>
      </c>
      <c r="D623" s="478">
        <v>0</v>
      </c>
      <c r="E623" s="478">
        <v>9603085.1899999995</v>
      </c>
      <c r="F623" s="478">
        <v>526500</v>
      </c>
      <c r="G623" s="478">
        <v>9076585.1899999995</v>
      </c>
    </row>
    <row r="624" spans="2:7" outlineLevel="4">
      <c r="B624" s="180">
        <v>79030211</v>
      </c>
      <c r="C624" s="145" t="s">
        <v>1302</v>
      </c>
      <c r="D624" s="478">
        <v>0</v>
      </c>
      <c r="E624" s="478">
        <v>155000</v>
      </c>
      <c r="F624" s="478">
        <v>0</v>
      </c>
      <c r="G624" s="478">
        <v>155000</v>
      </c>
    </row>
    <row r="625" spans="2:7" outlineLevel="4">
      <c r="B625" s="180">
        <v>79030212</v>
      </c>
      <c r="C625" s="145" t="s">
        <v>1303</v>
      </c>
      <c r="D625" s="478">
        <v>0</v>
      </c>
      <c r="E625" s="478">
        <v>34653113.269999996</v>
      </c>
      <c r="F625" s="478">
        <v>0</v>
      </c>
      <c r="G625" s="478">
        <v>34653113.269999996</v>
      </c>
    </row>
    <row r="626" spans="2:7" outlineLevel="4">
      <c r="B626" s="180">
        <v>79030213</v>
      </c>
      <c r="C626" s="145" t="s">
        <v>1304</v>
      </c>
      <c r="D626" s="478">
        <v>0</v>
      </c>
      <c r="E626" s="478">
        <v>1717750.9200000002</v>
      </c>
      <c r="F626" s="478">
        <v>0</v>
      </c>
      <c r="G626" s="478">
        <v>1717750.9200000002</v>
      </c>
    </row>
    <row r="627" spans="2:7" outlineLevel="4">
      <c r="B627" s="180">
        <v>79030215</v>
      </c>
      <c r="C627" s="145" t="s">
        <v>1306</v>
      </c>
      <c r="D627" s="478">
        <v>0</v>
      </c>
      <c r="E627" s="478">
        <v>7091535.2400000002</v>
      </c>
      <c r="F627" s="478">
        <v>0</v>
      </c>
      <c r="G627" s="478">
        <v>7091535.2400000002</v>
      </c>
    </row>
    <row r="628" spans="2:7" outlineLevel="4">
      <c r="B628" s="180">
        <v>79030218</v>
      </c>
      <c r="C628" s="145" t="s">
        <v>1309</v>
      </c>
      <c r="D628" s="478">
        <v>0</v>
      </c>
      <c r="E628" s="478">
        <v>61130242.020000003</v>
      </c>
      <c r="F628" s="478">
        <v>0</v>
      </c>
      <c r="G628" s="478">
        <v>61130242.020000003</v>
      </c>
    </row>
    <row r="629" spans="2:7" outlineLevel="4">
      <c r="B629" s="180">
        <v>79030220</v>
      </c>
      <c r="C629" s="145" t="s">
        <v>1311</v>
      </c>
      <c r="D629" s="478">
        <v>0</v>
      </c>
      <c r="E629" s="478">
        <v>9621826.0500000007</v>
      </c>
      <c r="F629" s="478">
        <v>0</v>
      </c>
      <c r="G629" s="478">
        <v>9621826.0500000007</v>
      </c>
    </row>
    <row r="630" spans="2:7" outlineLevel="4">
      <c r="B630" s="180">
        <v>79030221</v>
      </c>
      <c r="C630" s="145" t="s">
        <v>1299</v>
      </c>
      <c r="D630" s="478">
        <v>0</v>
      </c>
      <c r="E630" s="478">
        <v>18716.810000000001</v>
      </c>
      <c r="F630" s="478">
        <v>0</v>
      </c>
      <c r="G630" s="478">
        <v>18716.810000000001</v>
      </c>
    </row>
    <row r="631" spans="2:7" outlineLevel="4">
      <c r="B631" s="180">
        <v>79030222</v>
      </c>
      <c r="C631" s="145" t="s">
        <v>1312</v>
      </c>
      <c r="D631" s="478">
        <v>0</v>
      </c>
      <c r="E631" s="478">
        <v>864683.19</v>
      </c>
      <c r="F631" s="478">
        <v>0</v>
      </c>
      <c r="G631" s="478">
        <v>864683.19</v>
      </c>
    </row>
    <row r="632" spans="2:7" outlineLevel="4">
      <c r="B632" s="180">
        <v>79030228</v>
      </c>
      <c r="C632" s="145" t="s">
        <v>1317</v>
      </c>
      <c r="D632" s="478">
        <v>0</v>
      </c>
      <c r="E632" s="478">
        <v>39852867</v>
      </c>
      <c r="F632" s="478">
        <v>0</v>
      </c>
      <c r="G632" s="478">
        <v>39852867</v>
      </c>
    </row>
    <row r="633" spans="2:7" outlineLevel="4">
      <c r="B633" s="180">
        <v>79030229</v>
      </c>
      <c r="C633" s="145" t="s">
        <v>1318</v>
      </c>
      <c r="D633" s="478">
        <v>0</v>
      </c>
      <c r="E633" s="478">
        <v>22500</v>
      </c>
      <c r="F633" s="478">
        <v>0</v>
      </c>
      <c r="G633" s="478">
        <v>22500</v>
      </c>
    </row>
    <row r="634" spans="2:7" outlineLevel="4">
      <c r="B634" s="180">
        <v>79030230</v>
      </c>
      <c r="C634" s="145" t="s">
        <v>1319</v>
      </c>
      <c r="D634" s="478">
        <v>0</v>
      </c>
      <c r="E634" s="478">
        <v>5356157.6400000006</v>
      </c>
      <c r="F634" s="478">
        <v>0</v>
      </c>
      <c r="G634" s="478">
        <v>5356157.6400000006</v>
      </c>
    </row>
    <row r="635" spans="2:7" outlineLevel="4">
      <c r="B635" s="180">
        <v>79030231</v>
      </c>
      <c r="C635" s="145" t="s">
        <v>1320</v>
      </c>
      <c r="D635" s="478">
        <v>0</v>
      </c>
      <c r="E635" s="478">
        <v>8727966.3900000006</v>
      </c>
      <c r="F635" s="478">
        <v>0</v>
      </c>
      <c r="G635" s="478">
        <v>8727966.3900000006</v>
      </c>
    </row>
    <row r="636" spans="2:7" outlineLevel="4">
      <c r="B636" s="180">
        <v>79030270</v>
      </c>
      <c r="C636" s="145" t="s">
        <v>1322</v>
      </c>
      <c r="D636" s="478">
        <v>0</v>
      </c>
      <c r="E636" s="478">
        <v>9300400</v>
      </c>
      <c r="F636" s="478">
        <v>9300400</v>
      </c>
      <c r="G636" s="478">
        <v>0</v>
      </c>
    </row>
    <row r="637" spans="2:7" outlineLevel="4">
      <c r="B637" s="180">
        <v>79030295</v>
      </c>
      <c r="C637" s="145" t="s">
        <v>1324</v>
      </c>
      <c r="D637" s="478">
        <v>0</v>
      </c>
      <c r="E637" s="478">
        <v>116485.06</v>
      </c>
      <c r="F637" s="478">
        <v>0</v>
      </c>
      <c r="G637" s="478">
        <v>116485.06</v>
      </c>
    </row>
    <row r="638" spans="2:7" outlineLevel="4">
      <c r="B638" s="180">
        <v>79030299</v>
      </c>
      <c r="C638" s="145" t="s">
        <v>1327</v>
      </c>
      <c r="D638" s="478">
        <v>0</v>
      </c>
      <c r="E638" s="478">
        <v>2517489.9400000004</v>
      </c>
      <c r="F638" s="478">
        <v>0</v>
      </c>
      <c r="G638" s="478">
        <v>2517489.9400000004</v>
      </c>
    </row>
    <row r="639" spans="2:7" outlineLevel="3">
      <c r="B639">
        <v>790302</v>
      </c>
      <c r="C639" t="s">
        <v>1056</v>
      </c>
      <c r="D639" s="478">
        <f>SUBTOTAL(9,D621:D638)</f>
        <v>0</v>
      </c>
      <c r="E639" s="478">
        <f>SUBTOTAL(9,E621:E638)</f>
        <v>575825534.88999987</v>
      </c>
      <c r="F639" s="478">
        <f>SUBTOTAL(9,F621:F638)</f>
        <v>15185348</v>
      </c>
      <c r="G639" s="478">
        <f>SUBTOTAL(9,G621:G638)</f>
        <v>560640186.88999987</v>
      </c>
    </row>
    <row r="640" spans="2:7" outlineLevel="4">
      <c r="B640" s="180">
        <v>79030301</v>
      </c>
      <c r="C640" s="145" t="s">
        <v>1328</v>
      </c>
      <c r="D640" s="478">
        <v>0</v>
      </c>
      <c r="E640" s="478">
        <v>1180971242</v>
      </c>
      <c r="F640" s="478">
        <v>565411</v>
      </c>
      <c r="G640" s="478">
        <v>1180405831</v>
      </c>
    </row>
    <row r="641" spans="2:7" outlineLevel="4">
      <c r="B641" s="180">
        <v>79030302</v>
      </c>
      <c r="C641" s="145" t="s">
        <v>1329</v>
      </c>
      <c r="D641" s="478">
        <v>0</v>
      </c>
      <c r="E641" s="478">
        <v>8283343</v>
      </c>
      <c r="F641" s="478">
        <v>0</v>
      </c>
      <c r="G641" s="478">
        <v>8283343</v>
      </c>
    </row>
    <row r="642" spans="2:7" outlineLevel="4">
      <c r="B642" s="180">
        <v>79030303</v>
      </c>
      <c r="C642" s="145" t="s">
        <v>1330</v>
      </c>
      <c r="D642" s="478">
        <v>0</v>
      </c>
      <c r="E642" s="478">
        <v>50081609</v>
      </c>
      <c r="F642" s="478">
        <v>13135</v>
      </c>
      <c r="G642" s="478">
        <v>50068474</v>
      </c>
    </row>
    <row r="643" spans="2:7" outlineLevel="4">
      <c r="B643" s="180">
        <v>79030304</v>
      </c>
      <c r="C643" s="145" t="s">
        <v>1331</v>
      </c>
      <c r="D643" s="478">
        <v>0</v>
      </c>
      <c r="E643" s="478">
        <v>16172381</v>
      </c>
      <c r="F643" s="478">
        <v>0</v>
      </c>
      <c r="G643" s="478">
        <v>16172381</v>
      </c>
    </row>
    <row r="644" spans="2:7" outlineLevel="4">
      <c r="B644" s="180">
        <v>79030305</v>
      </c>
      <c r="C644" s="145" t="s">
        <v>1332</v>
      </c>
      <c r="D644" s="478">
        <v>0</v>
      </c>
      <c r="E644" s="478">
        <v>102086462</v>
      </c>
      <c r="F644" s="478">
        <v>0</v>
      </c>
      <c r="G644" s="478">
        <v>102086462</v>
      </c>
    </row>
    <row r="645" spans="2:7" outlineLevel="4">
      <c r="B645" s="180">
        <v>79030306</v>
      </c>
      <c r="C645" s="145" t="s">
        <v>1333</v>
      </c>
      <c r="D645" s="478">
        <v>0</v>
      </c>
      <c r="E645" s="478">
        <v>12250266</v>
      </c>
      <c r="F645" s="478">
        <v>115121</v>
      </c>
      <c r="G645" s="478">
        <v>12135145</v>
      </c>
    </row>
    <row r="646" spans="2:7" outlineLevel="4">
      <c r="B646" s="180">
        <v>79030307</v>
      </c>
      <c r="C646" s="145" t="s">
        <v>1334</v>
      </c>
      <c r="D646" s="478">
        <v>0</v>
      </c>
      <c r="E646" s="478">
        <v>8682112</v>
      </c>
      <c r="F646" s="478">
        <v>0</v>
      </c>
      <c r="G646" s="478">
        <v>8682112</v>
      </c>
    </row>
    <row r="647" spans="2:7" outlineLevel="4">
      <c r="B647" s="180">
        <v>79030309</v>
      </c>
      <c r="C647" s="145" t="s">
        <v>1336</v>
      </c>
      <c r="D647" s="478">
        <v>0</v>
      </c>
      <c r="E647" s="478">
        <v>112791856</v>
      </c>
      <c r="F647" s="478">
        <v>8807730</v>
      </c>
      <c r="G647" s="478">
        <v>103984126</v>
      </c>
    </row>
    <row r="648" spans="2:7" outlineLevel="4">
      <c r="B648" s="180">
        <v>79030310</v>
      </c>
      <c r="C648" s="145" t="s">
        <v>1337</v>
      </c>
      <c r="D648" s="478">
        <v>0</v>
      </c>
      <c r="E648" s="478">
        <v>29377170</v>
      </c>
      <c r="F648" s="478">
        <v>0</v>
      </c>
      <c r="G648" s="478">
        <v>29377170</v>
      </c>
    </row>
    <row r="649" spans="2:7" outlineLevel="4">
      <c r="B649" s="180">
        <v>79030311</v>
      </c>
      <c r="C649" s="145" t="s">
        <v>1338</v>
      </c>
      <c r="D649" s="478">
        <v>0</v>
      </c>
      <c r="E649" s="478">
        <v>16514167</v>
      </c>
      <c r="F649" s="478">
        <v>16514167</v>
      </c>
      <c r="G649" s="478">
        <v>0</v>
      </c>
    </row>
    <row r="650" spans="2:7" outlineLevel="4">
      <c r="B650" s="180">
        <v>79030314</v>
      </c>
      <c r="C650" s="145" t="s">
        <v>1341</v>
      </c>
      <c r="D650" s="478">
        <v>0</v>
      </c>
      <c r="E650" s="478">
        <v>45853600</v>
      </c>
      <c r="F650" s="478">
        <v>45853600</v>
      </c>
      <c r="G650" s="478">
        <v>0</v>
      </c>
    </row>
    <row r="651" spans="2:7" outlineLevel="4">
      <c r="B651" s="180">
        <v>79030315</v>
      </c>
      <c r="C651" s="145" t="s">
        <v>1321</v>
      </c>
      <c r="D651" s="478">
        <v>0</v>
      </c>
      <c r="E651" s="478">
        <v>30800600</v>
      </c>
      <c r="F651" s="478">
        <v>7230868</v>
      </c>
      <c r="G651" s="478">
        <v>23569732</v>
      </c>
    </row>
    <row r="652" spans="2:7" outlineLevel="4">
      <c r="B652" s="180">
        <v>79030316</v>
      </c>
      <c r="C652" s="145" t="s">
        <v>1320</v>
      </c>
      <c r="D652" s="478">
        <v>0</v>
      </c>
      <c r="E652" s="478">
        <v>12564000</v>
      </c>
      <c r="F652" s="478">
        <v>2064000</v>
      </c>
      <c r="G652" s="478">
        <v>10500000</v>
      </c>
    </row>
    <row r="653" spans="2:7" outlineLevel="4">
      <c r="B653" s="180">
        <v>79030318</v>
      </c>
      <c r="C653" s="145" t="s">
        <v>1343</v>
      </c>
      <c r="D653" s="478">
        <v>0</v>
      </c>
      <c r="E653" s="478">
        <v>533296</v>
      </c>
      <c r="F653" s="478">
        <v>0</v>
      </c>
      <c r="G653" s="478">
        <v>533296</v>
      </c>
    </row>
    <row r="654" spans="2:7" outlineLevel="3">
      <c r="B654">
        <v>790303</v>
      </c>
      <c r="C654" t="s">
        <v>1014</v>
      </c>
      <c r="D654" s="478">
        <f>SUBTOTAL(9,D640:D653)</f>
        <v>0</v>
      </c>
      <c r="E654" s="478">
        <f>SUBTOTAL(9,E640:E653)</f>
        <v>1626962104</v>
      </c>
      <c r="F654" s="478">
        <f>SUBTOTAL(9,F640:F653)</f>
        <v>81164032</v>
      </c>
      <c r="G654" s="478">
        <f>SUBTOTAL(9,G640:G653)</f>
        <v>1545798072</v>
      </c>
    </row>
    <row r="655" spans="2:7" outlineLevel="4">
      <c r="B655" s="180">
        <v>79030501</v>
      </c>
      <c r="C655" s="145" t="s">
        <v>1347</v>
      </c>
      <c r="D655" s="478">
        <v>0</v>
      </c>
      <c r="E655" s="478">
        <v>47838162</v>
      </c>
      <c r="F655" s="478">
        <v>0</v>
      </c>
      <c r="G655" s="478">
        <v>47838162</v>
      </c>
    </row>
    <row r="656" spans="2:7" outlineLevel="4">
      <c r="B656" s="180">
        <v>79030502</v>
      </c>
      <c r="C656" s="145" t="s">
        <v>1348</v>
      </c>
      <c r="D656" s="478">
        <v>0</v>
      </c>
      <c r="E656" s="478">
        <v>107344398</v>
      </c>
      <c r="F656" s="478">
        <v>0</v>
      </c>
      <c r="G656" s="478">
        <v>107344398</v>
      </c>
    </row>
    <row r="657" spans="2:7" outlineLevel="4">
      <c r="B657" s="180">
        <v>79030503</v>
      </c>
      <c r="C657" s="145" t="s">
        <v>1349</v>
      </c>
      <c r="D657" s="478">
        <v>0</v>
      </c>
      <c r="E657" s="478">
        <v>10726358</v>
      </c>
      <c r="F657" s="478">
        <v>0</v>
      </c>
      <c r="G657" s="478">
        <v>10726358</v>
      </c>
    </row>
    <row r="658" spans="2:7" outlineLevel="4">
      <c r="B658" s="180">
        <v>79030504</v>
      </c>
      <c r="C658" s="145" t="s">
        <v>1350</v>
      </c>
      <c r="D658" s="478">
        <v>0</v>
      </c>
      <c r="E658" s="478">
        <v>146299931</v>
      </c>
      <c r="F658" s="478">
        <v>105400</v>
      </c>
      <c r="G658" s="478">
        <v>146194531</v>
      </c>
    </row>
    <row r="659" spans="2:7" outlineLevel="3">
      <c r="B659">
        <v>790305</v>
      </c>
      <c r="C659" t="s">
        <v>1046</v>
      </c>
      <c r="D659" s="478">
        <f>SUBTOTAL(9,D655:D658)</f>
        <v>0</v>
      </c>
      <c r="E659" s="478">
        <f>SUBTOTAL(9,E655:E658)</f>
        <v>312208849</v>
      </c>
      <c r="F659" s="478">
        <f>SUBTOTAL(9,F655:F658)</f>
        <v>105400</v>
      </c>
      <c r="G659" s="478">
        <f>SUBTOTAL(9,G655:G658)</f>
        <v>312103449</v>
      </c>
    </row>
    <row r="660" spans="2:7" outlineLevel="4">
      <c r="B660" s="180">
        <v>79030601</v>
      </c>
      <c r="C660" s="145" t="s">
        <v>1351</v>
      </c>
      <c r="D660" s="478">
        <v>0</v>
      </c>
      <c r="E660" s="478">
        <v>35862681</v>
      </c>
      <c r="F660" s="478">
        <v>0</v>
      </c>
      <c r="G660" s="478">
        <v>35862681</v>
      </c>
    </row>
    <row r="661" spans="2:7" outlineLevel="4">
      <c r="B661" s="180">
        <v>79030602</v>
      </c>
      <c r="C661" s="145" t="s">
        <v>1352</v>
      </c>
      <c r="D661" s="478">
        <v>0</v>
      </c>
      <c r="E661" s="478">
        <v>23908527</v>
      </c>
      <c r="F661" s="478">
        <v>0</v>
      </c>
      <c r="G661" s="478">
        <v>23908527</v>
      </c>
    </row>
    <row r="662" spans="2:7" outlineLevel="3">
      <c r="B662">
        <v>790306</v>
      </c>
      <c r="C662" t="s">
        <v>1052</v>
      </c>
      <c r="D662" s="478">
        <f>SUBTOTAL(9,D660:D661)</f>
        <v>0</v>
      </c>
      <c r="E662" s="478">
        <f>SUBTOTAL(9,E660:E661)</f>
        <v>59771208</v>
      </c>
      <c r="F662" s="478">
        <f>SUBTOTAL(9,F660:F661)</f>
        <v>0</v>
      </c>
      <c r="G662" s="478">
        <f>SUBTOTAL(9,G660:G661)</f>
        <v>59771208</v>
      </c>
    </row>
    <row r="663" spans="2:7" outlineLevel="4">
      <c r="B663" s="180">
        <v>79030702</v>
      </c>
      <c r="C663" s="145" t="s">
        <v>1356</v>
      </c>
      <c r="D663" s="478">
        <v>0</v>
      </c>
      <c r="E663" s="478">
        <v>4043678.52</v>
      </c>
      <c r="F663" s="478">
        <v>393309.83</v>
      </c>
      <c r="G663" s="478">
        <v>3650368.69</v>
      </c>
    </row>
    <row r="664" spans="2:7" outlineLevel="3">
      <c r="B664">
        <v>790307</v>
      </c>
      <c r="C664" t="s">
        <v>1354</v>
      </c>
      <c r="D664" s="478">
        <f>SUBTOTAL(9,D663:D663)</f>
        <v>0</v>
      </c>
      <c r="E664" s="478">
        <f>SUBTOTAL(9,E663:E663)</f>
        <v>4043678.52</v>
      </c>
      <c r="F664" s="478">
        <f>SUBTOTAL(9,F663:F663)</f>
        <v>393309.83</v>
      </c>
      <c r="G664" s="478">
        <f>SUBTOTAL(9,G663:G663)</f>
        <v>3650368.69</v>
      </c>
    </row>
    <row r="665" spans="2:7" outlineLevel="4">
      <c r="B665" s="180">
        <v>79030805</v>
      </c>
      <c r="C665" s="145" t="s">
        <v>1364</v>
      </c>
      <c r="D665" s="478">
        <v>0</v>
      </c>
      <c r="E665" s="478">
        <v>149524.22999999998</v>
      </c>
      <c r="F665" s="478">
        <v>0</v>
      </c>
      <c r="G665" s="478">
        <v>149524.22999999998</v>
      </c>
    </row>
    <row r="666" spans="2:7" outlineLevel="3">
      <c r="B666">
        <v>790308</v>
      </c>
      <c r="C666" t="s">
        <v>253</v>
      </c>
      <c r="D666" s="478">
        <f>SUBTOTAL(9,D665:D665)</f>
        <v>0</v>
      </c>
      <c r="E666" s="478">
        <f>SUBTOTAL(9,E665:E665)</f>
        <v>149524.22999999998</v>
      </c>
      <c r="F666" s="478">
        <f>SUBTOTAL(9,F665:F665)</f>
        <v>0</v>
      </c>
      <c r="G666" s="478">
        <f>SUBTOTAL(9,G665:G665)</f>
        <v>149524.22999999998</v>
      </c>
    </row>
    <row r="667" spans="2:7" outlineLevel="2">
      <c r="B667">
        <v>7903</v>
      </c>
      <c r="C667" t="s">
        <v>1290</v>
      </c>
      <c r="D667" s="478">
        <f>SUBTOTAL(9,D621:D666)</f>
        <v>0</v>
      </c>
      <c r="E667" s="478">
        <f>SUBTOTAL(9,E621:E666)</f>
        <v>2578960898.6399999</v>
      </c>
      <c r="F667" s="478">
        <f>SUBTOTAL(9,F621:F666)</f>
        <v>96848089.829999998</v>
      </c>
      <c r="G667" s="478">
        <f>SUBTOTAL(9,G621:G666)</f>
        <v>2482112808.8099999</v>
      </c>
    </row>
    <row r="668" spans="2:7" outlineLevel="1">
      <c r="B668">
        <v>79</v>
      </c>
      <c r="C668" t="s">
        <v>967</v>
      </c>
      <c r="D668" s="478">
        <f>SUBTOTAL(9,D621:D667)</f>
        <v>0</v>
      </c>
      <c r="E668" s="478">
        <f>SUBTOTAL(9,E621:E667)</f>
        <v>2578960898.6399999</v>
      </c>
      <c r="F668" s="478">
        <f>SUBTOTAL(9,F621:F667)</f>
        <v>96848089.829999998</v>
      </c>
      <c r="G668" s="478">
        <f>SUBTOTAL(9,G621:G667)</f>
        <v>2482112808.8099999</v>
      </c>
    </row>
    <row r="669" spans="2:7">
      <c r="B669">
        <v>7</v>
      </c>
      <c r="C669" t="s">
        <v>1289</v>
      </c>
      <c r="D669" s="478">
        <f>SUBTOTAL(9,D621:D668)</f>
        <v>0</v>
      </c>
      <c r="E669" s="478">
        <f>SUBTOTAL(9,E621:E668)</f>
        <v>2578960898.6399999</v>
      </c>
      <c r="F669" s="478">
        <f>SUBTOTAL(9,F621:F668)</f>
        <v>96848089.829999998</v>
      </c>
      <c r="G669" s="478">
        <f>SUBTOTAL(9,G621:G668)</f>
        <v>2482112808.8099999</v>
      </c>
    </row>
    <row r="670" spans="2:7" outlineLevel="4">
      <c r="B670" s="180">
        <v>99999995</v>
      </c>
      <c r="C670" s="145" t="s">
        <v>1598</v>
      </c>
      <c r="D670" s="478">
        <v>0</v>
      </c>
      <c r="E670" s="478">
        <v>578000</v>
      </c>
      <c r="F670" s="478">
        <v>578000</v>
      </c>
      <c r="G670" s="478">
        <v>0</v>
      </c>
    </row>
    <row r="671" spans="2:7" outlineLevel="4">
      <c r="B671" s="180">
        <v>99999997</v>
      </c>
      <c r="C671" s="145" t="s">
        <v>1600</v>
      </c>
      <c r="D671" s="478">
        <v>0</v>
      </c>
      <c r="E671" s="478">
        <v>3876892</v>
      </c>
      <c r="F671" s="478">
        <v>3876892</v>
      </c>
      <c r="G671" s="478">
        <v>0</v>
      </c>
    </row>
    <row r="672" spans="2:7" outlineLevel="4">
      <c r="B672" s="180">
        <v>99999998</v>
      </c>
      <c r="C672" s="145" t="s">
        <v>1601</v>
      </c>
      <c r="D672" s="478">
        <v>0</v>
      </c>
      <c r="E672" s="478">
        <v>0.05</v>
      </c>
      <c r="F672" s="478">
        <v>0.05</v>
      </c>
      <c r="G672" s="478">
        <v>0</v>
      </c>
    </row>
    <row r="673" spans="2:7" outlineLevel="4">
      <c r="B673" s="180">
        <v>99999999</v>
      </c>
      <c r="C673" s="145" t="s">
        <v>1602</v>
      </c>
      <c r="D673" s="478">
        <v>0</v>
      </c>
      <c r="E673" s="478">
        <v>0.9</v>
      </c>
      <c r="F673" s="478">
        <v>0.9</v>
      </c>
      <c r="G673" s="478">
        <v>0</v>
      </c>
    </row>
    <row r="674" spans="2:7" outlineLevel="3">
      <c r="B674">
        <v>999999</v>
      </c>
      <c r="C674" t="s">
        <v>1630</v>
      </c>
      <c r="D674" s="478">
        <f>SUBTOTAL(9,D670:D673)</f>
        <v>0</v>
      </c>
      <c r="E674" s="478">
        <f>SUBTOTAL(9,E670:E673)</f>
        <v>4454892.95</v>
      </c>
      <c r="F674" s="478">
        <f>SUBTOTAL(9,F670:F673)</f>
        <v>4454892.95</v>
      </c>
      <c r="G674" s="478">
        <f>SUBTOTAL(9,G670:G673)</f>
        <v>0</v>
      </c>
    </row>
    <row r="675" spans="2:7" outlineLevel="2">
      <c r="B675">
        <v>9999</v>
      </c>
      <c r="C675" t="s">
        <v>1631</v>
      </c>
      <c r="D675" s="478">
        <f>SUBTOTAL(9,D670:D674)</f>
        <v>0</v>
      </c>
      <c r="E675" s="478">
        <f>SUBTOTAL(9,E670:E674)</f>
        <v>4454892.95</v>
      </c>
      <c r="F675" s="478">
        <f>SUBTOTAL(9,F670:F674)</f>
        <v>4454892.95</v>
      </c>
      <c r="G675" s="478">
        <f>SUBTOTAL(9,G670:G674)</f>
        <v>0</v>
      </c>
    </row>
    <row r="676" spans="2:7" outlineLevel="1">
      <c r="B676">
        <v>99</v>
      </c>
      <c r="C676" t="s">
        <v>1631</v>
      </c>
      <c r="D676" s="478">
        <f>SUBTOTAL(9,D670:D675)</f>
        <v>0</v>
      </c>
      <c r="E676" s="478">
        <f>SUBTOTAL(9,E670:E675)</f>
        <v>4454892.95</v>
      </c>
      <c r="F676" s="478">
        <f>SUBTOTAL(9,F670:F675)</f>
        <v>4454892.95</v>
      </c>
      <c r="G676" s="478">
        <f>SUBTOTAL(9,G670:G675)</f>
        <v>0</v>
      </c>
    </row>
    <row r="677" spans="2:7">
      <c r="B677">
        <v>9</v>
      </c>
      <c r="C677" t="s">
        <v>1631</v>
      </c>
      <c r="D677" s="478">
        <f>SUBTOTAL(9,D670:D676)</f>
        <v>0</v>
      </c>
      <c r="E677" s="478">
        <f>SUBTOTAL(9,E670:E676)</f>
        <v>4454892.95</v>
      </c>
      <c r="F677" s="478">
        <f>SUBTOTAL(9,F670:F676)</f>
        <v>4454892.95</v>
      </c>
      <c r="G677" s="478">
        <f>SUBTOTAL(9,G670:G676)</f>
        <v>0</v>
      </c>
    </row>
    <row r="678" spans="2:7">
      <c r="D678" s="478"/>
      <c r="E678" s="478"/>
      <c r="F678" s="478"/>
      <c r="G678" s="478"/>
    </row>
    <row r="679" spans="2:7" hidden="1">
      <c r="B679" s="300" t="s">
        <v>1632</v>
      </c>
      <c r="C679" s="300">
        <v>0</v>
      </c>
      <c r="D679" s="479">
        <v>-1.52587890625E-5</v>
      </c>
      <c r="E679" s="479">
        <v>148271237921.47006</v>
      </c>
      <c r="F679" s="479">
        <v>148271237921.47003</v>
      </c>
      <c r="G679" s="479">
        <v>-3.1443050829693675E-7</v>
      </c>
    </row>
    <row r="680" spans="2:7">
      <c r="C680" s="300" t="s">
        <v>1633</v>
      </c>
      <c r="D680" s="479">
        <f>D679</f>
        <v>-1.52587890625E-5</v>
      </c>
      <c r="E680" s="479">
        <f>E679</f>
        <v>148271237921.47006</v>
      </c>
      <c r="F680" s="479">
        <f>F679</f>
        <v>148271237921.47003</v>
      </c>
      <c r="G680" s="479">
        <f>G679</f>
        <v>-3.1443050829693675E-7</v>
      </c>
    </row>
  </sheetData>
  <autoFilter ref="B9:G677" xr:uid="{78786490-FBB1-44D9-9DDD-DDE0372A5818}"/>
  <pageMargins left="0.7" right="0.7" top="0.75" bottom="0.75" header="0.3" footer="0.3"/>
  <pageSetup orientation="portrait" horizontalDpi="300" verticalDpi="300" r:id="rId1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A6700D-AA32-4598-909F-5CCB093E8163}">
  <dimension ref="A1:I701"/>
  <sheetViews>
    <sheetView topLeftCell="A2" workbookViewId="0"/>
  </sheetViews>
  <sheetFormatPr defaultColWidth="11.42578125" defaultRowHeight="15" outlineLevelRow="4"/>
  <cols>
    <col min="1" max="1" width="7.85546875" customWidth="1"/>
    <col min="2" max="2" width="16.28515625" customWidth="1"/>
    <col min="3" max="3" width="40.28515625" customWidth="1"/>
    <col min="4" max="7" width="16.7109375" customWidth="1"/>
    <col min="9" max="9" width="13.7109375" bestFit="1" customWidth="1"/>
  </cols>
  <sheetData>
    <row r="1" spans="1:7" hidden="1">
      <c r="A1">
        <v>811024803</v>
      </c>
      <c r="B1">
        <v>202101</v>
      </c>
      <c r="C1" t="s">
        <v>1603</v>
      </c>
      <c r="D1" t="s">
        <v>1634</v>
      </c>
      <c r="E1" t="s">
        <v>1678</v>
      </c>
      <c r="F1" t="s">
        <v>1678</v>
      </c>
      <c r="G1" t="s">
        <v>1679</v>
      </c>
    </row>
    <row r="2" spans="1:7" ht="18.75">
      <c r="B2" s="140" t="s">
        <v>1603</v>
      </c>
    </row>
    <row r="3" spans="1:7" ht="18.75">
      <c r="B3" s="140" t="s">
        <v>1607</v>
      </c>
    </row>
    <row r="5" spans="1:7" ht="21">
      <c r="B5" s="141" t="s">
        <v>1608</v>
      </c>
    </row>
    <row r="6" spans="1:7">
      <c r="B6" s="142" t="s">
        <v>1680</v>
      </c>
    </row>
    <row r="9" spans="1:7">
      <c r="B9" s="143" t="s">
        <v>282</v>
      </c>
      <c r="C9" s="143" t="s">
        <v>1610</v>
      </c>
      <c r="D9" s="143" t="s">
        <v>1611</v>
      </c>
      <c r="E9" s="143" t="s">
        <v>1612</v>
      </c>
      <c r="F9" s="143" t="s">
        <v>1613</v>
      </c>
      <c r="G9" s="143" t="s">
        <v>1614</v>
      </c>
    </row>
    <row r="10" spans="1:7" outlineLevel="4">
      <c r="B10" s="180">
        <v>11050101</v>
      </c>
      <c r="C10" s="145" t="s">
        <v>291</v>
      </c>
      <c r="D10" s="478">
        <v>738000.47</v>
      </c>
      <c r="E10" s="478">
        <v>3305200</v>
      </c>
      <c r="F10" s="478">
        <v>3377600</v>
      </c>
      <c r="G10" s="478">
        <v>665600.47</v>
      </c>
    </row>
    <row r="11" spans="1:7" outlineLevel="3">
      <c r="B11">
        <v>110501</v>
      </c>
      <c r="C11" t="s">
        <v>290</v>
      </c>
      <c r="D11" s="478">
        <f>SUBTOTAL(9,D10:D10)</f>
        <v>738000.47</v>
      </c>
      <c r="E11" s="478">
        <f>SUBTOTAL(9,E10:E10)</f>
        <v>3305200</v>
      </c>
      <c r="F11" s="478">
        <f>SUBTOTAL(9,F10:F10)</f>
        <v>3377600</v>
      </c>
      <c r="G11" s="478">
        <f>SUBTOTAL(9,G10:G10)</f>
        <v>665600.47</v>
      </c>
    </row>
    <row r="12" spans="1:7" outlineLevel="4">
      <c r="B12" s="180">
        <v>11050201</v>
      </c>
      <c r="C12" s="145" t="s">
        <v>296</v>
      </c>
      <c r="D12" s="478">
        <v>0</v>
      </c>
      <c r="E12" s="478">
        <v>400000</v>
      </c>
      <c r="F12" s="478">
        <v>0</v>
      </c>
      <c r="G12" s="478">
        <v>400000</v>
      </c>
    </row>
    <row r="13" spans="1:7" outlineLevel="4">
      <c r="B13" s="180">
        <v>11050204</v>
      </c>
      <c r="C13" s="145" t="s">
        <v>297</v>
      </c>
      <c r="D13" s="478">
        <v>0</v>
      </c>
      <c r="E13" s="478">
        <v>200000</v>
      </c>
      <c r="F13" s="478">
        <v>0</v>
      </c>
      <c r="G13" s="478">
        <v>200000</v>
      </c>
    </row>
    <row r="14" spans="1:7" outlineLevel="4">
      <c r="B14" s="180">
        <v>11050205</v>
      </c>
      <c r="C14" s="145" t="s">
        <v>298</v>
      </c>
      <c r="D14" s="478">
        <v>200000</v>
      </c>
      <c r="E14" s="478">
        <v>0</v>
      </c>
      <c r="F14" s="478">
        <v>0</v>
      </c>
      <c r="G14" s="478">
        <v>200000</v>
      </c>
    </row>
    <row r="15" spans="1:7" outlineLevel="4">
      <c r="B15" s="180">
        <v>11050212</v>
      </c>
      <c r="C15" s="145" t="s">
        <v>299</v>
      </c>
      <c r="D15" s="478">
        <v>0</v>
      </c>
      <c r="E15" s="478">
        <v>400000</v>
      </c>
      <c r="F15" s="478">
        <v>0</v>
      </c>
      <c r="G15" s="478">
        <v>400000</v>
      </c>
    </row>
    <row r="16" spans="1:7" outlineLevel="4">
      <c r="B16" s="180">
        <v>11050214</v>
      </c>
      <c r="C16" s="145" t="s">
        <v>300</v>
      </c>
      <c r="D16" s="478">
        <v>50000</v>
      </c>
      <c r="E16" s="478">
        <v>0</v>
      </c>
      <c r="F16" s="478">
        <v>0</v>
      </c>
      <c r="G16" s="478">
        <v>50000</v>
      </c>
    </row>
    <row r="17" spans="2:7" outlineLevel="4">
      <c r="B17" s="180">
        <v>11050215</v>
      </c>
      <c r="C17" s="145" t="s">
        <v>1638</v>
      </c>
      <c r="D17" s="478">
        <v>0</v>
      </c>
      <c r="E17" s="478">
        <v>800000</v>
      </c>
      <c r="F17" s="478">
        <v>0</v>
      </c>
      <c r="G17" s="478">
        <v>800000</v>
      </c>
    </row>
    <row r="18" spans="2:7" outlineLevel="4">
      <c r="B18" s="180">
        <v>11050216</v>
      </c>
      <c r="C18" s="145" t="s">
        <v>302</v>
      </c>
      <c r="D18" s="478">
        <v>0</v>
      </c>
      <c r="E18" s="478">
        <v>800000</v>
      </c>
      <c r="F18" s="478">
        <v>0</v>
      </c>
      <c r="G18" s="478">
        <v>800000</v>
      </c>
    </row>
    <row r="19" spans="2:7" outlineLevel="3">
      <c r="B19">
        <v>110502</v>
      </c>
      <c r="C19" t="s">
        <v>295</v>
      </c>
      <c r="D19" s="478">
        <f>SUBTOTAL(9,D12:D18)</f>
        <v>250000</v>
      </c>
      <c r="E19" s="478">
        <f>SUBTOTAL(9,E12:E18)</f>
        <v>2600000</v>
      </c>
      <c r="F19" s="478">
        <f>SUBTOTAL(9,F12:F18)</f>
        <v>0</v>
      </c>
      <c r="G19" s="478">
        <f>SUBTOTAL(9,G12:G18)</f>
        <v>2850000</v>
      </c>
    </row>
    <row r="20" spans="2:7" outlineLevel="2">
      <c r="B20">
        <v>1105</v>
      </c>
      <c r="C20" t="s">
        <v>289</v>
      </c>
      <c r="D20" s="478">
        <f>SUBTOTAL(9,D10:D19)</f>
        <v>988000.47</v>
      </c>
      <c r="E20" s="478">
        <f>SUBTOTAL(9,E10:E19)</f>
        <v>5905200</v>
      </c>
      <c r="F20" s="478">
        <f>SUBTOTAL(9,F10:F19)</f>
        <v>3377600</v>
      </c>
      <c r="G20" s="478">
        <f>SUBTOTAL(9,G10:G19)</f>
        <v>3515600.4699999997</v>
      </c>
    </row>
    <row r="21" spans="2:7" outlineLevel="4">
      <c r="B21" s="180">
        <v>11100501</v>
      </c>
      <c r="C21" s="145" t="s">
        <v>305</v>
      </c>
      <c r="D21" s="478">
        <v>1139397.0900000001</v>
      </c>
      <c r="E21" s="478">
        <v>262806000</v>
      </c>
      <c r="F21" s="478">
        <v>263042492.34999996</v>
      </c>
      <c r="G21" s="478">
        <v>902904.74</v>
      </c>
    </row>
    <row r="22" spans="2:7" outlineLevel="3">
      <c r="B22">
        <v>111005</v>
      </c>
      <c r="C22" t="s">
        <v>304</v>
      </c>
      <c r="D22" s="478">
        <f>SUBTOTAL(9,D21:D21)</f>
        <v>1139397.0900000001</v>
      </c>
      <c r="E22" s="478">
        <f>SUBTOTAL(9,E21:E21)</f>
        <v>262806000</v>
      </c>
      <c r="F22" s="478">
        <f>SUBTOTAL(9,F21:F21)</f>
        <v>263042492.34999996</v>
      </c>
      <c r="G22" s="478">
        <f>SUBTOTAL(9,G21:G21)</f>
        <v>902904.74</v>
      </c>
    </row>
    <row r="23" spans="2:7" outlineLevel="4">
      <c r="B23" s="180">
        <v>11100601</v>
      </c>
      <c r="C23" s="145" t="s">
        <v>307</v>
      </c>
      <c r="D23" s="478">
        <v>8819830072.7000008</v>
      </c>
      <c r="E23" s="478">
        <v>20638965031</v>
      </c>
      <c r="F23" s="478">
        <v>21877593106.409996</v>
      </c>
      <c r="G23" s="478">
        <v>7581201997.29</v>
      </c>
    </row>
    <row r="24" spans="2:7" outlineLevel="3">
      <c r="B24">
        <v>111006</v>
      </c>
      <c r="C24" t="s">
        <v>306</v>
      </c>
      <c r="D24" s="478">
        <f>SUBTOTAL(9,D23:D23)</f>
        <v>8819830072.7000008</v>
      </c>
      <c r="E24" s="478">
        <f>SUBTOTAL(9,E23:E23)</f>
        <v>20638965031</v>
      </c>
      <c r="F24" s="478">
        <f>SUBTOTAL(9,F23:F23)</f>
        <v>21877593106.409996</v>
      </c>
      <c r="G24" s="478">
        <f>SUBTOTAL(9,G23:G23)</f>
        <v>7581201997.29</v>
      </c>
    </row>
    <row r="25" spans="2:7" outlineLevel="4">
      <c r="B25" s="180">
        <v>11109001</v>
      </c>
      <c r="C25" s="145" t="s">
        <v>1639</v>
      </c>
      <c r="D25" s="478">
        <v>0</v>
      </c>
      <c r="E25" s="478">
        <v>0</v>
      </c>
      <c r="F25" s="478">
        <v>0</v>
      </c>
      <c r="G25" s="478">
        <v>0</v>
      </c>
    </row>
    <row r="26" spans="2:7" outlineLevel="3">
      <c r="B26">
        <v>111090</v>
      </c>
      <c r="C26" t="s">
        <v>312</v>
      </c>
      <c r="D26" s="478">
        <f>SUBTOTAL(9,D25:D25)</f>
        <v>0</v>
      </c>
      <c r="E26" s="478">
        <f>SUBTOTAL(9,E25:E25)</f>
        <v>0</v>
      </c>
      <c r="F26" s="478">
        <f>SUBTOTAL(9,F25:F25)</f>
        <v>0</v>
      </c>
      <c r="G26" s="478">
        <f>SUBTOTAL(9,G25:G25)</f>
        <v>0</v>
      </c>
    </row>
    <row r="27" spans="2:7" outlineLevel="2">
      <c r="B27">
        <v>1110</v>
      </c>
      <c r="C27" t="s">
        <v>303</v>
      </c>
      <c r="D27" s="478">
        <f>SUBTOTAL(9,D21:D26)</f>
        <v>8820969469.7900009</v>
      </c>
      <c r="E27" s="478">
        <f>SUBTOTAL(9,E21:E26)</f>
        <v>20901771031</v>
      </c>
      <c r="F27" s="478">
        <f>SUBTOTAL(9,F21:F26)</f>
        <v>22140635598.759995</v>
      </c>
      <c r="G27" s="478">
        <f>SUBTOTAL(9,G21:G26)</f>
        <v>7582104902.0299997</v>
      </c>
    </row>
    <row r="28" spans="2:7" outlineLevel="4">
      <c r="B28" s="180">
        <v>11321001</v>
      </c>
      <c r="C28" s="145" t="s">
        <v>316</v>
      </c>
      <c r="D28" s="478">
        <v>588995980.04999995</v>
      </c>
      <c r="E28" s="478">
        <v>121760958.56999999</v>
      </c>
      <c r="F28" s="478">
        <v>511532175.87</v>
      </c>
      <c r="G28" s="478">
        <v>199224762.74999994</v>
      </c>
    </row>
    <row r="29" spans="2:7" outlineLevel="4">
      <c r="B29" s="180">
        <v>11321002</v>
      </c>
      <c r="C29" s="145" t="s">
        <v>317</v>
      </c>
      <c r="D29" s="478">
        <v>137176523.09999999</v>
      </c>
      <c r="E29" s="478">
        <v>477911471</v>
      </c>
      <c r="F29" s="478">
        <v>8367366</v>
      </c>
      <c r="G29" s="478">
        <v>606720628.10000002</v>
      </c>
    </row>
    <row r="30" spans="2:7" outlineLevel="4">
      <c r="B30" s="180">
        <v>11321003</v>
      </c>
      <c r="C30" s="145" t="s">
        <v>318</v>
      </c>
      <c r="D30" s="478">
        <v>830732613.32000005</v>
      </c>
      <c r="E30" s="478">
        <v>119425.53</v>
      </c>
      <c r="F30" s="478">
        <v>502696825.29999995</v>
      </c>
      <c r="G30" s="478">
        <v>328155213.55000007</v>
      </c>
    </row>
    <row r="31" spans="2:7" outlineLevel="3">
      <c r="B31">
        <v>113210</v>
      </c>
      <c r="C31" t="s">
        <v>315</v>
      </c>
      <c r="D31" s="478">
        <f>SUBTOTAL(9,D28:D30)</f>
        <v>1556905116.47</v>
      </c>
      <c r="E31" s="478">
        <f>SUBTOTAL(9,E28:E30)</f>
        <v>599791855.0999999</v>
      </c>
      <c r="F31" s="478">
        <f>SUBTOTAL(9,F28:F30)</f>
        <v>1022596367.17</v>
      </c>
      <c r="G31" s="478">
        <f>SUBTOTAL(9,G28:G30)</f>
        <v>1134100604.4000001</v>
      </c>
    </row>
    <row r="32" spans="2:7" outlineLevel="2">
      <c r="B32">
        <v>1132</v>
      </c>
      <c r="C32" t="s">
        <v>314</v>
      </c>
      <c r="D32" s="478">
        <f>SUBTOTAL(9,D28:D31)</f>
        <v>1556905116.47</v>
      </c>
      <c r="E32" s="478">
        <f>SUBTOTAL(9,E28:E31)</f>
        <v>599791855.0999999</v>
      </c>
      <c r="F32" s="478">
        <f>SUBTOTAL(9,F28:F31)</f>
        <v>1022596367.17</v>
      </c>
      <c r="G32" s="478">
        <f>SUBTOTAL(9,G28:G31)</f>
        <v>1134100604.4000001</v>
      </c>
    </row>
    <row r="33" spans="2:7" outlineLevel="4">
      <c r="B33" s="180">
        <v>11339001</v>
      </c>
      <c r="C33" s="145" t="s">
        <v>322</v>
      </c>
      <c r="D33" s="478">
        <v>1373413.22</v>
      </c>
      <c r="E33" s="478">
        <v>4002914139.9000001</v>
      </c>
      <c r="F33" s="478">
        <v>4003845521.3299999</v>
      </c>
      <c r="G33" s="478">
        <v>442031.78999996185</v>
      </c>
    </row>
    <row r="34" spans="2:7" outlineLevel="4">
      <c r="B34" s="180">
        <v>11339002</v>
      </c>
      <c r="C34" s="145" t="s">
        <v>323</v>
      </c>
      <c r="D34" s="478">
        <v>1035975471.78</v>
      </c>
      <c r="E34" s="478">
        <v>8145337088.0100002</v>
      </c>
      <c r="F34" s="478">
        <v>9179521439</v>
      </c>
      <c r="G34" s="478">
        <v>1791120.7899999619</v>
      </c>
    </row>
    <row r="35" spans="2:7" outlineLevel="3">
      <c r="B35">
        <v>113390</v>
      </c>
      <c r="C35" t="s">
        <v>321</v>
      </c>
      <c r="D35" s="478">
        <f>SUBTOTAL(9,D33:D34)</f>
        <v>1037348885</v>
      </c>
      <c r="E35" s="478">
        <f>SUBTOTAL(9,E33:E34)</f>
        <v>12148251227.91</v>
      </c>
      <c r="F35" s="478">
        <f>SUBTOTAL(9,F33:F34)</f>
        <v>13183366960.33</v>
      </c>
      <c r="G35" s="478">
        <f>SUBTOTAL(9,G33:G34)</f>
        <v>2233152.5799999237</v>
      </c>
    </row>
    <row r="36" spans="2:7" outlineLevel="2">
      <c r="B36">
        <v>1133</v>
      </c>
      <c r="C36" t="s">
        <v>1640</v>
      </c>
      <c r="D36" s="478">
        <f>SUBTOTAL(9,D33:D35)</f>
        <v>1037348885</v>
      </c>
      <c r="E36" s="478">
        <f>SUBTOTAL(9,E33:E35)</f>
        <v>12148251227.91</v>
      </c>
      <c r="F36" s="478">
        <f>SUBTOTAL(9,F33:F35)</f>
        <v>13183366960.33</v>
      </c>
      <c r="G36" s="478">
        <f>SUBTOTAL(9,G33:G35)</f>
        <v>2233152.5799999237</v>
      </c>
    </row>
    <row r="37" spans="2:7" outlineLevel="1">
      <c r="B37">
        <v>11</v>
      </c>
      <c r="C37" t="s">
        <v>288</v>
      </c>
      <c r="D37" s="478">
        <f>SUBTOTAL(9,D10:D36)</f>
        <v>11416211471.73</v>
      </c>
      <c r="E37" s="478">
        <f>SUBTOTAL(9,E10:E36)</f>
        <v>33655719314.010002</v>
      </c>
      <c r="F37" s="478">
        <f>SUBTOTAL(9,F10:F36)</f>
        <v>36349976526.259995</v>
      </c>
      <c r="G37" s="478">
        <f>SUBTOTAL(9,G10:G36)</f>
        <v>8721954259.4799995</v>
      </c>
    </row>
    <row r="38" spans="2:7" outlineLevel="4">
      <c r="B38" s="180">
        <v>12010601</v>
      </c>
      <c r="C38" s="145" t="s">
        <v>327</v>
      </c>
      <c r="D38" s="478">
        <v>5001991489</v>
      </c>
      <c r="E38" s="478">
        <v>865440355</v>
      </c>
      <c r="F38" s="478">
        <v>836695712</v>
      </c>
      <c r="G38" s="478">
        <v>5030736132</v>
      </c>
    </row>
    <row r="39" spans="2:7" outlineLevel="4">
      <c r="B39" s="180">
        <v>12010602</v>
      </c>
      <c r="C39" s="145" t="s">
        <v>328</v>
      </c>
      <c r="D39" s="478">
        <v>54010697.689999998</v>
      </c>
      <c r="E39" s="478">
        <v>40812932.329999998</v>
      </c>
      <c r="F39" s="478">
        <v>28744572</v>
      </c>
      <c r="G39" s="478">
        <v>66079058.019999996</v>
      </c>
    </row>
    <row r="40" spans="2:7" outlineLevel="3">
      <c r="B40">
        <v>120106</v>
      </c>
      <c r="C40" t="s">
        <v>326</v>
      </c>
      <c r="D40" s="478">
        <f>SUBTOTAL(9,D38:D39)</f>
        <v>5056002186.6899996</v>
      </c>
      <c r="E40" s="478">
        <f>SUBTOTAL(9,E38:E39)</f>
        <v>906253287.33000004</v>
      </c>
      <c r="F40" s="478">
        <f>SUBTOTAL(9,F38:F39)</f>
        <v>865440284</v>
      </c>
      <c r="G40" s="478">
        <f>SUBTOTAL(9,G38:G39)</f>
        <v>5096815190.0200005</v>
      </c>
    </row>
    <row r="41" spans="2:7" outlineLevel="2">
      <c r="B41">
        <v>1201</v>
      </c>
      <c r="C41" t="s">
        <v>325</v>
      </c>
      <c r="D41" s="478">
        <f>SUBTOTAL(9,D38:D40)</f>
        <v>5056002186.6899996</v>
      </c>
      <c r="E41" s="478">
        <f>SUBTOTAL(9,E38:E40)</f>
        <v>906253287.33000004</v>
      </c>
      <c r="F41" s="478">
        <f>SUBTOTAL(9,F38:F40)</f>
        <v>865440284</v>
      </c>
      <c r="G41" s="478">
        <f>SUBTOTAL(9,G38:G40)</f>
        <v>5096815190.0200005</v>
      </c>
    </row>
    <row r="42" spans="2:7" outlineLevel="1">
      <c r="B42">
        <v>12</v>
      </c>
      <c r="C42" t="s">
        <v>324</v>
      </c>
      <c r="D42" s="478">
        <f>SUBTOTAL(9,D38:D41)</f>
        <v>5056002186.6899996</v>
      </c>
      <c r="E42" s="478">
        <f>SUBTOTAL(9,E38:E41)</f>
        <v>906253287.33000004</v>
      </c>
      <c r="F42" s="478">
        <f>SUBTOTAL(9,F38:F41)</f>
        <v>865440284</v>
      </c>
      <c r="G42" s="478">
        <f>SUBTOTAL(9,G38:G41)</f>
        <v>5096815190.0200005</v>
      </c>
    </row>
    <row r="43" spans="2:7" outlineLevel="4">
      <c r="B43" s="180">
        <v>14070101</v>
      </c>
      <c r="C43" s="145" t="s">
        <v>335</v>
      </c>
      <c r="D43" s="478">
        <v>0</v>
      </c>
      <c r="E43" s="478">
        <v>0</v>
      </c>
      <c r="F43" s="478">
        <v>0</v>
      </c>
      <c r="G43" s="478">
        <v>0</v>
      </c>
    </row>
    <row r="44" spans="2:7" outlineLevel="4">
      <c r="B44" s="180">
        <v>14070102</v>
      </c>
      <c r="C44" s="145" t="s">
        <v>336</v>
      </c>
      <c r="D44" s="478">
        <v>2613861118.8499999</v>
      </c>
      <c r="E44" s="478">
        <v>5405769633.2200003</v>
      </c>
      <c r="F44" s="478">
        <v>6859529554.8999996</v>
      </c>
      <c r="G44" s="478">
        <v>1160101197.1699998</v>
      </c>
    </row>
    <row r="45" spans="2:7" outlineLevel="4">
      <c r="B45" s="180">
        <v>14070103</v>
      </c>
      <c r="C45" s="145" t="s">
        <v>337</v>
      </c>
      <c r="D45" s="478">
        <v>0</v>
      </c>
      <c r="E45" s="478">
        <v>15905237.74</v>
      </c>
      <c r="F45" s="478">
        <v>12909730.470000001</v>
      </c>
      <c r="G45" s="478">
        <v>2995507.27</v>
      </c>
    </row>
    <row r="46" spans="2:7" outlineLevel="3">
      <c r="B46">
        <v>140701</v>
      </c>
      <c r="C46" t="s">
        <v>334</v>
      </c>
      <c r="D46" s="478">
        <f>SUBTOTAL(9,D43:D45)</f>
        <v>2613861118.8499999</v>
      </c>
      <c r="E46" s="478">
        <f>SUBTOTAL(9,E43:E45)</f>
        <v>5421674870.96</v>
      </c>
      <c r="F46" s="478">
        <f>SUBTOTAL(9,F43:F45)</f>
        <v>6872439285.3699999</v>
      </c>
      <c r="G46" s="478">
        <f>SUBTOTAL(9,G43:G45)</f>
        <v>1163096704.4399998</v>
      </c>
    </row>
    <row r="47" spans="2:7" outlineLevel="2">
      <c r="B47">
        <v>1407</v>
      </c>
      <c r="C47" t="s">
        <v>334</v>
      </c>
      <c r="D47" s="478">
        <f>SUBTOTAL(9,D43:D46)</f>
        <v>2613861118.8499999</v>
      </c>
      <c r="E47" s="478">
        <f>SUBTOTAL(9,E43:E46)</f>
        <v>5421674870.96</v>
      </c>
      <c r="F47" s="478">
        <f>SUBTOTAL(9,F43:F46)</f>
        <v>6872439285.3699999</v>
      </c>
      <c r="G47" s="478">
        <f>SUBTOTAL(9,G43:G46)</f>
        <v>1163096704.4399998</v>
      </c>
    </row>
    <row r="48" spans="2:7" outlineLevel="4">
      <c r="B48" s="180">
        <v>14201003</v>
      </c>
      <c r="C48" s="145" t="s">
        <v>342</v>
      </c>
      <c r="D48" s="478">
        <v>477300000</v>
      </c>
      <c r="E48" s="478">
        <v>0</v>
      </c>
      <c r="F48" s="478">
        <v>477300000</v>
      </c>
      <c r="G48" s="478">
        <v>0</v>
      </c>
    </row>
    <row r="49" spans="2:7" outlineLevel="3">
      <c r="B49">
        <v>142010</v>
      </c>
      <c r="C49" t="s">
        <v>339</v>
      </c>
      <c r="D49" s="478">
        <f>SUBTOTAL(9,D48:D48)</f>
        <v>477300000</v>
      </c>
      <c r="E49" s="478">
        <f>SUBTOTAL(9,E48:E48)</f>
        <v>0</v>
      </c>
      <c r="F49" s="478">
        <f>SUBTOTAL(9,F48:F48)</f>
        <v>477300000</v>
      </c>
      <c r="G49" s="478">
        <f>SUBTOTAL(9,G48:G48)</f>
        <v>0</v>
      </c>
    </row>
    <row r="50" spans="2:7" outlineLevel="2">
      <c r="B50">
        <v>1420</v>
      </c>
      <c r="C50" t="s">
        <v>339</v>
      </c>
      <c r="D50" s="478">
        <f>SUBTOTAL(9,D48:D49)</f>
        <v>477300000</v>
      </c>
      <c r="E50" s="478">
        <f>SUBTOTAL(9,E48:E49)</f>
        <v>0</v>
      </c>
      <c r="F50" s="478">
        <f>SUBTOTAL(9,F48:F49)</f>
        <v>477300000</v>
      </c>
      <c r="G50" s="478">
        <f>SUBTOTAL(9,G48:G49)</f>
        <v>0</v>
      </c>
    </row>
    <row r="51" spans="2:7" outlineLevel="4">
      <c r="B51" s="180">
        <v>14220101</v>
      </c>
      <c r="C51" s="145" t="s">
        <v>345</v>
      </c>
      <c r="D51" s="478">
        <v>0</v>
      </c>
      <c r="E51" s="478">
        <v>0</v>
      </c>
      <c r="F51" s="478">
        <v>0</v>
      </c>
      <c r="G51" s="478">
        <v>0</v>
      </c>
    </row>
    <row r="52" spans="2:7" outlineLevel="3">
      <c r="B52">
        <v>142201</v>
      </c>
      <c r="C52" t="s">
        <v>344</v>
      </c>
      <c r="D52" s="478">
        <f>SUBTOTAL(9,D51:D51)</f>
        <v>0</v>
      </c>
      <c r="E52" s="478">
        <f>SUBTOTAL(9,E51:E51)</f>
        <v>0</v>
      </c>
      <c r="F52" s="478">
        <f>SUBTOTAL(9,F51:F51)</f>
        <v>0</v>
      </c>
      <c r="G52" s="478">
        <f>SUBTOTAL(9,G51:G51)</f>
        <v>0</v>
      </c>
    </row>
    <row r="53" spans="2:7" outlineLevel="4">
      <c r="B53" s="180">
        <v>14220201</v>
      </c>
      <c r="C53" s="145" t="s">
        <v>347</v>
      </c>
      <c r="D53" s="478">
        <v>13460768</v>
      </c>
      <c r="E53" s="478">
        <v>729951</v>
      </c>
      <c r="F53" s="478">
        <v>0</v>
      </c>
      <c r="G53" s="478">
        <v>14190719</v>
      </c>
    </row>
    <row r="54" spans="2:7" outlineLevel="4">
      <c r="B54" s="180">
        <v>14220202</v>
      </c>
      <c r="C54" s="145" t="s">
        <v>348</v>
      </c>
      <c r="D54" s="478">
        <v>9352788.5299999993</v>
      </c>
      <c r="E54" s="478">
        <v>2242108.1399999997</v>
      </c>
      <c r="F54" s="478">
        <v>0</v>
      </c>
      <c r="G54" s="478">
        <v>11594896.669999998</v>
      </c>
    </row>
    <row r="55" spans="2:7" outlineLevel="4">
      <c r="B55" s="180">
        <v>14220203</v>
      </c>
      <c r="C55" s="145" t="s">
        <v>349</v>
      </c>
      <c r="D55" s="478">
        <v>0</v>
      </c>
      <c r="E55" s="478">
        <v>0</v>
      </c>
      <c r="F55" s="478">
        <v>0</v>
      </c>
      <c r="G55" s="478">
        <v>0</v>
      </c>
    </row>
    <row r="56" spans="2:7" outlineLevel="3">
      <c r="B56">
        <v>142202</v>
      </c>
      <c r="C56" t="s">
        <v>346</v>
      </c>
      <c r="D56" s="478">
        <f>SUBTOTAL(9,D53:D55)</f>
        <v>22813556.530000001</v>
      </c>
      <c r="E56" s="478">
        <f>SUBTOTAL(9,E53:E55)</f>
        <v>2972059.1399999997</v>
      </c>
      <c r="F56" s="478">
        <f>SUBTOTAL(9,F53:F55)</f>
        <v>0</v>
      </c>
      <c r="G56" s="478">
        <f>SUBTOTAL(9,G53:G55)</f>
        <v>25785615.669999998</v>
      </c>
    </row>
    <row r="57" spans="2:7" outlineLevel="4">
      <c r="B57" s="180">
        <v>14220301</v>
      </c>
      <c r="C57" s="145" t="s">
        <v>351</v>
      </c>
      <c r="D57" s="478">
        <v>183827000</v>
      </c>
      <c r="E57" s="478">
        <v>0</v>
      </c>
      <c r="F57" s="478">
        <v>0</v>
      </c>
      <c r="G57" s="478">
        <v>183827000</v>
      </c>
    </row>
    <row r="58" spans="2:7" outlineLevel="4">
      <c r="B58" s="180">
        <v>14220302</v>
      </c>
      <c r="C58" s="145" t="s">
        <v>352</v>
      </c>
      <c r="D58" s="478">
        <v>0</v>
      </c>
      <c r="E58" s="478">
        <v>0</v>
      </c>
      <c r="F58" s="478">
        <v>0</v>
      </c>
      <c r="G58" s="478">
        <v>0</v>
      </c>
    </row>
    <row r="59" spans="2:7" outlineLevel="3">
      <c r="B59">
        <v>142203</v>
      </c>
      <c r="C59" t="s">
        <v>350</v>
      </c>
      <c r="D59" s="478">
        <f>SUBTOTAL(9,D57:D58)</f>
        <v>183827000</v>
      </c>
      <c r="E59" s="478">
        <f>SUBTOTAL(9,E57:E58)</f>
        <v>0</v>
      </c>
      <c r="F59" s="478">
        <f>SUBTOTAL(9,F57:F58)</f>
        <v>0</v>
      </c>
      <c r="G59" s="478">
        <f>SUBTOTAL(9,G57:G58)</f>
        <v>183827000</v>
      </c>
    </row>
    <row r="60" spans="2:7" outlineLevel="4">
      <c r="B60" s="180">
        <v>14221001</v>
      </c>
      <c r="C60" s="145" t="s">
        <v>354</v>
      </c>
      <c r="D60" s="478">
        <v>218562.13</v>
      </c>
      <c r="E60" s="478">
        <v>635012.93999999994</v>
      </c>
      <c r="F60" s="478">
        <v>634031.1</v>
      </c>
      <c r="G60" s="478">
        <v>219543.97</v>
      </c>
    </row>
    <row r="61" spans="2:7" outlineLevel="3">
      <c r="B61">
        <v>142210</v>
      </c>
      <c r="C61" t="s">
        <v>353</v>
      </c>
      <c r="D61" s="478">
        <f>SUBTOTAL(9,D60:D60)</f>
        <v>218562.13</v>
      </c>
      <c r="E61" s="478">
        <f>SUBTOTAL(9,E60:E60)</f>
        <v>635012.93999999994</v>
      </c>
      <c r="F61" s="478">
        <f>SUBTOTAL(9,F60:F60)</f>
        <v>634031.1</v>
      </c>
      <c r="G61" s="478">
        <f>SUBTOTAL(9,G60:G60)</f>
        <v>219543.97</v>
      </c>
    </row>
    <row r="62" spans="2:7" outlineLevel="4">
      <c r="B62" s="180">
        <v>14225001</v>
      </c>
      <c r="C62" s="145" t="s">
        <v>356</v>
      </c>
      <c r="D62" s="478">
        <v>1299337.52</v>
      </c>
      <c r="E62" s="478">
        <v>814282.05</v>
      </c>
      <c r="F62" s="478">
        <v>0</v>
      </c>
      <c r="G62" s="478">
        <v>2113619.5699999998</v>
      </c>
    </row>
    <row r="63" spans="2:7" outlineLevel="4">
      <c r="B63" s="180">
        <v>14225002</v>
      </c>
      <c r="C63" s="145" t="s">
        <v>1670</v>
      </c>
      <c r="D63" s="478">
        <v>1080887.6000000001</v>
      </c>
      <c r="E63" s="478">
        <v>2415011.5699999998</v>
      </c>
      <c r="F63" s="478">
        <v>3495899.17</v>
      </c>
      <c r="G63" s="478">
        <v>0</v>
      </c>
    </row>
    <row r="64" spans="2:7" outlineLevel="4">
      <c r="B64" s="180">
        <v>14225003</v>
      </c>
      <c r="C64" s="145" t="s">
        <v>358</v>
      </c>
      <c r="D64" s="478">
        <v>472534.17</v>
      </c>
      <c r="E64" s="478">
        <v>554846.39</v>
      </c>
      <c r="F64" s="478">
        <v>1027380.56</v>
      </c>
      <c r="G64" s="478">
        <v>-5.8207660913467407E-11</v>
      </c>
    </row>
    <row r="65" spans="2:7" outlineLevel="4">
      <c r="B65" s="180">
        <v>14225004</v>
      </c>
      <c r="C65" s="145" t="s">
        <v>359</v>
      </c>
      <c r="D65" s="478">
        <v>177764.78</v>
      </c>
      <c r="E65" s="478">
        <v>0</v>
      </c>
      <c r="F65" s="478">
        <v>177764.78</v>
      </c>
      <c r="G65" s="478">
        <v>0</v>
      </c>
    </row>
    <row r="66" spans="2:7" outlineLevel="4">
      <c r="B66" s="180">
        <v>14225005</v>
      </c>
      <c r="C66" s="145" t="s">
        <v>360</v>
      </c>
      <c r="D66" s="478">
        <v>610943.85</v>
      </c>
      <c r="E66" s="478">
        <v>580539.34</v>
      </c>
      <c r="F66" s="478">
        <v>1191483.19</v>
      </c>
      <c r="G66" s="478">
        <v>0</v>
      </c>
    </row>
    <row r="67" spans="2:7" outlineLevel="4">
      <c r="B67" s="180">
        <v>14225006</v>
      </c>
      <c r="C67" s="145" t="s">
        <v>361</v>
      </c>
      <c r="D67" s="478">
        <v>492935.9</v>
      </c>
      <c r="E67" s="478">
        <v>558142.4</v>
      </c>
      <c r="F67" s="478">
        <v>1051078.3</v>
      </c>
      <c r="G67" s="478">
        <v>0</v>
      </c>
    </row>
    <row r="68" spans="2:7" outlineLevel="4">
      <c r="B68" s="180">
        <v>14225007</v>
      </c>
      <c r="C68" s="145" t="s">
        <v>362</v>
      </c>
      <c r="D68" s="478">
        <v>701047.38</v>
      </c>
      <c r="E68" s="478">
        <v>849250.2</v>
      </c>
      <c r="F68" s="478">
        <v>1550297.58</v>
      </c>
      <c r="G68" s="478">
        <v>0</v>
      </c>
    </row>
    <row r="69" spans="2:7" outlineLevel="4">
      <c r="B69" s="180">
        <v>14225008</v>
      </c>
      <c r="C69" s="145" t="s">
        <v>363</v>
      </c>
      <c r="D69" s="478">
        <v>136320.39000000001</v>
      </c>
      <c r="E69" s="478">
        <v>133608.24</v>
      </c>
      <c r="F69" s="478">
        <v>195856.81</v>
      </c>
      <c r="G69" s="478">
        <v>74071.820000000022</v>
      </c>
    </row>
    <row r="70" spans="2:7" outlineLevel="4">
      <c r="B70" s="180">
        <v>14225009</v>
      </c>
      <c r="C70" s="145" t="s">
        <v>364</v>
      </c>
      <c r="D70" s="478">
        <v>287937.59999999998</v>
      </c>
      <c r="E70" s="478">
        <v>0</v>
      </c>
      <c r="F70" s="478">
        <v>287937.59999999998</v>
      </c>
      <c r="G70" s="478">
        <v>0</v>
      </c>
    </row>
    <row r="71" spans="2:7" outlineLevel="4">
      <c r="B71" s="180">
        <v>14225010</v>
      </c>
      <c r="C71" s="145" t="s">
        <v>365</v>
      </c>
      <c r="D71" s="478">
        <v>165902.92000000001</v>
      </c>
      <c r="E71" s="478">
        <v>265662.92000000004</v>
      </c>
      <c r="F71" s="478">
        <v>0</v>
      </c>
      <c r="G71" s="478">
        <v>431565.84000000008</v>
      </c>
    </row>
    <row r="72" spans="2:7" outlineLevel="4">
      <c r="B72" s="180">
        <v>14225011</v>
      </c>
      <c r="C72" s="145" t="s">
        <v>366</v>
      </c>
      <c r="D72" s="478">
        <v>279135.94</v>
      </c>
      <c r="E72" s="478">
        <v>0</v>
      </c>
      <c r="F72" s="478">
        <v>279135.94</v>
      </c>
      <c r="G72" s="478">
        <v>0</v>
      </c>
    </row>
    <row r="73" spans="2:7" outlineLevel="4">
      <c r="B73" s="180">
        <v>14225012</v>
      </c>
      <c r="C73" s="145" t="s">
        <v>367</v>
      </c>
      <c r="D73" s="478">
        <v>0</v>
      </c>
      <c r="E73" s="478">
        <v>418971.24</v>
      </c>
      <c r="F73" s="478">
        <v>0</v>
      </c>
      <c r="G73" s="478">
        <v>418971.24</v>
      </c>
    </row>
    <row r="74" spans="2:7" outlineLevel="4">
      <c r="B74" s="180">
        <v>14225014</v>
      </c>
      <c r="C74" s="145" t="s">
        <v>369</v>
      </c>
      <c r="D74" s="478">
        <v>114845.32</v>
      </c>
      <c r="E74" s="478">
        <v>0</v>
      </c>
      <c r="F74" s="478">
        <v>0</v>
      </c>
      <c r="G74" s="478">
        <v>114845.32</v>
      </c>
    </row>
    <row r="75" spans="2:7" outlineLevel="4">
      <c r="B75" s="180">
        <v>14225015</v>
      </c>
      <c r="C75" s="145" t="s">
        <v>370</v>
      </c>
      <c r="D75" s="478">
        <v>286832.15999999997</v>
      </c>
      <c r="E75" s="478">
        <v>0</v>
      </c>
      <c r="F75" s="478">
        <v>286832.15999999997</v>
      </c>
      <c r="G75" s="478">
        <v>0</v>
      </c>
    </row>
    <row r="76" spans="2:7" outlineLevel="4">
      <c r="B76" s="180">
        <v>14225017</v>
      </c>
      <c r="C76" s="145" t="s">
        <v>372</v>
      </c>
      <c r="D76" s="478">
        <v>20954.34</v>
      </c>
      <c r="E76" s="478">
        <v>0</v>
      </c>
      <c r="F76" s="478">
        <v>20954.34</v>
      </c>
      <c r="G76" s="478">
        <v>0</v>
      </c>
    </row>
    <row r="77" spans="2:7" outlineLevel="4">
      <c r="B77" s="180">
        <v>14225018</v>
      </c>
      <c r="C77" s="145" t="s">
        <v>373</v>
      </c>
      <c r="D77" s="478">
        <v>92445.45</v>
      </c>
      <c r="E77" s="478">
        <v>24337.27</v>
      </c>
      <c r="F77" s="478">
        <v>116782.72</v>
      </c>
      <c r="G77" s="478">
        <v>0</v>
      </c>
    </row>
    <row r="78" spans="2:7" outlineLevel="4">
      <c r="B78" s="180">
        <v>14225019</v>
      </c>
      <c r="C78" s="145" t="s">
        <v>374</v>
      </c>
      <c r="D78" s="478">
        <v>36774.589999999997</v>
      </c>
      <c r="E78" s="478">
        <v>252650.58</v>
      </c>
      <c r="F78" s="478">
        <v>0</v>
      </c>
      <c r="G78" s="478">
        <v>289425.17</v>
      </c>
    </row>
    <row r="79" spans="2:7" outlineLevel="4">
      <c r="B79" s="180">
        <v>14225020</v>
      </c>
      <c r="C79" s="145" t="s">
        <v>375</v>
      </c>
      <c r="D79" s="478">
        <v>0</v>
      </c>
      <c r="E79" s="478">
        <v>116782.72</v>
      </c>
      <c r="F79" s="478">
        <v>116782.72</v>
      </c>
      <c r="G79" s="478">
        <v>0</v>
      </c>
    </row>
    <row r="80" spans="2:7" outlineLevel="4">
      <c r="B80" s="180">
        <v>14225022</v>
      </c>
      <c r="C80" s="145" t="s">
        <v>377</v>
      </c>
      <c r="D80" s="478">
        <v>0</v>
      </c>
      <c r="E80" s="478">
        <v>194637.86</v>
      </c>
      <c r="F80" s="478">
        <v>0</v>
      </c>
      <c r="G80" s="478">
        <v>194637.86</v>
      </c>
    </row>
    <row r="81" spans="2:7" outlineLevel="4">
      <c r="B81" s="180">
        <v>14225023</v>
      </c>
      <c r="C81" s="145" t="s">
        <v>378</v>
      </c>
      <c r="D81" s="478">
        <v>0</v>
      </c>
      <c r="E81" s="478">
        <v>14862.01</v>
      </c>
      <c r="F81" s="478">
        <v>14862.01</v>
      </c>
      <c r="G81" s="478">
        <v>0</v>
      </c>
    </row>
    <row r="82" spans="2:7" outlineLevel="4">
      <c r="B82" s="180">
        <v>14225024</v>
      </c>
      <c r="C82" s="145" t="s">
        <v>379</v>
      </c>
      <c r="D82" s="478">
        <v>0</v>
      </c>
      <c r="E82" s="478">
        <v>335641.48</v>
      </c>
      <c r="F82" s="478">
        <v>335641.48</v>
      </c>
      <c r="G82" s="478">
        <v>0</v>
      </c>
    </row>
    <row r="83" spans="2:7" outlineLevel="4">
      <c r="B83" s="180">
        <v>14225025</v>
      </c>
      <c r="C83" s="145" t="s">
        <v>380</v>
      </c>
      <c r="D83" s="478">
        <v>0</v>
      </c>
      <c r="E83" s="478">
        <v>72380.149999999994</v>
      </c>
      <c r="F83" s="478">
        <v>72380.149999999994</v>
      </c>
      <c r="G83" s="478">
        <v>0</v>
      </c>
    </row>
    <row r="84" spans="2:7" outlineLevel="4">
      <c r="B84" s="180">
        <v>14225037</v>
      </c>
      <c r="C84" s="145" t="s">
        <v>392</v>
      </c>
      <c r="D84" s="478">
        <v>0</v>
      </c>
      <c r="E84" s="478">
        <v>98335.89</v>
      </c>
      <c r="F84" s="478">
        <v>98335.89</v>
      </c>
      <c r="G84" s="478">
        <v>0</v>
      </c>
    </row>
    <row r="85" spans="2:7" outlineLevel="3">
      <c r="B85">
        <v>142250</v>
      </c>
      <c r="C85" t="s">
        <v>355</v>
      </c>
      <c r="D85" s="478">
        <f>SUBTOTAL(9,D62:D84)</f>
        <v>6256599.9100000001</v>
      </c>
      <c r="E85" s="478">
        <f>SUBTOTAL(9,E62:E84)</f>
        <v>7699942.3100000015</v>
      </c>
      <c r="F85" s="478">
        <f>SUBTOTAL(9,F62:F84)</f>
        <v>10319405.400000004</v>
      </c>
      <c r="G85" s="478">
        <f>SUBTOTAL(9,G62:G84)</f>
        <v>3637136.8199999994</v>
      </c>
    </row>
    <row r="86" spans="2:7" outlineLevel="2">
      <c r="B86">
        <v>1422</v>
      </c>
      <c r="C86" t="s">
        <v>343</v>
      </c>
      <c r="D86" s="478">
        <f>SUBTOTAL(9,D51:D85)</f>
        <v>213115718.56999993</v>
      </c>
      <c r="E86" s="478">
        <f>SUBTOTAL(9,E51:E85)</f>
        <v>11307014.389999999</v>
      </c>
      <c r="F86" s="478">
        <f>SUBTOTAL(9,F51:F85)</f>
        <v>10953436.500000002</v>
      </c>
      <c r="G86" s="478">
        <f>SUBTOTAL(9,G51:G85)</f>
        <v>213469296.45999998</v>
      </c>
    </row>
    <row r="87" spans="2:7" outlineLevel="4">
      <c r="B87" s="180">
        <v>14240201</v>
      </c>
      <c r="C87" s="145" t="s">
        <v>1642</v>
      </c>
      <c r="D87" s="478">
        <v>3783169667</v>
      </c>
      <c r="E87" s="478">
        <v>11278546</v>
      </c>
      <c r="F87" s="478">
        <v>202666655</v>
      </c>
      <c r="G87" s="478">
        <v>3591781558</v>
      </c>
    </row>
    <row r="88" spans="2:7" outlineLevel="3">
      <c r="B88">
        <v>142402</v>
      </c>
      <c r="C88" t="s">
        <v>411</v>
      </c>
      <c r="D88" s="478">
        <f>SUBTOTAL(9,D87:D87)</f>
        <v>3783169667</v>
      </c>
      <c r="E88" s="478">
        <f>SUBTOTAL(9,E87:E87)</f>
        <v>11278546</v>
      </c>
      <c r="F88" s="478">
        <f>SUBTOTAL(9,F87:F87)</f>
        <v>202666655</v>
      </c>
      <c r="G88" s="478">
        <f>SUBTOTAL(9,G87:G87)</f>
        <v>3591781558</v>
      </c>
    </row>
    <row r="89" spans="2:7" outlineLevel="2">
      <c r="B89">
        <v>1424</v>
      </c>
      <c r="C89" t="s">
        <v>410</v>
      </c>
      <c r="D89" s="478">
        <f>SUBTOTAL(9,D87:D88)</f>
        <v>3783169667</v>
      </c>
      <c r="E89" s="478">
        <f>SUBTOTAL(9,E87:E88)</f>
        <v>11278546</v>
      </c>
      <c r="F89" s="478">
        <f>SUBTOTAL(9,F87:F88)</f>
        <v>202666655</v>
      </c>
      <c r="G89" s="478">
        <f>SUBTOTAL(9,G87:G88)</f>
        <v>3591781558</v>
      </c>
    </row>
    <row r="90" spans="2:7" outlineLevel="4">
      <c r="B90" s="180">
        <v>14700601</v>
      </c>
      <c r="C90" s="145" t="s">
        <v>416</v>
      </c>
      <c r="D90" s="478">
        <v>56643502.420000002</v>
      </c>
      <c r="E90" s="478">
        <v>50046389.75</v>
      </c>
      <c r="F90" s="478">
        <v>58682172.969999999</v>
      </c>
      <c r="G90" s="478">
        <v>48007719.20000001</v>
      </c>
    </row>
    <row r="91" spans="2:7" outlineLevel="4">
      <c r="B91" s="180">
        <v>14700602</v>
      </c>
      <c r="C91" s="145" t="s">
        <v>417</v>
      </c>
      <c r="D91" s="478">
        <v>0</v>
      </c>
      <c r="E91" s="478">
        <v>0</v>
      </c>
      <c r="F91" s="478">
        <v>0</v>
      </c>
      <c r="G91" s="478">
        <v>0</v>
      </c>
    </row>
    <row r="92" spans="2:7" outlineLevel="3">
      <c r="B92">
        <v>147006</v>
      </c>
      <c r="C92" t="s">
        <v>987</v>
      </c>
      <c r="D92" s="478">
        <f>SUBTOTAL(9,D90:D91)</f>
        <v>56643502.420000002</v>
      </c>
      <c r="E92" s="478">
        <f>SUBTOTAL(9,E90:E91)</f>
        <v>50046389.75</v>
      </c>
      <c r="F92" s="478">
        <f>SUBTOTAL(9,F90:F91)</f>
        <v>58682172.969999999</v>
      </c>
      <c r="G92" s="478">
        <f>SUBTOTAL(9,G90:G91)</f>
        <v>48007719.20000001</v>
      </c>
    </row>
    <row r="93" spans="2:7" outlineLevel="4">
      <c r="B93" s="180">
        <v>14701201</v>
      </c>
      <c r="C93" s="145" t="s">
        <v>419</v>
      </c>
      <c r="D93" s="478">
        <v>107000</v>
      </c>
      <c r="E93" s="478">
        <v>16419302</v>
      </c>
      <c r="F93" s="478">
        <v>16490302</v>
      </c>
      <c r="G93" s="478">
        <v>36000</v>
      </c>
    </row>
    <row r="94" spans="2:7" outlineLevel="3">
      <c r="B94">
        <v>147012</v>
      </c>
      <c r="C94" t="s">
        <v>418</v>
      </c>
      <c r="D94" s="478">
        <f>SUBTOTAL(9,D93:D93)</f>
        <v>107000</v>
      </c>
      <c r="E94" s="478">
        <f>SUBTOTAL(9,E93:E93)</f>
        <v>16419302</v>
      </c>
      <c r="F94" s="478">
        <f>SUBTOTAL(9,F93:F93)</f>
        <v>16490302</v>
      </c>
      <c r="G94" s="478">
        <f>SUBTOTAL(9,G93:G93)</f>
        <v>36000</v>
      </c>
    </row>
    <row r="95" spans="2:7" outlineLevel="4">
      <c r="B95" s="180">
        <v>14708301</v>
      </c>
      <c r="C95" s="145" t="s">
        <v>427</v>
      </c>
      <c r="D95" s="478">
        <v>17694264.890000001</v>
      </c>
      <c r="E95" s="478">
        <v>9699941</v>
      </c>
      <c r="F95" s="478">
        <v>19062090</v>
      </c>
      <c r="G95" s="478">
        <v>8332115.8900000006</v>
      </c>
    </row>
    <row r="96" spans="2:7" outlineLevel="3">
      <c r="B96">
        <v>147083</v>
      </c>
      <c r="C96" t="s">
        <v>652</v>
      </c>
      <c r="D96" s="478">
        <f>SUBTOTAL(9,D95:D95)</f>
        <v>17694264.890000001</v>
      </c>
      <c r="E96" s="478">
        <f>SUBTOTAL(9,E95:E95)</f>
        <v>9699941</v>
      </c>
      <c r="F96" s="478">
        <f>SUBTOTAL(9,F95:F95)</f>
        <v>19062090</v>
      </c>
      <c r="G96" s="478">
        <f>SUBTOTAL(9,G95:G95)</f>
        <v>8332115.8900000006</v>
      </c>
    </row>
    <row r="97" spans="2:7" outlineLevel="4">
      <c r="B97" s="180">
        <v>14709002</v>
      </c>
      <c r="C97" s="145" t="s">
        <v>428</v>
      </c>
      <c r="D97" s="478">
        <v>0</v>
      </c>
      <c r="E97" s="478">
        <v>0</v>
      </c>
      <c r="F97" s="478">
        <v>0</v>
      </c>
      <c r="G97" s="478">
        <v>0</v>
      </c>
    </row>
    <row r="98" spans="2:7" outlineLevel="4">
      <c r="B98" s="180">
        <v>14709003</v>
      </c>
      <c r="C98" s="145" t="s">
        <v>429</v>
      </c>
      <c r="D98" s="478">
        <v>506939.36</v>
      </c>
      <c r="E98" s="478">
        <v>45526</v>
      </c>
      <c r="F98" s="478">
        <v>45526</v>
      </c>
      <c r="G98" s="478">
        <v>506939.36</v>
      </c>
    </row>
    <row r="99" spans="2:7" outlineLevel="4">
      <c r="B99" s="180">
        <v>14709004</v>
      </c>
      <c r="C99" s="145" t="s">
        <v>1643</v>
      </c>
      <c r="D99" s="478">
        <v>177719</v>
      </c>
      <c r="E99" s="478">
        <v>0</v>
      </c>
      <c r="F99" s="478">
        <v>134480</v>
      </c>
      <c r="G99" s="478">
        <v>43239</v>
      </c>
    </row>
    <row r="100" spans="2:7" outlineLevel="4">
      <c r="B100" s="180">
        <v>14709005</v>
      </c>
      <c r="C100" s="145" t="s">
        <v>431</v>
      </c>
      <c r="D100" s="478">
        <v>60066960.280000001</v>
      </c>
      <c r="E100" s="478">
        <v>358240</v>
      </c>
      <c r="F100" s="478">
        <v>4811504</v>
      </c>
      <c r="G100" s="478">
        <v>55613696.280000001</v>
      </c>
    </row>
    <row r="101" spans="2:7" outlineLevel="4">
      <c r="B101" s="180">
        <v>14709006</v>
      </c>
      <c r="C101" s="145" t="s">
        <v>1644</v>
      </c>
      <c r="D101" s="478">
        <v>0</v>
      </c>
      <c r="E101" s="478">
        <v>0</v>
      </c>
      <c r="F101" s="478">
        <v>0</v>
      </c>
      <c r="G101" s="478">
        <v>0</v>
      </c>
    </row>
    <row r="102" spans="2:7" outlineLevel="4">
      <c r="B102" s="180">
        <v>14709095</v>
      </c>
      <c r="C102" s="145" t="s">
        <v>434</v>
      </c>
      <c r="D102" s="478">
        <v>0</v>
      </c>
      <c r="E102" s="478">
        <v>0</v>
      </c>
      <c r="F102" s="478">
        <v>0</v>
      </c>
      <c r="G102" s="478">
        <v>0</v>
      </c>
    </row>
    <row r="103" spans="2:7" outlineLevel="3">
      <c r="B103">
        <v>147090</v>
      </c>
      <c r="C103" t="s">
        <v>414</v>
      </c>
      <c r="D103" s="478">
        <f>SUBTOTAL(9,D97:D102)</f>
        <v>60751618.640000001</v>
      </c>
      <c r="E103" s="478">
        <f>SUBTOTAL(9,E97:E102)</f>
        <v>403766</v>
      </c>
      <c r="F103" s="478">
        <f>SUBTOTAL(9,F97:F102)</f>
        <v>4991510</v>
      </c>
      <c r="G103" s="478">
        <f>SUBTOTAL(9,G97:G102)</f>
        <v>56163874.640000001</v>
      </c>
    </row>
    <row r="104" spans="2:7" outlineLevel="2">
      <c r="B104">
        <v>1470</v>
      </c>
      <c r="C104" t="s">
        <v>414</v>
      </c>
      <c r="D104" s="478">
        <f>SUBTOTAL(9,D90:D103)</f>
        <v>135196385.94999999</v>
      </c>
      <c r="E104" s="478">
        <f>SUBTOTAL(9,E90:E103)</f>
        <v>76569398.75</v>
      </c>
      <c r="F104" s="478">
        <f>SUBTOTAL(9,F90:F103)</f>
        <v>99226074.969999999</v>
      </c>
      <c r="G104" s="478">
        <f>SUBTOTAL(9,G90:G103)</f>
        <v>112539709.73000002</v>
      </c>
    </row>
    <row r="105" spans="2:7" outlineLevel="4">
      <c r="B105" s="180">
        <v>14900101</v>
      </c>
      <c r="C105" s="145" t="s">
        <v>1645</v>
      </c>
      <c r="D105" s="478">
        <v>0</v>
      </c>
      <c r="E105" s="478">
        <v>31900</v>
      </c>
      <c r="F105" s="478">
        <v>31900</v>
      </c>
      <c r="G105" s="478">
        <v>0</v>
      </c>
    </row>
    <row r="106" spans="2:7" outlineLevel="3">
      <c r="B106">
        <v>149001</v>
      </c>
      <c r="C106" t="s">
        <v>438</v>
      </c>
      <c r="D106" s="478">
        <f>SUBTOTAL(9,D105:D105)</f>
        <v>0</v>
      </c>
      <c r="E106" s="478">
        <f>SUBTOTAL(9,E105:E105)</f>
        <v>31900</v>
      </c>
      <c r="F106" s="478">
        <f>SUBTOTAL(9,F105:F105)</f>
        <v>31900</v>
      </c>
      <c r="G106" s="478">
        <f>SUBTOTAL(9,G105:G105)</f>
        <v>0</v>
      </c>
    </row>
    <row r="107" spans="2:7" outlineLevel="2">
      <c r="B107">
        <v>1490</v>
      </c>
      <c r="C107" t="s">
        <v>438</v>
      </c>
      <c r="D107" s="478">
        <f>SUBTOTAL(9,D105:D106)</f>
        <v>0</v>
      </c>
      <c r="E107" s="478">
        <f>SUBTOTAL(9,E105:E106)</f>
        <v>31900</v>
      </c>
      <c r="F107" s="478">
        <f>SUBTOTAL(9,F105:F106)</f>
        <v>31900</v>
      </c>
      <c r="G107" s="478">
        <f>SUBTOTAL(9,G105:G106)</f>
        <v>0</v>
      </c>
    </row>
    <row r="108" spans="2:7" outlineLevel="4">
      <c r="B108" s="180">
        <v>14990199</v>
      </c>
      <c r="C108" s="145" t="s">
        <v>441</v>
      </c>
      <c r="D108" s="478">
        <v>-6894176</v>
      </c>
      <c r="E108" s="478">
        <v>6894176</v>
      </c>
      <c r="F108" s="478">
        <v>0</v>
      </c>
      <c r="G108" s="478">
        <v>0</v>
      </c>
    </row>
    <row r="109" spans="2:7" outlineLevel="3">
      <c r="B109">
        <v>149901</v>
      </c>
      <c r="C109" t="s">
        <v>440</v>
      </c>
      <c r="D109" s="478">
        <f>SUBTOTAL(9,D108:D108)</f>
        <v>-6894176</v>
      </c>
      <c r="E109" s="478">
        <f>SUBTOTAL(9,E108:E108)</f>
        <v>6894176</v>
      </c>
      <c r="F109" s="478">
        <f>SUBTOTAL(9,F108:F108)</f>
        <v>0</v>
      </c>
      <c r="G109" s="478">
        <f>SUBTOTAL(9,G108:G108)</f>
        <v>0</v>
      </c>
    </row>
    <row r="110" spans="2:7" outlineLevel="2">
      <c r="B110">
        <v>1499</v>
      </c>
      <c r="C110" t="s">
        <v>440</v>
      </c>
      <c r="D110" s="478">
        <f>SUBTOTAL(9,D108:D109)</f>
        <v>-6894176</v>
      </c>
      <c r="E110" s="478">
        <f>SUBTOTAL(9,E108:E109)</f>
        <v>6894176</v>
      </c>
      <c r="F110" s="478">
        <f>SUBTOTAL(9,F108:F109)</f>
        <v>0</v>
      </c>
      <c r="G110" s="478">
        <f>SUBTOTAL(9,G108:G109)</f>
        <v>0</v>
      </c>
    </row>
    <row r="111" spans="2:7" outlineLevel="1">
      <c r="B111">
        <v>14</v>
      </c>
      <c r="C111" t="s">
        <v>250</v>
      </c>
      <c r="D111" s="478">
        <f>SUBTOTAL(9,D43:D110)</f>
        <v>7215748714.3699999</v>
      </c>
      <c r="E111" s="478">
        <f>SUBTOTAL(9,E43:E110)</f>
        <v>5527755906.0999994</v>
      </c>
      <c r="F111" s="478">
        <f>SUBTOTAL(9,F43:F110)</f>
        <v>7662617351.8400011</v>
      </c>
      <c r="G111" s="478">
        <f>SUBTOTAL(9,G43:G110)</f>
        <v>5080887268.6299992</v>
      </c>
    </row>
    <row r="112" spans="2:7" outlineLevel="4">
      <c r="B112" s="180">
        <v>15189001</v>
      </c>
      <c r="C112" s="145" t="s">
        <v>1646</v>
      </c>
      <c r="D112" s="478">
        <v>14500000</v>
      </c>
      <c r="E112" s="478">
        <v>0</v>
      </c>
      <c r="F112" s="478">
        <v>0</v>
      </c>
      <c r="G112" s="478">
        <v>14500000</v>
      </c>
    </row>
    <row r="113" spans="2:7" outlineLevel="3">
      <c r="B113">
        <v>151890</v>
      </c>
      <c r="C113" t="s">
        <v>446</v>
      </c>
      <c r="D113" s="478">
        <f>SUBTOTAL(9,D112:D112)</f>
        <v>14500000</v>
      </c>
      <c r="E113" s="478">
        <f>SUBTOTAL(9,E112:E112)</f>
        <v>0</v>
      </c>
      <c r="F113" s="478">
        <f>SUBTOTAL(9,F112:F112)</f>
        <v>0</v>
      </c>
      <c r="G113" s="478">
        <f>SUBTOTAL(9,G112:G112)</f>
        <v>14500000</v>
      </c>
    </row>
    <row r="114" spans="2:7" outlineLevel="2">
      <c r="B114">
        <v>1518</v>
      </c>
      <c r="C114" t="s">
        <v>445</v>
      </c>
      <c r="D114" s="478">
        <f>SUBTOTAL(9,D112:D113)</f>
        <v>14500000</v>
      </c>
      <c r="E114" s="478">
        <f>SUBTOTAL(9,E112:E113)</f>
        <v>0</v>
      </c>
      <c r="F114" s="478">
        <f>SUBTOTAL(9,F112:F113)</f>
        <v>0</v>
      </c>
      <c r="G114" s="478">
        <f>SUBTOTAL(9,G112:G113)</f>
        <v>14500000</v>
      </c>
    </row>
    <row r="115" spans="2:7" outlineLevel="4">
      <c r="B115" s="180">
        <v>15300901</v>
      </c>
      <c r="C115" s="145" t="s">
        <v>450</v>
      </c>
      <c r="D115" s="478">
        <v>0</v>
      </c>
      <c r="E115" s="478">
        <v>0</v>
      </c>
      <c r="F115" s="478">
        <v>0</v>
      </c>
      <c r="G115" s="478">
        <v>0</v>
      </c>
    </row>
    <row r="116" spans="2:7" outlineLevel="3">
      <c r="B116">
        <v>153009</v>
      </c>
      <c r="C116" t="s">
        <v>449</v>
      </c>
      <c r="D116" s="478">
        <f>SUBTOTAL(9,D115:D115)</f>
        <v>0</v>
      </c>
      <c r="E116" s="478">
        <f>SUBTOTAL(9,E115:E115)</f>
        <v>0</v>
      </c>
      <c r="F116" s="478">
        <f>SUBTOTAL(9,F115:F115)</f>
        <v>0</v>
      </c>
      <c r="G116" s="478">
        <f>SUBTOTAL(9,G115:G115)</f>
        <v>0</v>
      </c>
    </row>
    <row r="117" spans="2:7" outlineLevel="2">
      <c r="B117">
        <v>1530</v>
      </c>
      <c r="C117" t="s">
        <v>448</v>
      </c>
      <c r="D117" s="478">
        <f>SUBTOTAL(9,D115:D116)</f>
        <v>0</v>
      </c>
      <c r="E117" s="478">
        <f>SUBTOTAL(9,E115:E116)</f>
        <v>0</v>
      </c>
      <c r="F117" s="478">
        <f>SUBTOTAL(9,F115:F116)</f>
        <v>0</v>
      </c>
      <c r="G117" s="478">
        <f>SUBTOTAL(9,G115:G116)</f>
        <v>0</v>
      </c>
    </row>
    <row r="118" spans="2:7" outlineLevel="1">
      <c r="B118">
        <v>15</v>
      </c>
      <c r="C118" t="s">
        <v>249</v>
      </c>
      <c r="D118" s="478">
        <f>SUBTOTAL(9,D112:D117)</f>
        <v>14500000</v>
      </c>
      <c r="E118" s="478">
        <f>SUBTOTAL(9,E112:E117)</f>
        <v>0</v>
      </c>
      <c r="F118" s="478">
        <f>SUBTOTAL(9,F112:F117)</f>
        <v>0</v>
      </c>
      <c r="G118" s="478">
        <f>SUBTOTAL(9,G112:G117)</f>
        <v>14500000</v>
      </c>
    </row>
    <row r="119" spans="2:7" outlineLevel="4">
      <c r="B119" s="180">
        <v>16400101</v>
      </c>
      <c r="C119" s="145" t="s">
        <v>461</v>
      </c>
      <c r="D119" s="478">
        <v>14563790073</v>
      </c>
      <c r="E119" s="478">
        <v>0</v>
      </c>
      <c r="F119" s="478">
        <v>0</v>
      </c>
      <c r="G119" s="478">
        <v>14563790073</v>
      </c>
    </row>
    <row r="120" spans="2:7" outlineLevel="3">
      <c r="B120">
        <v>164001</v>
      </c>
      <c r="C120" t="s">
        <v>460</v>
      </c>
      <c r="D120" s="478">
        <f>SUBTOTAL(9,D119:D119)</f>
        <v>14563790073</v>
      </c>
      <c r="E120" s="478">
        <f>SUBTOTAL(9,E119:E119)</f>
        <v>0</v>
      </c>
      <c r="F120" s="478">
        <f>SUBTOTAL(9,F119:F119)</f>
        <v>0</v>
      </c>
      <c r="G120" s="478">
        <f>SUBTOTAL(9,G119:G119)</f>
        <v>14563790073</v>
      </c>
    </row>
    <row r="121" spans="2:7" outlineLevel="2">
      <c r="B121">
        <v>1640</v>
      </c>
      <c r="C121" t="s">
        <v>459</v>
      </c>
      <c r="D121" s="478">
        <f>SUBTOTAL(9,D119:D120)</f>
        <v>14563790073</v>
      </c>
      <c r="E121" s="478">
        <f>SUBTOTAL(9,E119:E120)</f>
        <v>0</v>
      </c>
      <c r="F121" s="478">
        <f>SUBTOTAL(9,F119:F120)</f>
        <v>0</v>
      </c>
      <c r="G121" s="478">
        <f>SUBTOTAL(9,G119:G120)</f>
        <v>14563790073</v>
      </c>
    </row>
    <row r="122" spans="2:7" outlineLevel="4">
      <c r="B122" s="180">
        <v>16550101</v>
      </c>
      <c r="C122" s="145" t="s">
        <v>463</v>
      </c>
      <c r="D122" s="478">
        <v>184263278.53</v>
      </c>
      <c r="E122" s="478">
        <v>0</v>
      </c>
      <c r="F122" s="478">
        <v>0</v>
      </c>
      <c r="G122" s="478">
        <v>184263278.53</v>
      </c>
    </row>
    <row r="123" spans="2:7" outlineLevel="4">
      <c r="B123" s="180">
        <v>16550102</v>
      </c>
      <c r="C123" s="145" t="s">
        <v>464</v>
      </c>
      <c r="D123" s="478">
        <v>0</v>
      </c>
      <c r="E123" s="478">
        <v>0</v>
      </c>
      <c r="F123" s="478">
        <v>0</v>
      </c>
      <c r="G123" s="478">
        <v>0</v>
      </c>
    </row>
    <row r="124" spans="2:7" outlineLevel="4">
      <c r="B124" s="180">
        <v>16550103</v>
      </c>
      <c r="C124" s="145" t="s">
        <v>465</v>
      </c>
      <c r="D124" s="478">
        <v>0</v>
      </c>
      <c r="E124" s="478">
        <v>0</v>
      </c>
      <c r="F124" s="478">
        <v>0</v>
      </c>
      <c r="G124" s="478">
        <v>0</v>
      </c>
    </row>
    <row r="125" spans="2:7" outlineLevel="4">
      <c r="B125" s="180">
        <v>16550104</v>
      </c>
      <c r="C125" s="145" t="s">
        <v>466</v>
      </c>
      <c r="D125" s="478">
        <v>0</v>
      </c>
      <c r="E125" s="478">
        <v>0</v>
      </c>
      <c r="F125" s="478">
        <v>0</v>
      </c>
      <c r="G125" s="478">
        <v>0</v>
      </c>
    </row>
    <row r="126" spans="2:7" outlineLevel="4">
      <c r="B126" s="180">
        <v>16550105</v>
      </c>
      <c r="C126" s="145" t="s">
        <v>467</v>
      </c>
      <c r="D126" s="478">
        <v>0</v>
      </c>
      <c r="E126" s="478">
        <v>0</v>
      </c>
      <c r="F126" s="478">
        <v>0</v>
      </c>
      <c r="G126" s="478">
        <v>0</v>
      </c>
    </row>
    <row r="127" spans="2:7" outlineLevel="3">
      <c r="B127">
        <v>165501</v>
      </c>
      <c r="C127" t="s">
        <v>462</v>
      </c>
      <c r="D127" s="478">
        <f>SUBTOTAL(9,D122:D126)</f>
        <v>184263278.53</v>
      </c>
      <c r="E127" s="478">
        <f>SUBTOTAL(9,E122:E126)</f>
        <v>0</v>
      </c>
      <c r="F127" s="478">
        <f>SUBTOTAL(9,F122:F126)</f>
        <v>0</v>
      </c>
      <c r="G127" s="478">
        <f>SUBTOTAL(9,G122:G126)</f>
        <v>184263278.53</v>
      </c>
    </row>
    <row r="128" spans="2:7" outlineLevel="2">
      <c r="B128">
        <v>1655</v>
      </c>
      <c r="C128" t="s">
        <v>462</v>
      </c>
      <c r="D128" s="478">
        <f>SUBTOTAL(9,D122:D127)</f>
        <v>184263278.53</v>
      </c>
      <c r="E128" s="478">
        <f>SUBTOTAL(9,E122:E127)</f>
        <v>0</v>
      </c>
      <c r="F128" s="478">
        <f>SUBTOTAL(9,F122:F127)</f>
        <v>0</v>
      </c>
      <c r="G128" s="478">
        <f>SUBTOTAL(9,G122:G127)</f>
        <v>184263278.53</v>
      </c>
    </row>
    <row r="129" spans="2:7" outlineLevel="4">
      <c r="B129" s="180">
        <v>16650101</v>
      </c>
      <c r="C129" s="145" t="s">
        <v>469</v>
      </c>
      <c r="D129" s="478">
        <v>86767132</v>
      </c>
      <c r="E129" s="478">
        <v>0</v>
      </c>
      <c r="F129" s="478">
        <v>0</v>
      </c>
      <c r="G129" s="478">
        <v>86767132</v>
      </c>
    </row>
    <row r="130" spans="2:7" outlineLevel="4">
      <c r="B130" s="180">
        <v>16650102</v>
      </c>
      <c r="C130" s="145" t="s">
        <v>470</v>
      </c>
      <c r="D130" s="478">
        <v>0</v>
      </c>
      <c r="E130" s="478">
        <v>0</v>
      </c>
      <c r="F130" s="478">
        <v>0</v>
      </c>
      <c r="G130" s="478">
        <v>0</v>
      </c>
    </row>
    <row r="131" spans="2:7" outlineLevel="3">
      <c r="B131">
        <v>166501</v>
      </c>
      <c r="C131" t="s">
        <v>468</v>
      </c>
      <c r="D131" s="478">
        <f>SUBTOTAL(9,D129:D130)</f>
        <v>86767132</v>
      </c>
      <c r="E131" s="478">
        <f>SUBTOTAL(9,E129:E130)</f>
        <v>0</v>
      </c>
      <c r="F131" s="478">
        <f>SUBTOTAL(9,F129:F130)</f>
        <v>0</v>
      </c>
      <c r="G131" s="478">
        <f>SUBTOTAL(9,G129:G130)</f>
        <v>86767132</v>
      </c>
    </row>
    <row r="132" spans="2:7" outlineLevel="2">
      <c r="B132">
        <v>1665</v>
      </c>
      <c r="C132" t="s">
        <v>468</v>
      </c>
      <c r="D132" s="478">
        <f>SUBTOTAL(9,D129:D131)</f>
        <v>86767132</v>
      </c>
      <c r="E132" s="478">
        <f>SUBTOTAL(9,E129:E131)</f>
        <v>0</v>
      </c>
      <c r="F132" s="478">
        <f>SUBTOTAL(9,F129:F131)</f>
        <v>0</v>
      </c>
      <c r="G132" s="478">
        <f>SUBTOTAL(9,G129:G131)</f>
        <v>86767132</v>
      </c>
    </row>
    <row r="133" spans="2:7" outlineLevel="4">
      <c r="B133" s="180">
        <v>16700101</v>
      </c>
      <c r="C133" s="145" t="s">
        <v>472</v>
      </c>
      <c r="D133" s="478">
        <v>471389338.06999999</v>
      </c>
      <c r="E133" s="478">
        <v>0</v>
      </c>
      <c r="F133" s="478">
        <v>0</v>
      </c>
      <c r="G133" s="478">
        <v>471389338.06999999</v>
      </c>
    </row>
    <row r="134" spans="2:7" outlineLevel="4">
      <c r="B134" s="180">
        <v>16700102</v>
      </c>
      <c r="C134" s="145" t="s">
        <v>473</v>
      </c>
      <c r="D134" s="478">
        <v>1427673900.3499999</v>
      </c>
      <c r="E134" s="478">
        <v>19559776</v>
      </c>
      <c r="F134" s="478">
        <v>0</v>
      </c>
      <c r="G134" s="478">
        <v>1447233676.3499999</v>
      </c>
    </row>
    <row r="135" spans="2:7" outlineLevel="4">
      <c r="B135" s="180">
        <v>16700103</v>
      </c>
      <c r="C135" s="145" t="s">
        <v>474</v>
      </c>
      <c r="D135" s="478">
        <v>0</v>
      </c>
      <c r="E135" s="478">
        <v>0</v>
      </c>
      <c r="F135" s="478">
        <v>0</v>
      </c>
      <c r="G135" s="478">
        <v>0</v>
      </c>
    </row>
    <row r="136" spans="2:7" outlineLevel="3">
      <c r="B136">
        <v>167001</v>
      </c>
      <c r="C136" t="s">
        <v>471</v>
      </c>
      <c r="D136" s="478">
        <f>SUBTOTAL(9,D133:D135)</f>
        <v>1899063238.4199998</v>
      </c>
      <c r="E136" s="478">
        <f>SUBTOTAL(9,E133:E135)</f>
        <v>19559776</v>
      </c>
      <c r="F136" s="478">
        <f>SUBTOTAL(9,F133:F135)</f>
        <v>0</v>
      </c>
      <c r="G136" s="478">
        <f>SUBTOTAL(9,G133:G135)</f>
        <v>1918623014.4199998</v>
      </c>
    </row>
    <row r="137" spans="2:7" outlineLevel="2">
      <c r="B137">
        <v>1670</v>
      </c>
      <c r="C137" t="s">
        <v>471</v>
      </c>
      <c r="D137" s="478">
        <f>SUBTOTAL(9,D133:D136)</f>
        <v>1899063238.4199998</v>
      </c>
      <c r="E137" s="478">
        <f>SUBTOTAL(9,E133:E136)</f>
        <v>19559776</v>
      </c>
      <c r="F137" s="478">
        <f>SUBTOTAL(9,F133:F136)</f>
        <v>0</v>
      </c>
      <c r="G137" s="478">
        <f>SUBTOTAL(9,G133:G136)</f>
        <v>1918623014.4199998</v>
      </c>
    </row>
    <row r="138" spans="2:7" outlineLevel="4">
      <c r="B138" s="180">
        <v>16850101</v>
      </c>
      <c r="C138" s="145" t="s">
        <v>476</v>
      </c>
      <c r="D138" s="478">
        <v>-1116544482.3199999</v>
      </c>
      <c r="E138" s="478">
        <v>0</v>
      </c>
      <c r="F138" s="478">
        <v>69784030.140000001</v>
      </c>
      <c r="G138" s="478">
        <v>-1186328512.4600003</v>
      </c>
    </row>
    <row r="139" spans="2:7" outlineLevel="4">
      <c r="B139" s="180">
        <v>16850102</v>
      </c>
      <c r="C139" s="145" t="s">
        <v>477</v>
      </c>
      <c r="D139" s="478">
        <v>-144499765.19</v>
      </c>
      <c r="E139" s="478">
        <v>0</v>
      </c>
      <c r="F139" s="478">
        <v>3874568.9000000004</v>
      </c>
      <c r="G139" s="478">
        <v>-148374334.08999997</v>
      </c>
    </row>
    <row r="140" spans="2:7" outlineLevel="4">
      <c r="B140" s="180">
        <v>16850103</v>
      </c>
      <c r="C140" s="145" t="s">
        <v>478</v>
      </c>
      <c r="D140" s="478">
        <v>-84371624.030000001</v>
      </c>
      <c r="E140" s="478">
        <v>0</v>
      </c>
      <c r="F140" s="478">
        <v>457622.43</v>
      </c>
      <c r="G140" s="478">
        <v>-84829246.460000008</v>
      </c>
    </row>
    <row r="141" spans="2:7" outlineLevel="4">
      <c r="B141" s="180">
        <v>16850104</v>
      </c>
      <c r="C141" s="145" t="s">
        <v>479</v>
      </c>
      <c r="D141" s="478">
        <v>-1037795141.49</v>
      </c>
      <c r="E141" s="478">
        <v>0</v>
      </c>
      <c r="F141" s="478">
        <v>55839059.139999993</v>
      </c>
      <c r="G141" s="478">
        <v>-1093634200.6299999</v>
      </c>
    </row>
    <row r="142" spans="2:7" outlineLevel="3">
      <c r="B142">
        <v>168501</v>
      </c>
      <c r="C142" t="s">
        <v>475</v>
      </c>
      <c r="D142" s="478">
        <f>SUBTOTAL(9,D138:D141)</f>
        <v>-2383211013.0299997</v>
      </c>
      <c r="E142" s="478">
        <f>SUBTOTAL(9,E138:E141)</f>
        <v>0</v>
      </c>
      <c r="F142" s="478">
        <f>SUBTOTAL(9,F138:F141)</f>
        <v>129955280.61000001</v>
      </c>
      <c r="G142" s="478">
        <f>SUBTOTAL(9,G138:G141)</f>
        <v>-2513166293.6400003</v>
      </c>
    </row>
    <row r="143" spans="2:7" outlineLevel="2">
      <c r="B143">
        <v>1685</v>
      </c>
      <c r="C143" t="s">
        <v>475</v>
      </c>
      <c r="D143" s="478">
        <f>SUBTOTAL(9,D138:D142)</f>
        <v>-2383211013.0299997</v>
      </c>
      <c r="E143" s="478">
        <f>SUBTOTAL(9,E138:E142)</f>
        <v>0</v>
      </c>
      <c r="F143" s="478">
        <f>SUBTOTAL(9,F138:F142)</f>
        <v>129955280.61000001</v>
      </c>
      <c r="G143" s="478">
        <f>SUBTOTAL(9,G138:G142)</f>
        <v>-2513166293.6400003</v>
      </c>
    </row>
    <row r="144" spans="2:7" outlineLevel="4">
      <c r="B144" s="180">
        <v>16900101</v>
      </c>
      <c r="C144" s="145" t="s">
        <v>481</v>
      </c>
      <c r="D144" s="478">
        <v>0</v>
      </c>
      <c r="E144" s="478">
        <v>19559776</v>
      </c>
      <c r="F144" s="478">
        <v>19559776</v>
      </c>
      <c r="G144" s="478">
        <v>0</v>
      </c>
    </row>
    <row r="145" spans="2:7" outlineLevel="3">
      <c r="B145">
        <v>169001</v>
      </c>
      <c r="C145" t="s">
        <v>480</v>
      </c>
      <c r="D145" s="478">
        <f>SUBTOTAL(9,D144:D144)</f>
        <v>0</v>
      </c>
      <c r="E145" s="478">
        <f>SUBTOTAL(9,E144:E144)</f>
        <v>19559776</v>
      </c>
      <c r="F145" s="478">
        <f>SUBTOTAL(9,F144:F144)</f>
        <v>19559776</v>
      </c>
      <c r="G145" s="478">
        <f>SUBTOTAL(9,G144:G144)</f>
        <v>0</v>
      </c>
    </row>
    <row r="146" spans="2:7" outlineLevel="2">
      <c r="B146">
        <v>1690</v>
      </c>
      <c r="C146" t="s">
        <v>480</v>
      </c>
      <c r="D146" s="478">
        <f>SUBTOTAL(9,D144:D145)</f>
        <v>0</v>
      </c>
      <c r="E146" s="478">
        <f>SUBTOTAL(9,E144:E145)</f>
        <v>19559776</v>
      </c>
      <c r="F146" s="478">
        <f>SUBTOTAL(9,F144:F145)</f>
        <v>19559776</v>
      </c>
      <c r="G146" s="478">
        <f>SUBTOTAL(9,G144:G145)</f>
        <v>0</v>
      </c>
    </row>
    <row r="147" spans="2:7" outlineLevel="1">
      <c r="B147">
        <v>16</v>
      </c>
      <c r="C147" t="s">
        <v>454</v>
      </c>
      <c r="D147" s="478">
        <f>SUBTOTAL(9,D119:D146)</f>
        <v>14350672708.92</v>
      </c>
      <c r="E147" s="478">
        <f>SUBTOTAL(9,E119:E146)</f>
        <v>39119552</v>
      </c>
      <c r="F147" s="478">
        <f>SUBTOTAL(9,F119:F146)</f>
        <v>149515056.61000001</v>
      </c>
      <c r="G147" s="478">
        <f>SUBTOTAL(9,G119:G146)</f>
        <v>14240277204.310001</v>
      </c>
    </row>
    <row r="148" spans="2:7" outlineLevel="4">
      <c r="B148" s="180">
        <v>19050101</v>
      </c>
      <c r="C148" s="145" t="s">
        <v>498</v>
      </c>
      <c r="D148" s="478">
        <v>386952956</v>
      </c>
      <c r="E148" s="478">
        <v>0</v>
      </c>
      <c r="F148" s="478">
        <v>0</v>
      </c>
      <c r="G148" s="478">
        <v>386952956</v>
      </c>
    </row>
    <row r="149" spans="2:7" outlineLevel="3">
      <c r="B149">
        <v>190501</v>
      </c>
      <c r="C149" t="s">
        <v>497</v>
      </c>
      <c r="D149" s="478">
        <f>SUBTOTAL(9,D148:D148)</f>
        <v>386952956</v>
      </c>
      <c r="E149" s="478">
        <f>SUBTOTAL(9,E148:E148)</f>
        <v>0</v>
      </c>
      <c r="F149" s="478">
        <f>SUBTOTAL(9,F148:F148)</f>
        <v>0</v>
      </c>
      <c r="G149" s="478">
        <f>SUBTOTAL(9,G148:G148)</f>
        <v>386952956</v>
      </c>
    </row>
    <row r="150" spans="2:7" outlineLevel="2">
      <c r="B150">
        <v>1905</v>
      </c>
      <c r="C150" t="s">
        <v>497</v>
      </c>
      <c r="D150" s="478">
        <f>SUBTOTAL(9,D148:D149)</f>
        <v>386952956</v>
      </c>
      <c r="E150" s="478">
        <f>SUBTOTAL(9,E148:E149)</f>
        <v>0</v>
      </c>
      <c r="F150" s="478">
        <f>SUBTOTAL(9,F148:F149)</f>
        <v>0</v>
      </c>
      <c r="G150" s="478">
        <f>SUBTOTAL(9,G148:G149)</f>
        <v>386952956</v>
      </c>
    </row>
    <row r="151" spans="2:7" outlineLevel="4">
      <c r="B151" s="180">
        <v>19700101</v>
      </c>
      <c r="C151" s="145" t="s">
        <v>507</v>
      </c>
      <c r="D151" s="478">
        <v>103959305.7</v>
      </c>
      <c r="E151" s="478">
        <v>0</v>
      </c>
      <c r="F151" s="478">
        <v>0</v>
      </c>
      <c r="G151" s="478">
        <v>103959305.7</v>
      </c>
    </row>
    <row r="152" spans="2:7" outlineLevel="4">
      <c r="B152" s="180">
        <v>19700102</v>
      </c>
      <c r="C152" s="145" t="s">
        <v>508</v>
      </c>
      <c r="D152" s="478">
        <v>44159672</v>
      </c>
      <c r="E152" s="478">
        <v>0</v>
      </c>
      <c r="F152" s="478">
        <v>0</v>
      </c>
      <c r="G152" s="478">
        <v>44159672</v>
      </c>
    </row>
    <row r="153" spans="2:7" outlineLevel="3">
      <c r="B153">
        <v>197001</v>
      </c>
      <c r="C153" t="s">
        <v>54</v>
      </c>
      <c r="D153" s="478">
        <f>SUBTOTAL(9,D151:D152)</f>
        <v>148118977.69999999</v>
      </c>
      <c r="E153" s="478">
        <f>SUBTOTAL(9,E151:E152)</f>
        <v>0</v>
      </c>
      <c r="F153" s="478">
        <f>SUBTOTAL(9,F151:F152)</f>
        <v>0</v>
      </c>
      <c r="G153" s="478">
        <f>SUBTOTAL(9,G151:G152)</f>
        <v>148118977.69999999</v>
      </c>
    </row>
    <row r="154" spans="2:7" outlineLevel="2">
      <c r="B154">
        <v>1970</v>
      </c>
      <c r="C154" t="s">
        <v>54</v>
      </c>
      <c r="D154" s="478">
        <f>SUBTOTAL(9,D151:D153)</f>
        <v>148118977.69999999</v>
      </c>
      <c r="E154" s="478">
        <f>SUBTOTAL(9,E151:E153)</f>
        <v>0</v>
      </c>
      <c r="F154" s="478">
        <f>SUBTOTAL(9,F151:F153)</f>
        <v>0</v>
      </c>
      <c r="G154" s="478">
        <f>SUBTOTAL(9,G151:G153)</f>
        <v>148118977.69999999</v>
      </c>
    </row>
    <row r="155" spans="2:7" outlineLevel="4">
      <c r="B155" s="180">
        <v>19750101</v>
      </c>
      <c r="C155" s="145" t="s">
        <v>510</v>
      </c>
      <c r="D155" s="478">
        <v>-103959305.7</v>
      </c>
      <c r="E155" s="478">
        <v>0</v>
      </c>
      <c r="F155" s="478">
        <v>0</v>
      </c>
      <c r="G155" s="478">
        <v>-103959305.7</v>
      </c>
    </row>
    <row r="156" spans="2:7" outlineLevel="4">
      <c r="B156" s="180">
        <v>19750102</v>
      </c>
      <c r="C156" s="145" t="s">
        <v>511</v>
      </c>
      <c r="D156" s="478">
        <v>-44159672</v>
      </c>
      <c r="E156" s="478">
        <v>0</v>
      </c>
      <c r="F156" s="478">
        <v>0</v>
      </c>
      <c r="G156" s="478">
        <v>-44159672</v>
      </c>
    </row>
    <row r="157" spans="2:7" outlineLevel="4">
      <c r="B157" s="180">
        <v>19750103</v>
      </c>
      <c r="C157" s="145" t="s">
        <v>512</v>
      </c>
      <c r="D157" s="478">
        <v>-342143451.06999999</v>
      </c>
      <c r="E157" s="478">
        <v>0</v>
      </c>
      <c r="F157" s="478">
        <v>44809505.25</v>
      </c>
      <c r="G157" s="478">
        <v>-386952956.31999999</v>
      </c>
    </row>
    <row r="158" spans="2:7" outlineLevel="3">
      <c r="B158">
        <v>197501</v>
      </c>
      <c r="C158" t="s">
        <v>509</v>
      </c>
      <c r="D158" s="478">
        <f>SUBTOTAL(9,D155:D157)</f>
        <v>-490262428.76999998</v>
      </c>
      <c r="E158" s="478">
        <f>SUBTOTAL(9,E155:E157)</f>
        <v>0</v>
      </c>
      <c r="F158" s="478">
        <f>SUBTOTAL(9,F155:F157)</f>
        <v>44809505.25</v>
      </c>
      <c r="G158" s="478">
        <f>SUBTOTAL(9,G155:G157)</f>
        <v>-535071934.01999998</v>
      </c>
    </row>
    <row r="159" spans="2:7" outlineLevel="2">
      <c r="B159">
        <v>1975</v>
      </c>
      <c r="C159" t="s">
        <v>509</v>
      </c>
      <c r="D159" s="478">
        <f>SUBTOTAL(9,D155:D158)</f>
        <v>-490262428.76999998</v>
      </c>
      <c r="E159" s="478">
        <f>SUBTOTAL(9,E155:E158)</f>
        <v>0</v>
      </c>
      <c r="F159" s="478">
        <f>SUBTOTAL(9,F155:F158)</f>
        <v>44809505.25</v>
      </c>
      <c r="G159" s="478">
        <f>SUBTOTAL(9,G155:G158)</f>
        <v>-535071934.01999998</v>
      </c>
    </row>
    <row r="160" spans="2:7" outlineLevel="1">
      <c r="B160">
        <v>19</v>
      </c>
      <c r="C160" t="s">
        <v>496</v>
      </c>
      <c r="D160" s="478">
        <f>SUBTOTAL(9,D148:D159)</f>
        <v>44809504.930000007</v>
      </c>
      <c r="E160" s="478">
        <f>SUBTOTAL(9,E148:E159)</f>
        <v>0</v>
      </c>
      <c r="F160" s="478">
        <f>SUBTOTAL(9,F148:F159)</f>
        <v>44809505.25</v>
      </c>
      <c r="G160" s="478">
        <f>SUBTOTAL(9,G148:G159)</f>
        <v>-0.31999999284744263</v>
      </c>
    </row>
    <row r="161" spans="2:7">
      <c r="B161">
        <v>1</v>
      </c>
      <c r="C161" t="s">
        <v>287</v>
      </c>
      <c r="D161" s="478">
        <f>SUBTOTAL(9,D10:D160)</f>
        <v>38097944586.639992</v>
      </c>
      <c r="E161" s="478">
        <f>SUBTOTAL(9,E10:E160)</f>
        <v>40128848059.440002</v>
      </c>
      <c r="F161" s="478">
        <f>SUBTOTAL(9,F10:F160)</f>
        <v>45072358723.960007</v>
      </c>
      <c r="G161" s="478">
        <f>SUBTOTAL(9,G10:G160)</f>
        <v>33154433922.120003</v>
      </c>
    </row>
    <row r="162" spans="2:7" outlineLevel="4">
      <c r="B162" s="180">
        <v>22010101</v>
      </c>
      <c r="C162" s="145" t="s">
        <v>521</v>
      </c>
      <c r="D162" s="478">
        <v>-3984777895.0300002</v>
      </c>
      <c r="E162" s="478">
        <v>0</v>
      </c>
      <c r="F162" s="478">
        <v>0</v>
      </c>
      <c r="G162" s="478">
        <v>-3984777895.0300002</v>
      </c>
    </row>
    <row r="163" spans="2:7" outlineLevel="4">
      <c r="B163" s="180">
        <v>22010102</v>
      </c>
      <c r="C163" s="145" t="s">
        <v>522</v>
      </c>
      <c r="D163" s="478">
        <v>-9913598.1699999999</v>
      </c>
      <c r="E163" s="478">
        <v>119425.53</v>
      </c>
      <c r="F163" s="478">
        <v>263651.64</v>
      </c>
      <c r="G163" s="478">
        <v>-10057824.279999999</v>
      </c>
    </row>
    <row r="164" spans="2:7" outlineLevel="4">
      <c r="B164" s="180">
        <v>22010103</v>
      </c>
      <c r="C164" s="145" t="s">
        <v>523</v>
      </c>
      <c r="D164" s="478">
        <v>-60255</v>
      </c>
      <c r="E164" s="478">
        <v>0</v>
      </c>
      <c r="F164" s="478">
        <v>0</v>
      </c>
      <c r="G164" s="478">
        <v>-60255</v>
      </c>
    </row>
    <row r="165" spans="2:7" outlineLevel="4">
      <c r="B165" s="180">
        <v>22010104</v>
      </c>
      <c r="C165" s="145" t="s">
        <v>524</v>
      </c>
      <c r="D165" s="478">
        <v>-220228173.5</v>
      </c>
      <c r="E165" s="478">
        <v>0</v>
      </c>
      <c r="F165" s="478">
        <v>0</v>
      </c>
      <c r="G165" s="478">
        <v>-220228173.5</v>
      </c>
    </row>
    <row r="166" spans="2:7" outlineLevel="4">
      <c r="B166" s="180">
        <v>22010105</v>
      </c>
      <c r="C166" s="145" t="s">
        <v>525</v>
      </c>
      <c r="D166" s="478">
        <v>415754.99</v>
      </c>
      <c r="E166" s="478">
        <v>0</v>
      </c>
      <c r="F166" s="478">
        <v>0</v>
      </c>
      <c r="G166" s="478">
        <v>415754.99</v>
      </c>
    </row>
    <row r="167" spans="2:7" outlineLevel="3">
      <c r="B167">
        <v>220101</v>
      </c>
      <c r="C167" t="s">
        <v>520</v>
      </c>
      <c r="D167" s="478">
        <f>SUBTOTAL(9,D162:D166)</f>
        <v>-4214564166.7100005</v>
      </c>
      <c r="E167" s="478">
        <f>SUBTOTAL(9,E162:E166)</f>
        <v>119425.53</v>
      </c>
      <c r="F167" s="478">
        <f>SUBTOTAL(9,F162:F166)</f>
        <v>263651.64</v>
      </c>
      <c r="G167" s="478">
        <f>SUBTOTAL(9,G162:G166)</f>
        <v>-4214708392.8200006</v>
      </c>
    </row>
    <row r="168" spans="2:7" outlineLevel="2">
      <c r="B168">
        <v>2201</v>
      </c>
      <c r="C168" t="s">
        <v>520</v>
      </c>
      <c r="D168" s="478">
        <f>SUBTOTAL(9,D162:D167)</f>
        <v>-4214564166.7100005</v>
      </c>
      <c r="E168" s="478">
        <f>SUBTOTAL(9,E162:E167)</f>
        <v>119425.53</v>
      </c>
      <c r="F168" s="478">
        <f>SUBTOTAL(9,F162:F167)</f>
        <v>263651.64</v>
      </c>
      <c r="G168" s="478">
        <f>SUBTOTAL(9,G162:G167)</f>
        <v>-4214708392.8200006</v>
      </c>
    </row>
    <row r="169" spans="2:7" outlineLevel="4">
      <c r="B169" s="180">
        <v>22020101</v>
      </c>
      <c r="C169" s="145" t="s">
        <v>527</v>
      </c>
      <c r="D169" s="478">
        <v>28870155</v>
      </c>
      <c r="E169" s="478">
        <v>0</v>
      </c>
      <c r="F169" s="478">
        <v>0</v>
      </c>
      <c r="G169" s="478">
        <v>28870155</v>
      </c>
    </row>
    <row r="170" spans="2:7" outlineLevel="4">
      <c r="B170" s="180">
        <v>22020116</v>
      </c>
      <c r="C170" s="145" t="s">
        <v>534</v>
      </c>
      <c r="D170" s="478">
        <v>1202924</v>
      </c>
      <c r="E170" s="478">
        <v>0</v>
      </c>
      <c r="F170" s="478">
        <v>0</v>
      </c>
      <c r="G170" s="478">
        <v>1202924</v>
      </c>
    </row>
    <row r="171" spans="2:7" outlineLevel="4">
      <c r="B171" s="180">
        <v>22020120</v>
      </c>
      <c r="C171" s="145" t="s">
        <v>536</v>
      </c>
      <c r="D171" s="478">
        <v>467523</v>
      </c>
      <c r="E171" s="478">
        <v>0</v>
      </c>
      <c r="F171" s="478">
        <v>0</v>
      </c>
      <c r="G171" s="478">
        <v>467523</v>
      </c>
    </row>
    <row r="172" spans="2:7" outlineLevel="4">
      <c r="B172" s="180">
        <v>22020121</v>
      </c>
      <c r="C172" s="145" t="s">
        <v>537</v>
      </c>
      <c r="D172" s="478">
        <v>2493415</v>
      </c>
      <c r="E172" s="478">
        <v>0</v>
      </c>
      <c r="F172" s="478">
        <v>0</v>
      </c>
      <c r="G172" s="478">
        <v>2493415</v>
      </c>
    </row>
    <row r="173" spans="2:7" outlineLevel="4">
      <c r="B173" s="180">
        <v>22020122</v>
      </c>
      <c r="C173" s="145" t="s">
        <v>538</v>
      </c>
      <c r="D173" s="478">
        <v>299211</v>
      </c>
      <c r="E173" s="478">
        <v>0</v>
      </c>
      <c r="F173" s="478">
        <v>0</v>
      </c>
      <c r="G173" s="478">
        <v>299211</v>
      </c>
    </row>
    <row r="174" spans="2:7" outlineLevel="4">
      <c r="B174" s="180">
        <v>22020123</v>
      </c>
      <c r="C174" s="145" t="s">
        <v>539</v>
      </c>
      <c r="D174" s="478">
        <v>4886209.74</v>
      </c>
      <c r="E174" s="478">
        <v>0</v>
      </c>
      <c r="F174" s="478">
        <v>0</v>
      </c>
      <c r="G174" s="478">
        <v>4886209.74</v>
      </c>
    </row>
    <row r="175" spans="2:7" outlineLevel="4">
      <c r="B175" s="180">
        <v>22020124</v>
      </c>
      <c r="C175" s="145" t="s">
        <v>540</v>
      </c>
      <c r="D175" s="478">
        <v>7361919.0300000003</v>
      </c>
      <c r="E175" s="478">
        <v>0</v>
      </c>
      <c r="F175" s="478">
        <v>0</v>
      </c>
      <c r="G175" s="478">
        <v>7361919.0300000003</v>
      </c>
    </row>
    <row r="176" spans="2:7" outlineLevel="4">
      <c r="B176" s="180">
        <v>22020128</v>
      </c>
      <c r="C176" s="145" t="s">
        <v>544</v>
      </c>
      <c r="D176" s="478">
        <v>1616388.21</v>
      </c>
      <c r="E176" s="478">
        <v>0</v>
      </c>
      <c r="F176" s="478">
        <v>0</v>
      </c>
      <c r="G176" s="478">
        <v>1616388.21</v>
      </c>
    </row>
    <row r="177" spans="2:7" outlineLevel="4">
      <c r="B177" s="180">
        <v>22020133</v>
      </c>
      <c r="C177" s="145" t="s">
        <v>548</v>
      </c>
      <c r="D177" s="478">
        <v>2493415</v>
      </c>
      <c r="E177" s="478">
        <v>0</v>
      </c>
      <c r="F177" s="478">
        <v>0</v>
      </c>
      <c r="G177" s="478">
        <v>2493415</v>
      </c>
    </row>
    <row r="178" spans="2:7" outlineLevel="3">
      <c r="B178">
        <v>220201</v>
      </c>
      <c r="C178" t="s">
        <v>526</v>
      </c>
      <c r="D178" s="478">
        <f>SUBTOTAL(9,D169:D177)</f>
        <v>49691159.980000004</v>
      </c>
      <c r="E178" s="478">
        <f>SUBTOTAL(9,E169:E177)</f>
        <v>0</v>
      </c>
      <c r="F178" s="478">
        <f>SUBTOTAL(9,F169:F177)</f>
        <v>0</v>
      </c>
      <c r="G178" s="478">
        <f>SUBTOTAL(9,G169:G177)</f>
        <v>49691159.980000004</v>
      </c>
    </row>
    <row r="179" spans="2:7" outlineLevel="4">
      <c r="B179" s="180">
        <v>22020134</v>
      </c>
      <c r="C179" s="145" t="s">
        <v>549</v>
      </c>
      <c r="D179" s="478">
        <v>262521701</v>
      </c>
      <c r="E179" s="478">
        <v>11481730.470000001</v>
      </c>
      <c r="F179" s="478">
        <v>0</v>
      </c>
      <c r="G179" s="478">
        <v>274003431.47000003</v>
      </c>
    </row>
    <row r="180" spans="2:7" outlineLevel="4">
      <c r="B180" s="180">
        <v>22022801</v>
      </c>
      <c r="C180" s="145" t="s">
        <v>552</v>
      </c>
      <c r="D180" s="478">
        <v>46628583</v>
      </c>
      <c r="E180" s="478">
        <v>0</v>
      </c>
      <c r="F180" s="478">
        <v>0</v>
      </c>
      <c r="G180" s="478">
        <v>46628583</v>
      </c>
    </row>
    <row r="181" spans="2:7" outlineLevel="4">
      <c r="B181" s="180">
        <v>22022802</v>
      </c>
      <c r="C181" s="145" t="s">
        <v>553</v>
      </c>
      <c r="D181" s="478">
        <v>36961716</v>
      </c>
      <c r="E181" s="478">
        <v>0</v>
      </c>
      <c r="F181" s="478">
        <v>0</v>
      </c>
      <c r="G181" s="478">
        <v>36961716</v>
      </c>
    </row>
    <row r="182" spans="2:7" outlineLevel="4">
      <c r="B182" s="180">
        <v>22022803</v>
      </c>
      <c r="C182" s="145" t="s">
        <v>554</v>
      </c>
      <c r="D182" s="478">
        <v>188000</v>
      </c>
      <c r="E182" s="478">
        <v>0</v>
      </c>
      <c r="F182" s="478">
        <v>0</v>
      </c>
      <c r="G182" s="478">
        <v>188000</v>
      </c>
    </row>
    <row r="183" spans="2:7" outlineLevel="3">
      <c r="B183">
        <v>220228</v>
      </c>
      <c r="C183" t="s">
        <v>551</v>
      </c>
      <c r="D183" s="478">
        <f>SUBTOTAL(9,D179:D182)</f>
        <v>346300000</v>
      </c>
      <c r="E183" s="478">
        <f>SUBTOTAL(9,E179:E182)</f>
        <v>11481730.470000001</v>
      </c>
      <c r="F183" s="478">
        <f>SUBTOTAL(9,F179:F182)</f>
        <v>0</v>
      </c>
      <c r="G183" s="478">
        <f>SUBTOTAL(9,G179:G182)</f>
        <v>357781730.47000003</v>
      </c>
    </row>
    <row r="184" spans="2:7" outlineLevel="2">
      <c r="B184">
        <v>2202</v>
      </c>
      <c r="C184" t="s">
        <v>526</v>
      </c>
      <c r="D184" s="478">
        <f>SUBTOTAL(9,D169:D183)</f>
        <v>395991159.98000002</v>
      </c>
      <c r="E184" s="478">
        <f>SUBTOTAL(9,E169:E183)</f>
        <v>11481730.470000001</v>
      </c>
      <c r="F184" s="478">
        <f>SUBTOTAL(9,F169:F183)</f>
        <v>0</v>
      </c>
      <c r="G184" s="478">
        <f>SUBTOTAL(9,G169:G183)</f>
        <v>407472890.45000005</v>
      </c>
    </row>
    <row r="185" spans="2:7" outlineLevel="4">
      <c r="B185" s="180">
        <v>22030104</v>
      </c>
      <c r="C185" s="145" t="s">
        <v>558</v>
      </c>
      <c r="D185" s="478">
        <v>58000</v>
      </c>
      <c r="E185" s="478">
        <v>0</v>
      </c>
      <c r="F185" s="478">
        <v>0</v>
      </c>
      <c r="G185" s="478">
        <v>58000</v>
      </c>
    </row>
    <row r="186" spans="2:7" outlineLevel="3">
      <c r="B186">
        <v>220301</v>
      </c>
      <c r="C186" t="s">
        <v>555</v>
      </c>
      <c r="D186" s="478">
        <f>SUBTOTAL(9,D185:D185)</f>
        <v>58000</v>
      </c>
      <c r="E186" s="478">
        <f>SUBTOTAL(9,E185:E185)</f>
        <v>0</v>
      </c>
      <c r="F186" s="478">
        <f>SUBTOTAL(9,F185:F185)</f>
        <v>0</v>
      </c>
      <c r="G186" s="478">
        <f>SUBTOTAL(9,G185:G185)</f>
        <v>58000</v>
      </c>
    </row>
    <row r="187" spans="2:7" outlineLevel="2">
      <c r="B187">
        <v>2203</v>
      </c>
      <c r="C187" t="s">
        <v>555</v>
      </c>
      <c r="D187" s="478">
        <f>SUBTOTAL(9,D185:D186)</f>
        <v>58000</v>
      </c>
      <c r="E187" s="478">
        <f>SUBTOTAL(9,E185:E186)</f>
        <v>0</v>
      </c>
      <c r="F187" s="478">
        <f>SUBTOTAL(9,F185:F186)</f>
        <v>0</v>
      </c>
      <c r="G187" s="478">
        <f>SUBTOTAL(9,G185:G186)</f>
        <v>58000</v>
      </c>
    </row>
    <row r="188" spans="2:7" outlineLevel="4">
      <c r="B188" s="180">
        <v>22040102</v>
      </c>
      <c r="C188" s="145" t="s">
        <v>561</v>
      </c>
      <c r="D188" s="478">
        <v>1179000</v>
      </c>
      <c r="E188" s="478">
        <v>0</v>
      </c>
      <c r="F188" s="478">
        <v>0</v>
      </c>
      <c r="G188" s="478">
        <v>1179000</v>
      </c>
    </row>
    <row r="189" spans="2:7" outlineLevel="4">
      <c r="B189" s="180">
        <v>22040103</v>
      </c>
      <c r="C189" s="145" t="s">
        <v>562</v>
      </c>
      <c r="D189" s="478">
        <v>2504456</v>
      </c>
      <c r="E189" s="478">
        <v>0</v>
      </c>
      <c r="F189" s="478">
        <v>0</v>
      </c>
      <c r="G189" s="478">
        <v>2504456</v>
      </c>
    </row>
    <row r="190" spans="2:7" outlineLevel="4">
      <c r="B190" s="180">
        <v>22040105</v>
      </c>
      <c r="C190" s="145" t="s">
        <v>563</v>
      </c>
      <c r="D190" s="478">
        <v>154300</v>
      </c>
      <c r="E190" s="478">
        <v>0</v>
      </c>
      <c r="F190" s="478">
        <v>0</v>
      </c>
      <c r="G190" s="478">
        <v>154300</v>
      </c>
    </row>
    <row r="191" spans="2:7" outlineLevel="4">
      <c r="B191" s="180">
        <v>22040106</v>
      </c>
      <c r="C191" s="145" t="s">
        <v>564</v>
      </c>
      <c r="D191" s="478">
        <v>3535256</v>
      </c>
      <c r="E191" s="478">
        <v>0</v>
      </c>
      <c r="F191" s="478">
        <v>0</v>
      </c>
      <c r="G191" s="478">
        <v>3535256</v>
      </c>
    </row>
    <row r="192" spans="2:7" outlineLevel="3">
      <c r="B192">
        <v>220401</v>
      </c>
      <c r="C192" t="s">
        <v>559</v>
      </c>
      <c r="D192" s="478">
        <f>SUBTOTAL(9,D188:D191)</f>
        <v>7373012</v>
      </c>
      <c r="E192" s="478">
        <f>SUBTOTAL(9,E188:E191)</f>
        <v>0</v>
      </c>
      <c r="F192" s="478">
        <f>SUBTOTAL(9,F188:F191)</f>
        <v>0</v>
      </c>
      <c r="G192" s="478">
        <f>SUBTOTAL(9,G188:G191)</f>
        <v>7373012</v>
      </c>
    </row>
    <row r="193" spans="2:7" outlineLevel="2">
      <c r="B193">
        <v>2204</v>
      </c>
      <c r="C193" t="s">
        <v>559</v>
      </c>
      <c r="D193" s="478">
        <f>SUBTOTAL(9,D188:D192)</f>
        <v>7373012</v>
      </c>
      <c r="E193" s="478">
        <f>SUBTOTAL(9,E188:E192)</f>
        <v>0</v>
      </c>
      <c r="F193" s="478">
        <f>SUBTOTAL(9,F188:F192)</f>
        <v>0</v>
      </c>
      <c r="G193" s="478">
        <f>SUBTOTAL(9,G188:G192)</f>
        <v>7373012</v>
      </c>
    </row>
    <row r="194" spans="2:7" outlineLevel="4">
      <c r="B194" s="180">
        <v>22070101</v>
      </c>
      <c r="C194" s="145" t="s">
        <v>567</v>
      </c>
      <c r="D194" s="478">
        <v>883605</v>
      </c>
      <c r="E194" s="478">
        <v>0</v>
      </c>
      <c r="F194" s="478">
        <v>0</v>
      </c>
      <c r="G194" s="478">
        <v>883605</v>
      </c>
    </row>
    <row r="195" spans="2:7" outlineLevel="4">
      <c r="B195" s="180">
        <v>22070102</v>
      </c>
      <c r="C195" s="145" t="s">
        <v>568</v>
      </c>
      <c r="D195" s="478">
        <v>589071</v>
      </c>
      <c r="E195" s="478">
        <v>0</v>
      </c>
      <c r="F195" s="478">
        <v>0</v>
      </c>
      <c r="G195" s="478">
        <v>589071</v>
      </c>
    </row>
    <row r="196" spans="2:7" outlineLevel="3">
      <c r="B196">
        <v>220701</v>
      </c>
      <c r="C196" t="s">
        <v>566</v>
      </c>
      <c r="D196" s="478">
        <f>SUBTOTAL(9,D194:D195)</f>
        <v>1472676</v>
      </c>
      <c r="E196" s="478">
        <f>SUBTOTAL(9,E194:E195)</f>
        <v>0</v>
      </c>
      <c r="F196" s="478">
        <f>SUBTOTAL(9,F194:F195)</f>
        <v>0</v>
      </c>
      <c r="G196" s="478">
        <f>SUBTOTAL(9,G194:G195)</f>
        <v>1472676</v>
      </c>
    </row>
    <row r="197" spans="2:7" outlineLevel="2">
      <c r="B197">
        <v>2207</v>
      </c>
      <c r="C197" t="s">
        <v>566</v>
      </c>
      <c r="D197" s="478">
        <f>SUBTOTAL(9,D194:D196)</f>
        <v>1472676</v>
      </c>
      <c r="E197" s="478">
        <f>SUBTOTAL(9,E194:E196)</f>
        <v>0</v>
      </c>
      <c r="F197" s="478">
        <f>SUBTOTAL(9,F194:F196)</f>
        <v>0</v>
      </c>
      <c r="G197" s="478">
        <f>SUBTOTAL(9,G194:G196)</f>
        <v>1472676</v>
      </c>
    </row>
    <row r="198" spans="2:7" outlineLevel="4">
      <c r="B198" s="180">
        <v>22110111</v>
      </c>
      <c r="C198" s="145" t="s">
        <v>570</v>
      </c>
      <c r="D198" s="478">
        <v>13022182</v>
      </c>
      <c r="E198" s="478">
        <v>0</v>
      </c>
      <c r="F198" s="478">
        <v>0</v>
      </c>
      <c r="G198" s="478">
        <v>13022182</v>
      </c>
    </row>
    <row r="199" spans="2:7" outlineLevel="4">
      <c r="B199" s="180">
        <v>22110112</v>
      </c>
      <c r="C199" s="145" t="s">
        <v>571</v>
      </c>
      <c r="D199" s="478">
        <v>26906282.52</v>
      </c>
      <c r="E199" s="478">
        <v>11000</v>
      </c>
      <c r="F199" s="478">
        <v>0</v>
      </c>
      <c r="G199" s="478">
        <v>26917282.52</v>
      </c>
    </row>
    <row r="200" spans="2:7" outlineLevel="4">
      <c r="B200" s="180">
        <v>22110113</v>
      </c>
      <c r="C200" s="145" t="s">
        <v>572</v>
      </c>
      <c r="D200" s="478">
        <v>4306075.3600000003</v>
      </c>
      <c r="E200" s="478">
        <v>0</v>
      </c>
      <c r="F200" s="478">
        <v>0</v>
      </c>
      <c r="G200" s="478">
        <v>4306075.3600000003</v>
      </c>
    </row>
    <row r="201" spans="2:7" outlineLevel="4">
      <c r="B201" s="180">
        <v>22110114</v>
      </c>
      <c r="C201" s="145" t="s">
        <v>573</v>
      </c>
      <c r="D201" s="478">
        <v>761735.29</v>
      </c>
      <c r="E201" s="478">
        <v>0</v>
      </c>
      <c r="F201" s="478">
        <v>0</v>
      </c>
      <c r="G201" s="478">
        <v>761735.29</v>
      </c>
    </row>
    <row r="202" spans="2:7" outlineLevel="4">
      <c r="B202" s="180">
        <v>22110115</v>
      </c>
      <c r="C202" s="145" t="s">
        <v>574</v>
      </c>
      <c r="D202" s="478">
        <v>720000</v>
      </c>
      <c r="E202" s="478">
        <v>0</v>
      </c>
      <c r="F202" s="478">
        <v>0</v>
      </c>
      <c r="G202" s="478">
        <v>720000</v>
      </c>
    </row>
    <row r="203" spans="2:7" outlineLevel="4">
      <c r="B203" s="180">
        <v>22110116</v>
      </c>
      <c r="C203" s="145" t="s">
        <v>575</v>
      </c>
      <c r="D203" s="478">
        <v>32618501</v>
      </c>
      <c r="E203" s="478">
        <v>0</v>
      </c>
      <c r="F203" s="478">
        <v>0</v>
      </c>
      <c r="G203" s="478">
        <v>32618501</v>
      </c>
    </row>
    <row r="204" spans="2:7" outlineLevel="4">
      <c r="B204" s="180">
        <v>22110118</v>
      </c>
      <c r="C204" s="145" t="s">
        <v>577</v>
      </c>
      <c r="D204" s="478">
        <v>16222011.18</v>
      </c>
      <c r="E204" s="478">
        <v>0</v>
      </c>
      <c r="F204" s="478">
        <v>0</v>
      </c>
      <c r="G204" s="478">
        <v>16222011.18</v>
      </c>
    </row>
    <row r="205" spans="2:7" outlineLevel="4">
      <c r="B205" s="180">
        <v>22110119</v>
      </c>
      <c r="C205" s="145" t="s">
        <v>578</v>
      </c>
      <c r="D205" s="478">
        <v>11514191</v>
      </c>
      <c r="E205" s="478">
        <v>0</v>
      </c>
      <c r="F205" s="478">
        <v>0</v>
      </c>
      <c r="G205" s="478">
        <v>11514191</v>
      </c>
    </row>
    <row r="206" spans="2:7" outlineLevel="4">
      <c r="B206" s="180">
        <v>22110120</v>
      </c>
      <c r="C206" s="145" t="s">
        <v>579</v>
      </c>
      <c r="D206" s="478">
        <v>80132083.969999999</v>
      </c>
      <c r="E206" s="478">
        <v>0</v>
      </c>
      <c r="F206" s="478">
        <v>0</v>
      </c>
      <c r="G206" s="478">
        <v>80132083.969999999</v>
      </c>
    </row>
    <row r="207" spans="2:7" outlineLevel="4">
      <c r="B207" s="180">
        <v>22110121</v>
      </c>
      <c r="C207" s="145" t="s">
        <v>570</v>
      </c>
      <c r="D207" s="478">
        <v>213702375.97999999</v>
      </c>
      <c r="E207" s="478">
        <v>19801444</v>
      </c>
      <c r="F207" s="478">
        <v>0</v>
      </c>
      <c r="G207" s="478">
        <v>233503819.97999999</v>
      </c>
    </row>
    <row r="208" spans="2:7" outlineLevel="4">
      <c r="B208" s="180">
        <v>22110122</v>
      </c>
      <c r="C208" s="145" t="s">
        <v>580</v>
      </c>
      <c r="D208" s="478">
        <v>621150.04</v>
      </c>
      <c r="E208" s="478">
        <v>0</v>
      </c>
      <c r="F208" s="478">
        <v>0</v>
      </c>
      <c r="G208" s="478">
        <v>621150.04</v>
      </c>
    </row>
    <row r="209" spans="2:7" outlineLevel="4">
      <c r="B209" s="180">
        <v>22110123</v>
      </c>
      <c r="C209" s="145" t="s">
        <v>581</v>
      </c>
      <c r="D209" s="478">
        <v>672312.08</v>
      </c>
      <c r="E209" s="478">
        <v>0</v>
      </c>
      <c r="F209" s="478">
        <v>0</v>
      </c>
      <c r="G209" s="478">
        <v>672312.08</v>
      </c>
    </row>
    <row r="210" spans="2:7" outlineLevel="4">
      <c r="B210" s="180">
        <v>22110124</v>
      </c>
      <c r="C210" s="145" t="s">
        <v>582</v>
      </c>
      <c r="D210" s="478">
        <v>44006000</v>
      </c>
      <c r="E210" s="478">
        <v>0</v>
      </c>
      <c r="F210" s="478">
        <v>0</v>
      </c>
      <c r="G210" s="478">
        <v>44006000</v>
      </c>
    </row>
    <row r="211" spans="2:7" outlineLevel="4">
      <c r="B211" s="180">
        <v>22110135</v>
      </c>
      <c r="C211" s="145" t="s">
        <v>583</v>
      </c>
      <c r="D211" s="478">
        <v>210738145</v>
      </c>
      <c r="E211" s="478">
        <v>0</v>
      </c>
      <c r="F211" s="478">
        <v>0</v>
      </c>
      <c r="G211" s="478">
        <v>210738145</v>
      </c>
    </row>
    <row r="212" spans="2:7" outlineLevel="4">
      <c r="B212" s="180">
        <v>22110136</v>
      </c>
      <c r="C212" s="145" t="s">
        <v>584</v>
      </c>
      <c r="D212" s="478">
        <v>11284428.08</v>
      </c>
      <c r="E212" s="478">
        <v>0</v>
      </c>
      <c r="F212" s="478">
        <v>0</v>
      </c>
      <c r="G212" s="478">
        <v>11284428.08</v>
      </c>
    </row>
    <row r="213" spans="2:7" outlineLevel="4">
      <c r="B213" s="180">
        <v>22110147</v>
      </c>
      <c r="C213" s="145" t="s">
        <v>585</v>
      </c>
      <c r="D213" s="478">
        <v>24838045.010000002</v>
      </c>
      <c r="E213" s="478">
        <v>0</v>
      </c>
      <c r="F213" s="478">
        <v>0</v>
      </c>
      <c r="G213" s="478">
        <v>24838045.010000002</v>
      </c>
    </row>
    <row r="214" spans="2:7" outlineLevel="4">
      <c r="B214" s="180">
        <v>22110164</v>
      </c>
      <c r="C214" s="145" t="s">
        <v>553</v>
      </c>
      <c r="D214" s="478">
        <v>3754553.57</v>
      </c>
      <c r="E214" s="478">
        <v>0</v>
      </c>
      <c r="F214" s="478">
        <v>0</v>
      </c>
      <c r="G214" s="478">
        <v>3754553.57</v>
      </c>
    </row>
    <row r="215" spans="2:7" outlineLevel="4">
      <c r="B215" s="180">
        <v>22110165</v>
      </c>
      <c r="C215" s="145" t="s">
        <v>586</v>
      </c>
      <c r="D215" s="478">
        <v>108000</v>
      </c>
      <c r="E215" s="478">
        <v>0</v>
      </c>
      <c r="F215" s="478">
        <v>0</v>
      </c>
      <c r="G215" s="478">
        <v>108000</v>
      </c>
    </row>
    <row r="216" spans="2:7" outlineLevel="4">
      <c r="B216" s="180">
        <v>22110171</v>
      </c>
      <c r="C216" s="145" t="s">
        <v>1647</v>
      </c>
      <c r="D216" s="478">
        <v>1393368.91</v>
      </c>
      <c r="E216" s="478">
        <v>16890.650000000001</v>
      </c>
      <c r="F216" s="478">
        <v>0</v>
      </c>
      <c r="G216" s="478">
        <v>1410259.5599999998</v>
      </c>
    </row>
    <row r="217" spans="2:7" outlineLevel="4">
      <c r="B217" s="180">
        <v>22110198</v>
      </c>
      <c r="C217" s="145" t="s">
        <v>592</v>
      </c>
      <c r="D217" s="478">
        <v>1518080.69</v>
      </c>
      <c r="E217" s="478">
        <v>0</v>
      </c>
      <c r="F217" s="478">
        <v>0</v>
      </c>
      <c r="G217" s="478">
        <v>1518080.69</v>
      </c>
    </row>
    <row r="218" spans="2:7" outlineLevel="4">
      <c r="B218" s="180">
        <v>22110199</v>
      </c>
      <c r="C218" s="145" t="s">
        <v>593</v>
      </c>
      <c r="D218" s="478">
        <v>140978297.13999999</v>
      </c>
      <c r="E218" s="478">
        <v>48518770.480000004</v>
      </c>
      <c r="F218" s="478">
        <v>0</v>
      </c>
      <c r="G218" s="478">
        <v>189497067.61999997</v>
      </c>
    </row>
    <row r="219" spans="2:7" outlineLevel="3">
      <c r="B219">
        <v>221101</v>
      </c>
      <c r="C219" t="s">
        <v>569</v>
      </c>
      <c r="D219" s="478">
        <f>SUBTOTAL(9,D198:D218)</f>
        <v>839817818.82000005</v>
      </c>
      <c r="E219" s="478">
        <f>SUBTOTAL(9,E198:E218)</f>
        <v>68348105.129999995</v>
      </c>
      <c r="F219" s="478">
        <f>SUBTOTAL(9,F198:F218)</f>
        <v>0</v>
      </c>
      <c r="G219" s="478">
        <f>SUBTOTAL(9,G198:G218)</f>
        <v>908165923.95000005</v>
      </c>
    </row>
    <row r="220" spans="2:7" outlineLevel="4">
      <c r="B220" s="180">
        <v>22110902</v>
      </c>
      <c r="C220" s="145" t="s">
        <v>595</v>
      </c>
      <c r="D220" s="478">
        <v>481745700.14999998</v>
      </c>
      <c r="E220" s="478">
        <v>257513348.30000001</v>
      </c>
      <c r="F220" s="478">
        <v>15193031</v>
      </c>
      <c r="G220" s="478">
        <v>724066017.45000005</v>
      </c>
    </row>
    <row r="221" spans="2:7" outlineLevel="3">
      <c r="B221">
        <v>221109</v>
      </c>
      <c r="C221" t="s">
        <v>594</v>
      </c>
      <c r="D221" s="478">
        <f>SUBTOTAL(9,D220:D220)</f>
        <v>481745700.14999998</v>
      </c>
      <c r="E221" s="478">
        <f>SUBTOTAL(9,E220:E220)</f>
        <v>257513348.30000001</v>
      </c>
      <c r="F221" s="478">
        <f>SUBTOTAL(9,F220:F220)</f>
        <v>15193031</v>
      </c>
      <c r="G221" s="478">
        <f>SUBTOTAL(9,G220:G220)</f>
        <v>724066017.45000005</v>
      </c>
    </row>
    <row r="222" spans="2:7" outlineLevel="4">
      <c r="B222" s="180">
        <v>22111001</v>
      </c>
      <c r="C222" s="145" t="s">
        <v>597</v>
      </c>
      <c r="D222" s="478">
        <v>1564700397.4400001</v>
      </c>
      <c r="E222" s="478">
        <v>0</v>
      </c>
      <c r="F222" s="478">
        <v>0</v>
      </c>
      <c r="G222" s="478">
        <v>1564700397.4400001</v>
      </c>
    </row>
    <row r="223" spans="2:7" outlineLevel="4">
      <c r="B223" s="180">
        <v>22111002</v>
      </c>
      <c r="C223" s="145" t="s">
        <v>598</v>
      </c>
      <c r="D223" s="478">
        <v>180449359.66</v>
      </c>
      <c r="E223" s="478">
        <v>0</v>
      </c>
      <c r="F223" s="478">
        <v>0</v>
      </c>
      <c r="G223" s="478">
        <v>180449359.66</v>
      </c>
    </row>
    <row r="224" spans="2:7" outlineLevel="3">
      <c r="B224">
        <v>221110</v>
      </c>
      <c r="C224" t="s">
        <v>596</v>
      </c>
      <c r="D224" s="478">
        <f>SUBTOTAL(9,D222:D223)</f>
        <v>1745149757.1000001</v>
      </c>
      <c r="E224" s="478">
        <f>SUBTOTAL(9,E222:E223)</f>
        <v>0</v>
      </c>
      <c r="F224" s="478">
        <f>SUBTOTAL(9,F222:F223)</f>
        <v>0</v>
      </c>
      <c r="G224" s="478">
        <f>SUBTOTAL(9,G222:G223)</f>
        <v>1745149757.1000001</v>
      </c>
    </row>
    <row r="225" spans="2:7" outlineLevel="2">
      <c r="B225">
        <v>2211</v>
      </c>
      <c r="C225" t="s">
        <v>569</v>
      </c>
      <c r="D225" s="478">
        <f>SUBTOTAL(9,D198:D224)</f>
        <v>3066713276.0699997</v>
      </c>
      <c r="E225" s="478">
        <f>SUBTOTAL(9,E198:E224)</f>
        <v>325861453.43000001</v>
      </c>
      <c r="F225" s="478">
        <f>SUBTOTAL(9,F198:F224)</f>
        <v>15193031</v>
      </c>
      <c r="G225" s="478">
        <f>SUBTOTAL(9,G198:G224)</f>
        <v>3377381698.5</v>
      </c>
    </row>
    <row r="226" spans="2:7" outlineLevel="4">
      <c r="B226" s="180">
        <v>22200124</v>
      </c>
      <c r="C226" s="145" t="s">
        <v>601</v>
      </c>
      <c r="D226" s="478">
        <v>16992846.260000002</v>
      </c>
      <c r="E226" s="478">
        <v>1345648.85</v>
      </c>
      <c r="F226" s="478">
        <v>1354.94</v>
      </c>
      <c r="G226" s="478">
        <v>18337140.169999998</v>
      </c>
    </row>
    <row r="227" spans="2:7" outlineLevel="4">
      <c r="B227" s="180">
        <v>22200125</v>
      </c>
      <c r="C227" s="145" t="s">
        <v>602</v>
      </c>
      <c r="D227" s="478">
        <v>281.61</v>
      </c>
      <c r="E227" s="478">
        <v>0</v>
      </c>
      <c r="F227" s="478">
        <v>0</v>
      </c>
      <c r="G227" s="478">
        <v>281.61</v>
      </c>
    </row>
    <row r="228" spans="2:7" outlineLevel="4">
      <c r="B228" s="180">
        <v>22200126</v>
      </c>
      <c r="C228" s="145" t="s">
        <v>603</v>
      </c>
      <c r="D228" s="478">
        <v>790355</v>
      </c>
      <c r="E228" s="478">
        <v>0</v>
      </c>
      <c r="F228" s="478">
        <v>0</v>
      </c>
      <c r="G228" s="478">
        <v>790355</v>
      </c>
    </row>
    <row r="229" spans="2:7" outlineLevel="4">
      <c r="B229" s="180">
        <v>22200127</v>
      </c>
      <c r="C229" s="145" t="s">
        <v>604</v>
      </c>
      <c r="D229" s="478">
        <v>23567532.539999999</v>
      </c>
      <c r="E229" s="478">
        <v>0</v>
      </c>
      <c r="F229" s="478">
        <v>0</v>
      </c>
      <c r="G229" s="478">
        <v>23567532.539999999</v>
      </c>
    </row>
    <row r="230" spans="2:7" outlineLevel="3">
      <c r="B230">
        <v>222001</v>
      </c>
      <c r="C230" t="s">
        <v>600</v>
      </c>
      <c r="D230" s="478">
        <f>SUBTOTAL(9,D226:D229)</f>
        <v>41351015.409999996</v>
      </c>
      <c r="E230" s="478">
        <f>SUBTOTAL(9,E226:E229)</f>
        <v>1345648.85</v>
      </c>
      <c r="F230" s="478">
        <f>SUBTOTAL(9,F226:F229)</f>
        <v>1354.94</v>
      </c>
      <c r="G230" s="478">
        <f>SUBTOTAL(9,G226:G229)</f>
        <v>42695309.319999993</v>
      </c>
    </row>
    <row r="231" spans="2:7" outlineLevel="4">
      <c r="B231" s="180">
        <v>22209005</v>
      </c>
      <c r="C231" s="145" t="s">
        <v>606</v>
      </c>
      <c r="D231" s="478">
        <v>292623</v>
      </c>
      <c r="E231" s="478">
        <v>0</v>
      </c>
      <c r="F231" s="478">
        <v>0</v>
      </c>
      <c r="G231" s="478">
        <v>292623</v>
      </c>
    </row>
    <row r="232" spans="2:7" outlineLevel="4">
      <c r="B232" s="180">
        <v>22209006</v>
      </c>
      <c r="C232" s="145" t="s">
        <v>607</v>
      </c>
      <c r="D232" s="478">
        <v>937750.56</v>
      </c>
      <c r="E232" s="478">
        <v>0</v>
      </c>
      <c r="F232" s="478">
        <v>0</v>
      </c>
      <c r="G232" s="478">
        <v>937750.56</v>
      </c>
    </row>
    <row r="233" spans="2:7" outlineLevel="4">
      <c r="B233" s="180">
        <v>22209008</v>
      </c>
      <c r="C233" s="145" t="s">
        <v>1648</v>
      </c>
      <c r="D233" s="478">
        <v>58100074</v>
      </c>
      <c r="E233" s="478">
        <v>1651633</v>
      </c>
      <c r="F233" s="478">
        <v>0</v>
      </c>
      <c r="G233" s="478">
        <v>59751707</v>
      </c>
    </row>
    <row r="234" spans="2:7" outlineLevel="4">
      <c r="B234" s="180">
        <v>22209009</v>
      </c>
      <c r="C234" s="145" t="s">
        <v>609</v>
      </c>
      <c r="D234" s="478">
        <v>1169.22</v>
      </c>
      <c r="E234" s="478">
        <v>0</v>
      </c>
      <c r="F234" s="478">
        <v>0</v>
      </c>
      <c r="G234" s="478">
        <v>1169.22</v>
      </c>
    </row>
    <row r="235" spans="2:7" outlineLevel="3">
      <c r="B235">
        <v>222090</v>
      </c>
      <c r="C235" t="s">
        <v>605</v>
      </c>
      <c r="D235" s="478">
        <f>SUBTOTAL(9,D231:D234)</f>
        <v>59331616.780000001</v>
      </c>
      <c r="E235" s="478">
        <f>SUBTOTAL(9,E231:E234)</f>
        <v>1651633</v>
      </c>
      <c r="F235" s="478">
        <f>SUBTOTAL(9,F231:F234)</f>
        <v>0</v>
      </c>
      <c r="G235" s="478">
        <f>SUBTOTAL(9,G231:G234)</f>
        <v>60983249.780000001</v>
      </c>
    </row>
    <row r="236" spans="2:7" outlineLevel="2">
      <c r="B236">
        <v>2220</v>
      </c>
      <c r="C236" t="s">
        <v>599</v>
      </c>
      <c r="D236" s="478">
        <f>SUBTOTAL(9,D226:D235)</f>
        <v>100682632.19</v>
      </c>
      <c r="E236" s="478">
        <f>SUBTOTAL(9,E226:E235)</f>
        <v>2997281.85</v>
      </c>
      <c r="F236" s="478">
        <f>SUBTOTAL(9,F226:F235)</f>
        <v>1354.94</v>
      </c>
      <c r="G236" s="478">
        <f>SUBTOTAL(9,G226:G235)</f>
        <v>103678559.09999999</v>
      </c>
    </row>
    <row r="237" spans="2:7" outlineLevel="1">
      <c r="B237">
        <v>22</v>
      </c>
      <c r="C237" t="s">
        <v>519</v>
      </c>
      <c r="D237" s="478">
        <f>SUBTOTAL(9,D162:D236)</f>
        <v>-642273410.47000074</v>
      </c>
      <c r="E237" s="478">
        <f>SUBTOTAL(9,E162:E236)</f>
        <v>340459891.28000003</v>
      </c>
      <c r="F237" s="478">
        <f>SUBTOTAL(9,F162:F236)</f>
        <v>15458037.58</v>
      </c>
      <c r="G237" s="478">
        <f>SUBTOTAL(9,G162:G236)</f>
        <v>-317271556.77000111</v>
      </c>
    </row>
    <row r="238" spans="2:7" outlineLevel="4">
      <c r="B238" s="180">
        <v>24010101</v>
      </c>
      <c r="C238" s="145" t="s">
        <v>613</v>
      </c>
      <c r="D238" s="478">
        <v>-2183669290.27</v>
      </c>
      <c r="E238" s="478">
        <v>3133980106.6099997</v>
      </c>
      <c r="F238" s="478">
        <v>1676490510.6399999</v>
      </c>
      <c r="G238" s="478">
        <v>-726179694.30000007</v>
      </c>
    </row>
    <row r="239" spans="2:7" outlineLevel="3">
      <c r="B239">
        <v>240101</v>
      </c>
      <c r="C239" t="s">
        <v>612</v>
      </c>
      <c r="D239" s="478">
        <f>SUBTOTAL(9,D238:D238)</f>
        <v>-2183669290.27</v>
      </c>
      <c r="E239" s="478">
        <f>SUBTOTAL(9,E238:E238)</f>
        <v>3133980106.6099997</v>
      </c>
      <c r="F239" s="478">
        <f>SUBTOTAL(9,F238:F238)</f>
        <v>1676490510.6399999</v>
      </c>
      <c r="G239" s="478">
        <f>SUBTOTAL(9,G238:G238)</f>
        <v>-726179694.30000007</v>
      </c>
    </row>
    <row r="240" spans="2:7" outlineLevel="4">
      <c r="B240" s="180">
        <v>24010201</v>
      </c>
      <c r="C240" s="145" t="s">
        <v>615</v>
      </c>
      <c r="D240" s="478">
        <v>-1</v>
      </c>
      <c r="E240" s="478">
        <v>114220174.81</v>
      </c>
      <c r="F240" s="478">
        <v>191993659</v>
      </c>
      <c r="G240" s="478">
        <v>-77773485.189999998</v>
      </c>
    </row>
    <row r="241" spans="2:7" outlineLevel="4">
      <c r="B241" s="180">
        <v>24010202</v>
      </c>
      <c r="C241" s="145" t="s">
        <v>616</v>
      </c>
      <c r="D241" s="478">
        <v>-178879293</v>
      </c>
      <c r="E241" s="478">
        <v>180598706</v>
      </c>
      <c r="F241" s="478">
        <v>1719413</v>
      </c>
      <c r="G241" s="478">
        <v>0</v>
      </c>
    </row>
    <row r="242" spans="2:7" outlineLevel="4">
      <c r="B242" s="180">
        <v>24010203</v>
      </c>
      <c r="C242" s="145" t="s">
        <v>617</v>
      </c>
      <c r="D242" s="478">
        <v>-306245</v>
      </c>
      <c r="E242" s="478">
        <v>306245</v>
      </c>
      <c r="F242" s="478">
        <v>0</v>
      </c>
      <c r="G242" s="478">
        <v>0</v>
      </c>
    </row>
    <row r="243" spans="2:7" outlineLevel="4">
      <c r="B243" s="180">
        <v>24010204</v>
      </c>
      <c r="C243" s="145" t="s">
        <v>618</v>
      </c>
      <c r="D243" s="478">
        <v>0</v>
      </c>
      <c r="E243" s="478">
        <v>0</v>
      </c>
      <c r="F243" s="478">
        <v>0</v>
      </c>
      <c r="G243" s="478">
        <v>0</v>
      </c>
    </row>
    <row r="244" spans="2:7" outlineLevel="3">
      <c r="B244">
        <v>240102</v>
      </c>
      <c r="C244" t="s">
        <v>614</v>
      </c>
      <c r="D244" s="478">
        <f>SUBTOTAL(9,D240:D243)</f>
        <v>-179185539</v>
      </c>
      <c r="E244" s="478">
        <f>SUBTOTAL(9,E240:E243)</f>
        <v>295125125.81</v>
      </c>
      <c r="F244" s="478">
        <f>SUBTOTAL(9,F240:F243)</f>
        <v>193713072</v>
      </c>
      <c r="G244" s="478">
        <f>SUBTOTAL(9,G240:G243)</f>
        <v>-77773485.189999998</v>
      </c>
    </row>
    <row r="245" spans="2:7" outlineLevel="2">
      <c r="B245">
        <v>2401</v>
      </c>
      <c r="C245" t="s">
        <v>611</v>
      </c>
      <c r="D245" s="478">
        <f>SUBTOTAL(9,D238:D244)</f>
        <v>-2362854829.27</v>
      </c>
      <c r="E245" s="478">
        <f>SUBTOTAL(9,E238:E244)</f>
        <v>3429105232.4199996</v>
      </c>
      <c r="F245" s="478">
        <f>SUBTOTAL(9,F238:F244)</f>
        <v>1870203582.6399999</v>
      </c>
      <c r="G245" s="478">
        <f>SUBTOTAL(9,G238:G244)</f>
        <v>-803953179.49000001</v>
      </c>
    </row>
    <row r="246" spans="2:7" outlineLevel="4">
      <c r="B246" s="180">
        <v>24250101</v>
      </c>
      <c r="C246" s="145" t="s">
        <v>620</v>
      </c>
      <c r="D246" s="478">
        <v>-11098104</v>
      </c>
      <c r="E246" s="478">
        <v>40181600</v>
      </c>
      <c r="F246" s="478">
        <v>29083496</v>
      </c>
      <c r="G246" s="478">
        <v>0</v>
      </c>
    </row>
    <row r="247" spans="2:7" outlineLevel="4">
      <c r="B247" s="180">
        <v>24250102</v>
      </c>
      <c r="C247" s="145" t="s">
        <v>621</v>
      </c>
      <c r="D247" s="478">
        <v>0</v>
      </c>
      <c r="E247" s="478">
        <v>0</v>
      </c>
      <c r="F247" s="478">
        <v>0</v>
      </c>
      <c r="G247" s="478">
        <v>0</v>
      </c>
    </row>
    <row r="248" spans="2:7" outlineLevel="4">
      <c r="B248" s="180">
        <v>24250103</v>
      </c>
      <c r="C248" s="145" t="s">
        <v>498</v>
      </c>
      <c r="D248" s="478">
        <v>-425978.02</v>
      </c>
      <c r="E248" s="478">
        <v>425978.02</v>
      </c>
      <c r="F248" s="478">
        <v>0</v>
      </c>
      <c r="G248" s="478">
        <v>-1.8626451075975936E-11</v>
      </c>
    </row>
    <row r="249" spans="2:7" outlineLevel="4">
      <c r="B249" s="180">
        <v>24250104</v>
      </c>
      <c r="C249" s="145" t="s">
        <v>622</v>
      </c>
      <c r="D249" s="478">
        <v>0</v>
      </c>
      <c r="E249" s="478">
        <v>0</v>
      </c>
      <c r="F249" s="478">
        <v>0</v>
      </c>
      <c r="G249" s="478">
        <v>0</v>
      </c>
    </row>
    <row r="250" spans="2:7" outlineLevel="4">
      <c r="B250" s="180">
        <v>24250105</v>
      </c>
      <c r="C250" s="145" t="s">
        <v>623</v>
      </c>
      <c r="D250" s="478">
        <v>0</v>
      </c>
      <c r="E250" s="478">
        <v>0</v>
      </c>
      <c r="F250" s="478">
        <v>0</v>
      </c>
      <c r="G250" s="478">
        <v>0</v>
      </c>
    </row>
    <row r="251" spans="2:7" outlineLevel="4">
      <c r="B251" s="180">
        <v>24250106</v>
      </c>
      <c r="C251" s="145" t="s">
        <v>624</v>
      </c>
      <c r="D251" s="478">
        <v>0</v>
      </c>
      <c r="E251" s="478">
        <v>0</v>
      </c>
      <c r="F251" s="478">
        <v>0</v>
      </c>
      <c r="G251" s="478">
        <v>0</v>
      </c>
    </row>
    <row r="252" spans="2:7" outlineLevel="4">
      <c r="B252" s="180">
        <v>24250107</v>
      </c>
      <c r="C252" s="145" t="s">
        <v>625</v>
      </c>
      <c r="D252" s="478">
        <v>0</v>
      </c>
      <c r="E252" s="478">
        <v>2530590</v>
      </c>
      <c r="F252" s="478">
        <v>2530590</v>
      </c>
      <c r="G252" s="478">
        <v>0</v>
      </c>
    </row>
    <row r="253" spans="2:7" outlineLevel="4">
      <c r="B253" s="180">
        <v>24250108</v>
      </c>
      <c r="C253" s="145" t="s">
        <v>626</v>
      </c>
      <c r="D253" s="478">
        <v>0</v>
      </c>
      <c r="E253" s="478">
        <v>2163400</v>
      </c>
      <c r="F253" s="478">
        <v>2163400</v>
      </c>
      <c r="G253" s="478">
        <v>0</v>
      </c>
    </row>
    <row r="254" spans="2:7" outlineLevel="4">
      <c r="B254" s="180">
        <v>24250109</v>
      </c>
      <c r="C254" s="145" t="s">
        <v>627</v>
      </c>
      <c r="D254" s="478">
        <v>0</v>
      </c>
      <c r="E254" s="478">
        <v>0</v>
      </c>
      <c r="F254" s="478">
        <v>0</v>
      </c>
      <c r="G254" s="478">
        <v>0</v>
      </c>
    </row>
    <row r="255" spans="2:7" outlineLevel="4">
      <c r="B255" s="180">
        <v>24250112</v>
      </c>
      <c r="C255" s="145" t="s">
        <v>501</v>
      </c>
      <c r="D255" s="478">
        <v>-248004847</v>
      </c>
      <c r="E255" s="478">
        <v>677007630</v>
      </c>
      <c r="F255" s="478">
        <v>527672543</v>
      </c>
      <c r="G255" s="478">
        <v>-98669760</v>
      </c>
    </row>
    <row r="256" spans="2:7" outlineLevel="4">
      <c r="B256" s="180">
        <v>24250113</v>
      </c>
      <c r="C256" s="145" t="s">
        <v>630</v>
      </c>
      <c r="D256" s="478">
        <v>0</v>
      </c>
      <c r="E256" s="478">
        <v>49742235</v>
      </c>
      <c r="F256" s="478">
        <v>49742235</v>
      </c>
      <c r="G256" s="478">
        <v>0</v>
      </c>
    </row>
    <row r="257" spans="2:7" outlineLevel="4">
      <c r="B257" s="180">
        <v>24250114</v>
      </c>
      <c r="C257" s="145" t="s">
        <v>1649</v>
      </c>
      <c r="D257" s="478">
        <v>0</v>
      </c>
      <c r="E257" s="478">
        <v>120000</v>
      </c>
      <c r="F257" s="478">
        <v>120000</v>
      </c>
      <c r="G257" s="478">
        <v>0</v>
      </c>
    </row>
    <row r="258" spans="2:7" outlineLevel="4">
      <c r="B258" s="180">
        <v>24250115</v>
      </c>
      <c r="C258" s="145" t="s">
        <v>632</v>
      </c>
      <c r="D258" s="478">
        <v>0</v>
      </c>
      <c r="E258" s="478">
        <v>174709000</v>
      </c>
      <c r="F258" s="478">
        <v>175101500</v>
      </c>
      <c r="G258" s="478">
        <v>-392500</v>
      </c>
    </row>
    <row r="259" spans="2:7" outlineLevel="4">
      <c r="B259" s="180">
        <v>24250116</v>
      </c>
      <c r="C259" s="145" t="s">
        <v>633</v>
      </c>
      <c r="D259" s="478">
        <v>0</v>
      </c>
      <c r="E259" s="478">
        <v>0</v>
      </c>
      <c r="F259" s="478">
        <v>0</v>
      </c>
      <c r="G259" s="478">
        <v>0</v>
      </c>
    </row>
    <row r="260" spans="2:7" outlineLevel="4">
      <c r="B260" s="180">
        <v>24250195</v>
      </c>
      <c r="C260" s="145" t="s">
        <v>634</v>
      </c>
      <c r="D260" s="478">
        <v>0</v>
      </c>
      <c r="E260" s="478">
        <v>0</v>
      </c>
      <c r="F260" s="478">
        <v>0</v>
      </c>
      <c r="G260" s="478">
        <v>0</v>
      </c>
    </row>
    <row r="261" spans="2:7" outlineLevel="3">
      <c r="B261">
        <v>242501</v>
      </c>
      <c r="C261" t="s">
        <v>619</v>
      </c>
      <c r="D261" s="478">
        <f>SUBTOTAL(9,D246:D260)</f>
        <v>-259528929.02000001</v>
      </c>
      <c r="E261" s="478">
        <f>SUBTOTAL(9,E246:E260)</f>
        <v>946880433.01999998</v>
      </c>
      <c r="F261" s="478">
        <f>SUBTOTAL(9,F246:F260)</f>
        <v>786413764</v>
      </c>
      <c r="G261" s="478">
        <f>SUBTOTAL(9,G246:G260)</f>
        <v>-99062260</v>
      </c>
    </row>
    <row r="262" spans="2:7" outlineLevel="4">
      <c r="B262" s="180">
        <v>24250201</v>
      </c>
      <c r="C262" s="145" t="s">
        <v>622</v>
      </c>
      <c r="D262" s="478">
        <v>-178233796</v>
      </c>
      <c r="E262" s="478">
        <v>518267304</v>
      </c>
      <c r="F262" s="478">
        <v>519414811</v>
      </c>
      <c r="G262" s="478">
        <v>-179381303</v>
      </c>
    </row>
    <row r="263" spans="2:7" outlineLevel="4">
      <c r="B263" s="180">
        <v>24250202</v>
      </c>
      <c r="C263" s="145" t="s">
        <v>636</v>
      </c>
      <c r="D263" s="478">
        <v>-136193205</v>
      </c>
      <c r="E263" s="478">
        <v>398972506</v>
      </c>
      <c r="F263" s="478">
        <v>402039304</v>
      </c>
      <c r="G263" s="478">
        <v>-139260003</v>
      </c>
    </row>
    <row r="264" spans="2:7" outlineLevel="4">
      <c r="B264" s="180">
        <v>24250203</v>
      </c>
      <c r="C264" s="145" t="s">
        <v>637</v>
      </c>
      <c r="D264" s="478">
        <v>-10233400</v>
      </c>
      <c r="E264" s="478">
        <v>30879400</v>
      </c>
      <c r="F264" s="478">
        <v>31708400</v>
      </c>
      <c r="G264" s="478">
        <v>-11062400</v>
      </c>
    </row>
    <row r="265" spans="2:7" outlineLevel="3">
      <c r="B265">
        <v>242502</v>
      </c>
      <c r="C265" t="s">
        <v>635</v>
      </c>
      <c r="D265" s="478">
        <f>SUBTOTAL(9,D262:D264)</f>
        <v>-324660401</v>
      </c>
      <c r="E265" s="478">
        <f>SUBTOTAL(9,E262:E264)</f>
        <v>948119210</v>
      </c>
      <c r="F265" s="478">
        <f>SUBTOTAL(9,F262:F264)</f>
        <v>953162515</v>
      </c>
      <c r="G265" s="478">
        <f>SUBTOTAL(9,G262:G264)</f>
        <v>-329703706</v>
      </c>
    </row>
    <row r="266" spans="2:7" outlineLevel="4">
      <c r="B266" s="180">
        <v>24250301</v>
      </c>
      <c r="C266" s="145" t="s">
        <v>639</v>
      </c>
      <c r="D266" s="478">
        <v>-43439200</v>
      </c>
      <c r="E266" s="478">
        <v>124924300</v>
      </c>
      <c r="F266" s="478">
        <v>125544400</v>
      </c>
      <c r="G266" s="478">
        <v>-44059300</v>
      </c>
    </row>
    <row r="267" spans="2:7" outlineLevel="4">
      <c r="B267" s="180">
        <v>24250302</v>
      </c>
      <c r="C267" s="145" t="s">
        <v>640</v>
      </c>
      <c r="D267" s="478">
        <v>-21711491</v>
      </c>
      <c r="E267" s="478">
        <v>62431243</v>
      </c>
      <c r="F267" s="478">
        <v>62737832</v>
      </c>
      <c r="G267" s="478">
        <v>-22018080</v>
      </c>
    </row>
    <row r="268" spans="2:7" outlineLevel="4">
      <c r="B268" s="180">
        <v>24250303</v>
      </c>
      <c r="C268" s="145" t="s">
        <v>641</v>
      </c>
      <c r="D268" s="478">
        <v>-32567153</v>
      </c>
      <c r="E268" s="478">
        <v>93646254</v>
      </c>
      <c r="F268" s="478">
        <v>94106182</v>
      </c>
      <c r="G268" s="478">
        <v>-33027081</v>
      </c>
    </row>
    <row r="269" spans="2:7" outlineLevel="3">
      <c r="B269">
        <v>242503</v>
      </c>
      <c r="C269" t="s">
        <v>638</v>
      </c>
      <c r="D269" s="478">
        <f>SUBTOTAL(9,D266:D268)</f>
        <v>-97717844</v>
      </c>
      <c r="E269" s="478">
        <f>SUBTOTAL(9,E266:E268)</f>
        <v>281001797</v>
      </c>
      <c r="F269" s="478">
        <f>SUBTOTAL(9,F266:F268)</f>
        <v>282388414</v>
      </c>
      <c r="G269" s="478">
        <f>SUBTOTAL(9,G266:G268)</f>
        <v>-99104461</v>
      </c>
    </row>
    <row r="270" spans="2:7" outlineLevel="4">
      <c r="B270" s="180">
        <v>24250401</v>
      </c>
      <c r="C270" s="145" t="s">
        <v>642</v>
      </c>
      <c r="D270" s="478">
        <v>0</v>
      </c>
      <c r="E270" s="478">
        <v>0</v>
      </c>
      <c r="F270" s="478">
        <v>0</v>
      </c>
      <c r="G270" s="478">
        <v>0</v>
      </c>
    </row>
    <row r="271" spans="2:7" outlineLevel="3">
      <c r="B271">
        <v>242504</v>
      </c>
      <c r="C271" t="s">
        <v>642</v>
      </c>
      <c r="D271" s="478">
        <f>SUBTOTAL(9,D270:D270)</f>
        <v>0</v>
      </c>
      <c r="E271" s="478">
        <f>SUBTOTAL(9,E270:E270)</f>
        <v>0</v>
      </c>
      <c r="F271" s="478">
        <f>SUBTOTAL(9,F270:F270)</f>
        <v>0</v>
      </c>
      <c r="G271" s="478">
        <f>SUBTOTAL(9,G270:G270)</f>
        <v>0</v>
      </c>
    </row>
    <row r="272" spans="2:7" outlineLevel="2">
      <c r="B272">
        <v>2425</v>
      </c>
      <c r="C272" t="s">
        <v>619</v>
      </c>
      <c r="D272" s="478">
        <f>SUBTOTAL(9,D246:D271)</f>
        <v>-681907174.01999998</v>
      </c>
      <c r="E272" s="478">
        <f>SUBTOTAL(9,E246:E271)</f>
        <v>2176001440.02</v>
      </c>
      <c r="F272" s="478">
        <f>SUBTOTAL(9,F246:F271)</f>
        <v>2021964693</v>
      </c>
      <c r="G272" s="478">
        <f>SUBTOTAL(9,G246:G271)</f>
        <v>-527870427</v>
      </c>
    </row>
    <row r="273" spans="2:7" outlineLevel="4">
      <c r="B273" s="180">
        <v>24360101</v>
      </c>
      <c r="C273" s="145" t="s">
        <v>643</v>
      </c>
      <c r="D273" s="478">
        <v>0</v>
      </c>
      <c r="E273" s="478">
        <v>104705000</v>
      </c>
      <c r="F273" s="478">
        <v>104705000</v>
      </c>
      <c r="G273" s="478">
        <v>0</v>
      </c>
    </row>
    <row r="274" spans="2:7" outlineLevel="3">
      <c r="B274">
        <v>243601</v>
      </c>
      <c r="C274" t="s">
        <v>346</v>
      </c>
      <c r="D274" s="478">
        <f>SUBTOTAL(9,D273:D273)</f>
        <v>0</v>
      </c>
      <c r="E274" s="478">
        <f>SUBTOTAL(9,E273:E273)</f>
        <v>104705000</v>
      </c>
      <c r="F274" s="478">
        <f>SUBTOTAL(9,F273:F273)</f>
        <v>104705000</v>
      </c>
      <c r="G274" s="478">
        <f>SUBTOTAL(9,G273:G273)</f>
        <v>0</v>
      </c>
    </row>
    <row r="275" spans="2:7" outlineLevel="4">
      <c r="B275" s="180">
        <v>24360201</v>
      </c>
      <c r="C275" s="145" t="s">
        <v>645</v>
      </c>
      <c r="D275" s="478">
        <v>-7342500</v>
      </c>
      <c r="E275" s="478">
        <v>19740500</v>
      </c>
      <c r="F275" s="478">
        <v>18171000</v>
      </c>
      <c r="G275" s="478">
        <v>-5773000</v>
      </c>
    </row>
    <row r="276" spans="2:7" outlineLevel="4">
      <c r="B276" s="180">
        <v>24360202</v>
      </c>
      <c r="C276" s="145" t="s">
        <v>646</v>
      </c>
      <c r="D276" s="478">
        <v>0</v>
      </c>
      <c r="E276" s="478">
        <v>0</v>
      </c>
      <c r="F276" s="478">
        <v>0</v>
      </c>
      <c r="G276" s="478">
        <v>0</v>
      </c>
    </row>
    <row r="277" spans="2:7" outlineLevel="3">
      <c r="B277">
        <v>243602</v>
      </c>
      <c r="C277" t="s">
        <v>644</v>
      </c>
      <c r="D277" s="478">
        <f>SUBTOTAL(9,D275:D276)</f>
        <v>-7342500</v>
      </c>
      <c r="E277" s="478">
        <f>SUBTOTAL(9,E275:E276)</f>
        <v>19740500</v>
      </c>
      <c r="F277" s="478">
        <f>SUBTOTAL(9,F275:F276)</f>
        <v>18171000</v>
      </c>
      <c r="G277" s="478">
        <f>SUBTOTAL(9,G275:G276)</f>
        <v>-5773000</v>
      </c>
    </row>
    <row r="278" spans="2:7" outlineLevel="4">
      <c r="B278" s="180">
        <v>24360301</v>
      </c>
      <c r="C278" s="145" t="s">
        <v>648</v>
      </c>
      <c r="D278" s="478">
        <v>-19235538</v>
      </c>
      <c r="E278" s="478">
        <v>55612150</v>
      </c>
      <c r="F278" s="478">
        <v>42024534</v>
      </c>
      <c r="G278" s="478">
        <v>-5647922</v>
      </c>
    </row>
    <row r="279" spans="2:7" outlineLevel="3">
      <c r="B279">
        <v>243603</v>
      </c>
      <c r="C279" t="s">
        <v>647</v>
      </c>
      <c r="D279" s="478">
        <f>SUBTOTAL(9,D278:D278)</f>
        <v>-19235538</v>
      </c>
      <c r="E279" s="478">
        <f>SUBTOTAL(9,E278:E278)</f>
        <v>55612150</v>
      </c>
      <c r="F279" s="478">
        <f>SUBTOTAL(9,F278:F278)</f>
        <v>42024534</v>
      </c>
      <c r="G279" s="478">
        <f>SUBTOTAL(9,G278:G278)</f>
        <v>-5647922</v>
      </c>
    </row>
    <row r="280" spans="2:7" outlineLevel="4">
      <c r="B280" s="180">
        <v>24360501</v>
      </c>
      <c r="C280" s="145" t="s">
        <v>650</v>
      </c>
      <c r="D280" s="478">
        <v>-7224331</v>
      </c>
      <c r="E280" s="478">
        <v>14228468</v>
      </c>
      <c r="F280" s="478">
        <v>16416437</v>
      </c>
      <c r="G280" s="478">
        <v>-9412300</v>
      </c>
    </row>
    <row r="281" spans="2:7" outlineLevel="3">
      <c r="B281">
        <v>243605</v>
      </c>
      <c r="C281" t="s">
        <v>649</v>
      </c>
      <c r="D281" s="478">
        <f>SUBTOTAL(9,D280:D280)</f>
        <v>-7224331</v>
      </c>
      <c r="E281" s="478">
        <f>SUBTOTAL(9,E280:E280)</f>
        <v>14228468</v>
      </c>
      <c r="F281" s="478">
        <f>SUBTOTAL(9,F280:F280)</f>
        <v>16416437</v>
      </c>
      <c r="G281" s="478">
        <f>SUBTOTAL(9,G280:G280)</f>
        <v>-9412300</v>
      </c>
    </row>
    <row r="282" spans="2:7" outlineLevel="4">
      <c r="B282" s="180">
        <v>24360601</v>
      </c>
      <c r="C282" s="145" t="s">
        <v>651</v>
      </c>
      <c r="D282" s="478">
        <v>0</v>
      </c>
      <c r="E282" s="478">
        <v>0</v>
      </c>
      <c r="F282" s="478">
        <v>0</v>
      </c>
      <c r="G282" s="478">
        <v>0</v>
      </c>
    </row>
    <row r="283" spans="2:7" outlineLevel="3">
      <c r="B283">
        <v>243606</v>
      </c>
      <c r="C283" t="s">
        <v>415</v>
      </c>
      <c r="D283" s="478">
        <f>SUBTOTAL(9,D282:D282)</f>
        <v>0</v>
      </c>
      <c r="E283" s="478">
        <f>SUBTOTAL(9,E282:E282)</f>
        <v>0</v>
      </c>
      <c r="F283" s="478">
        <f>SUBTOTAL(9,F282:F282)</f>
        <v>0</v>
      </c>
      <c r="G283" s="478">
        <f>SUBTOTAL(9,G282:G282)</f>
        <v>0</v>
      </c>
    </row>
    <row r="284" spans="2:7" outlineLevel="4">
      <c r="B284" s="180">
        <v>24360801</v>
      </c>
      <c r="C284" s="145" t="s">
        <v>655</v>
      </c>
      <c r="D284" s="478">
        <v>-9109678</v>
      </c>
      <c r="E284" s="478">
        <v>9451291</v>
      </c>
      <c r="F284" s="478">
        <v>2079644</v>
      </c>
      <c r="G284" s="478">
        <v>-1738031</v>
      </c>
    </row>
    <row r="285" spans="2:7" outlineLevel="3">
      <c r="B285">
        <v>243608</v>
      </c>
      <c r="C285" t="s">
        <v>654</v>
      </c>
      <c r="D285" s="478">
        <f>SUBTOTAL(9,D284:D284)</f>
        <v>-9109678</v>
      </c>
      <c r="E285" s="478">
        <f>SUBTOTAL(9,E284:E284)</f>
        <v>9451291</v>
      </c>
      <c r="F285" s="478">
        <f>SUBTOTAL(9,F284:F284)</f>
        <v>2079644</v>
      </c>
      <c r="G285" s="478">
        <f>SUBTOTAL(9,G284:G284)</f>
        <v>-1738031</v>
      </c>
    </row>
    <row r="286" spans="2:7" outlineLevel="4">
      <c r="B286" s="180">
        <v>24361001</v>
      </c>
      <c r="C286" s="145" t="s">
        <v>657</v>
      </c>
      <c r="D286" s="478">
        <v>-727098</v>
      </c>
      <c r="E286" s="478">
        <v>879066</v>
      </c>
      <c r="F286" s="478">
        <v>151968</v>
      </c>
      <c r="G286" s="478">
        <v>0</v>
      </c>
    </row>
    <row r="287" spans="2:7" outlineLevel="3">
      <c r="B287">
        <v>243610</v>
      </c>
      <c r="C287" t="s">
        <v>656</v>
      </c>
      <c r="D287" s="478">
        <f>SUBTOTAL(9,D286:D286)</f>
        <v>-727098</v>
      </c>
      <c r="E287" s="478">
        <f>SUBTOTAL(9,E286:E286)</f>
        <v>879066</v>
      </c>
      <c r="F287" s="478">
        <f>SUBTOTAL(9,F286:F286)</f>
        <v>151968</v>
      </c>
      <c r="G287" s="478">
        <f>SUBTOTAL(9,G286:G286)</f>
        <v>0</v>
      </c>
    </row>
    <row r="288" spans="2:7" outlineLevel="4">
      <c r="B288" s="180">
        <v>24362501</v>
      </c>
      <c r="C288" s="145" t="s">
        <v>661</v>
      </c>
      <c r="D288" s="478">
        <v>-9157</v>
      </c>
      <c r="E288" s="478">
        <v>37087</v>
      </c>
      <c r="F288" s="478">
        <v>39102</v>
      </c>
      <c r="G288" s="478">
        <v>-11172</v>
      </c>
    </row>
    <row r="289" spans="2:9" outlineLevel="3">
      <c r="B289">
        <v>243625</v>
      </c>
      <c r="C289" t="s">
        <v>660</v>
      </c>
      <c r="D289" s="478">
        <f>SUBTOTAL(9,D288:D288)</f>
        <v>-9157</v>
      </c>
      <c r="E289" s="478">
        <f>SUBTOTAL(9,E288:E288)</f>
        <v>37087</v>
      </c>
      <c r="F289" s="478">
        <f>SUBTOTAL(9,F288:F288)</f>
        <v>39102</v>
      </c>
      <c r="G289" s="478">
        <f>SUBTOTAL(9,G288:G288)</f>
        <v>-11172</v>
      </c>
    </row>
    <row r="290" spans="2:9" outlineLevel="4">
      <c r="B290" s="180">
        <v>24362601</v>
      </c>
      <c r="C290" s="145" t="s">
        <v>663</v>
      </c>
      <c r="D290" s="478">
        <v>-2128791.42</v>
      </c>
      <c r="E290" s="478">
        <v>5019036.42</v>
      </c>
      <c r="F290" s="478">
        <v>5322417</v>
      </c>
      <c r="G290" s="478">
        <v>-2432172</v>
      </c>
    </row>
    <row r="291" spans="2:9" outlineLevel="3">
      <c r="B291">
        <v>243626</v>
      </c>
      <c r="C291" t="s">
        <v>662</v>
      </c>
      <c r="D291" s="478">
        <f>SUBTOTAL(9,D290:D290)</f>
        <v>-2128791.42</v>
      </c>
      <c r="E291" s="478">
        <f>SUBTOTAL(9,E290:E290)</f>
        <v>5019036.42</v>
      </c>
      <c r="F291" s="478">
        <f>SUBTOTAL(9,F290:F290)</f>
        <v>5322417</v>
      </c>
      <c r="G291" s="478">
        <f>SUBTOTAL(9,G290:G290)</f>
        <v>-2432172</v>
      </c>
    </row>
    <row r="292" spans="2:9" outlineLevel="4">
      <c r="B292" s="180">
        <v>24362701</v>
      </c>
      <c r="C292" s="145" t="s">
        <v>665</v>
      </c>
      <c r="D292" s="478">
        <v>0</v>
      </c>
      <c r="E292" s="478">
        <v>0</v>
      </c>
      <c r="F292" s="478">
        <v>0</v>
      </c>
      <c r="G292" s="478">
        <v>0</v>
      </c>
    </row>
    <row r="293" spans="2:9" outlineLevel="4">
      <c r="B293" s="180">
        <v>24362710</v>
      </c>
      <c r="C293" s="145" t="s">
        <v>670</v>
      </c>
      <c r="D293" s="478">
        <v>0</v>
      </c>
      <c r="E293" s="478">
        <v>0</v>
      </c>
      <c r="F293" s="478">
        <v>0</v>
      </c>
      <c r="G293" s="478">
        <v>0</v>
      </c>
    </row>
    <row r="294" spans="2:9" outlineLevel="3">
      <c r="B294">
        <v>243627</v>
      </c>
      <c r="C294" t="s">
        <v>664</v>
      </c>
      <c r="D294" s="478">
        <f>SUBTOTAL(9,D292:D293)</f>
        <v>0</v>
      </c>
      <c r="E294" s="478">
        <f>SUBTOTAL(9,E292:E293)</f>
        <v>0</v>
      </c>
      <c r="F294" s="478">
        <f>SUBTOTAL(9,F292:F293)</f>
        <v>0</v>
      </c>
      <c r="G294" s="478">
        <f>SUBTOTAL(9,G292:G293)</f>
        <v>0</v>
      </c>
    </row>
    <row r="295" spans="2:9" outlineLevel="2">
      <c r="B295">
        <v>2436</v>
      </c>
      <c r="C295" t="s">
        <v>346</v>
      </c>
      <c r="D295" s="478">
        <f>SUBTOTAL(9,D273:D294)</f>
        <v>-45777093.420000002</v>
      </c>
      <c r="E295" s="478">
        <f>SUBTOTAL(9,E273:E294)</f>
        <v>209672598.41999999</v>
      </c>
      <c r="F295" s="478">
        <f>SUBTOTAL(9,F273:F294)</f>
        <v>188910102</v>
      </c>
      <c r="G295" s="478">
        <f>SUBTOTAL(9,G273:G294)</f>
        <v>-25014597</v>
      </c>
    </row>
    <row r="296" spans="2:9" outlineLevel="4">
      <c r="B296" s="180">
        <v>24400401</v>
      </c>
      <c r="C296" s="145" t="s">
        <v>673</v>
      </c>
      <c r="D296" s="478">
        <v>0</v>
      </c>
      <c r="E296" s="478">
        <v>22652334.100000001</v>
      </c>
      <c r="F296" s="478">
        <v>22652334.100000001</v>
      </c>
      <c r="G296" s="478">
        <v>0</v>
      </c>
    </row>
    <row r="297" spans="2:9" outlineLevel="3">
      <c r="B297">
        <v>244004</v>
      </c>
      <c r="C297" t="s">
        <v>672</v>
      </c>
      <c r="D297" s="478">
        <f>SUBTOTAL(9,D296:D296)</f>
        <v>0</v>
      </c>
      <c r="E297" s="478">
        <f>SUBTOTAL(9,E296:E296)</f>
        <v>22652334.100000001</v>
      </c>
      <c r="F297" s="478">
        <f>SUBTOTAL(9,F296:F296)</f>
        <v>22652334.100000001</v>
      </c>
      <c r="G297" s="478">
        <f>SUBTOTAL(9,G296:G296)</f>
        <v>0</v>
      </c>
    </row>
    <row r="298" spans="2:9" outlineLevel="2">
      <c r="B298">
        <v>2440</v>
      </c>
      <c r="C298" t="s">
        <v>671</v>
      </c>
      <c r="D298" s="478">
        <f>SUBTOTAL(9,D296:D297)</f>
        <v>0</v>
      </c>
      <c r="E298" s="478">
        <f>SUBTOTAL(9,E296:E297)</f>
        <v>22652334.100000001</v>
      </c>
      <c r="F298" s="478">
        <f>SUBTOTAL(9,F296:F297)</f>
        <v>22652334.100000001</v>
      </c>
      <c r="G298" s="478">
        <f>SUBTOTAL(9,G296:G297)</f>
        <v>0</v>
      </c>
    </row>
    <row r="299" spans="2:9" outlineLevel="4">
      <c r="B299" s="180">
        <v>24450101</v>
      </c>
      <c r="C299" s="145" t="s">
        <v>679</v>
      </c>
      <c r="D299" s="478">
        <v>0</v>
      </c>
      <c r="E299" s="478">
        <v>0</v>
      </c>
      <c r="F299" s="478">
        <v>0</v>
      </c>
      <c r="G299" s="478">
        <v>0</v>
      </c>
    </row>
    <row r="300" spans="2:9" outlineLevel="3">
      <c r="B300">
        <v>244501</v>
      </c>
      <c r="C300" t="s">
        <v>331</v>
      </c>
      <c r="D300" s="478">
        <f>SUBTOTAL(9,D299:D299)</f>
        <v>0</v>
      </c>
      <c r="E300" s="478">
        <f>SUBTOTAL(9,E299:E299)</f>
        <v>0</v>
      </c>
      <c r="F300" s="478">
        <f>SUBTOTAL(9,F299:F299)</f>
        <v>0</v>
      </c>
      <c r="G300" s="478">
        <f>SUBTOTAL(9,G299:G299)</f>
        <v>0</v>
      </c>
    </row>
    <row r="301" spans="2:9" outlineLevel="4">
      <c r="B301" s="180">
        <v>24450201</v>
      </c>
      <c r="C301" s="145" t="s">
        <v>681</v>
      </c>
      <c r="D301" s="478">
        <v>-5015668002.4499998</v>
      </c>
      <c r="E301" s="478">
        <v>31015406.66</v>
      </c>
      <c r="F301" s="478">
        <v>255612961.72</v>
      </c>
      <c r="G301" s="478">
        <v>-5240265557.5099993</v>
      </c>
    </row>
    <row r="302" spans="2:9" outlineLevel="4">
      <c r="B302" s="180">
        <v>24450202</v>
      </c>
      <c r="C302" s="145" t="s">
        <v>682</v>
      </c>
      <c r="D302" s="478">
        <v>-622193492.69000006</v>
      </c>
      <c r="E302" s="478">
        <v>0</v>
      </c>
      <c r="F302" s="478">
        <v>1833217.47</v>
      </c>
      <c r="G302" s="478">
        <v>-624026710.16000009</v>
      </c>
    </row>
    <row r="303" spans="2:9" outlineLevel="3">
      <c r="B303">
        <v>244502</v>
      </c>
      <c r="C303" t="s">
        <v>680</v>
      </c>
      <c r="D303" s="478">
        <f>SUBTOTAL(9,D301:D302)</f>
        <v>-5637861495.1399994</v>
      </c>
      <c r="E303" s="478">
        <f>SUBTOTAL(9,E301:E302)</f>
        <v>31015406.66</v>
      </c>
      <c r="F303" s="478">
        <f>SUBTOTAL(9,F301:F302)</f>
        <v>257446179.19</v>
      </c>
      <c r="G303" s="478">
        <f>SUBTOTAL(9,G301:G302)</f>
        <v>-5864292267.6699991</v>
      </c>
      <c r="I303" s="478">
        <f>+F303-E303</f>
        <v>226430772.53</v>
      </c>
    </row>
    <row r="304" spans="2:9" outlineLevel="4">
      <c r="B304" s="180">
        <v>24450401</v>
      </c>
      <c r="C304" s="145" t="s">
        <v>686</v>
      </c>
      <c r="D304" s="478">
        <v>0</v>
      </c>
      <c r="E304" s="478">
        <v>0</v>
      </c>
      <c r="F304" s="478">
        <v>0</v>
      </c>
      <c r="G304" s="478">
        <v>0</v>
      </c>
    </row>
    <row r="305" spans="2:7" outlineLevel="3">
      <c r="B305">
        <v>244504</v>
      </c>
      <c r="C305" t="s">
        <v>685</v>
      </c>
      <c r="D305" s="478">
        <f>SUBTOTAL(9,D304:D304)</f>
        <v>0</v>
      </c>
      <c r="E305" s="478">
        <f>SUBTOTAL(9,E304:E304)</f>
        <v>0</v>
      </c>
      <c r="F305" s="478">
        <f>SUBTOTAL(9,F304:F304)</f>
        <v>0</v>
      </c>
      <c r="G305" s="478">
        <f>SUBTOTAL(9,G304:G304)</f>
        <v>0</v>
      </c>
    </row>
    <row r="306" spans="2:7" outlineLevel="4">
      <c r="B306" s="180">
        <v>24450501</v>
      </c>
      <c r="C306" s="145" t="s">
        <v>689</v>
      </c>
      <c r="D306" s="478">
        <v>91217521.469999999</v>
      </c>
      <c r="E306" s="478">
        <v>3043784.67</v>
      </c>
      <c r="F306" s="478">
        <v>0</v>
      </c>
      <c r="G306" s="478">
        <v>94261306.140000001</v>
      </c>
    </row>
    <row r="307" spans="2:7" outlineLevel="4">
      <c r="B307" s="180">
        <v>24450503</v>
      </c>
      <c r="C307" s="145" t="s">
        <v>687</v>
      </c>
      <c r="D307" s="478">
        <v>94810</v>
      </c>
      <c r="E307" s="478">
        <v>0</v>
      </c>
      <c r="F307" s="478">
        <v>0</v>
      </c>
      <c r="G307" s="478">
        <v>94810</v>
      </c>
    </row>
    <row r="308" spans="2:7" outlineLevel="3">
      <c r="B308">
        <v>244505</v>
      </c>
      <c r="C308" t="s">
        <v>688</v>
      </c>
      <c r="D308" s="478">
        <f>SUBTOTAL(9,D306:D307)</f>
        <v>91312331.469999999</v>
      </c>
      <c r="E308" s="478">
        <f>SUBTOTAL(9,E306:E307)</f>
        <v>3043784.67</v>
      </c>
      <c r="F308" s="478">
        <f>SUBTOTAL(9,F306:F307)</f>
        <v>0</v>
      </c>
      <c r="G308" s="478">
        <f>SUBTOTAL(9,G306:G307)</f>
        <v>94356116.140000001</v>
      </c>
    </row>
    <row r="309" spans="2:7" outlineLevel="4">
      <c r="B309" s="180">
        <v>24450603</v>
      </c>
      <c r="C309" s="145" t="s">
        <v>692</v>
      </c>
      <c r="D309" s="478">
        <v>134727507.38999999</v>
      </c>
      <c r="E309" s="478">
        <v>11257142.41</v>
      </c>
      <c r="F309" s="478">
        <v>0</v>
      </c>
      <c r="G309" s="478">
        <v>145984649.79999998</v>
      </c>
    </row>
    <row r="310" spans="2:7" outlineLevel="4">
      <c r="B310" s="180">
        <v>24450604</v>
      </c>
      <c r="C310" s="145" t="s">
        <v>693</v>
      </c>
      <c r="D310" s="478">
        <v>61750</v>
      </c>
      <c r="E310" s="478">
        <v>0</v>
      </c>
      <c r="F310" s="478">
        <v>0</v>
      </c>
      <c r="G310" s="478">
        <v>61750</v>
      </c>
    </row>
    <row r="311" spans="2:7" outlineLevel="4">
      <c r="B311" s="180">
        <v>24450605</v>
      </c>
      <c r="C311" s="145" t="s">
        <v>694</v>
      </c>
      <c r="D311" s="478">
        <v>480001.22</v>
      </c>
      <c r="E311" s="478">
        <v>0</v>
      </c>
      <c r="F311" s="478">
        <v>0</v>
      </c>
      <c r="G311" s="478">
        <v>480001.22</v>
      </c>
    </row>
    <row r="312" spans="2:7" outlineLevel="3">
      <c r="B312">
        <v>244506</v>
      </c>
      <c r="C312" t="s">
        <v>691</v>
      </c>
      <c r="D312" s="478">
        <f>SUBTOTAL(9,D309:D311)</f>
        <v>135269258.60999998</v>
      </c>
      <c r="E312" s="478">
        <f>SUBTOTAL(9,E309:E311)</f>
        <v>11257142.41</v>
      </c>
      <c r="F312" s="478">
        <f>SUBTOTAL(9,F309:F311)</f>
        <v>0</v>
      </c>
      <c r="G312" s="478">
        <f>SUBTOTAL(9,G309:G311)</f>
        <v>146526401.01999998</v>
      </c>
    </row>
    <row r="313" spans="2:7" outlineLevel="4">
      <c r="B313" s="180">
        <v>24450801</v>
      </c>
      <c r="C313" s="145" t="s">
        <v>698</v>
      </c>
      <c r="D313" s="478">
        <v>0</v>
      </c>
      <c r="E313" s="478">
        <v>0</v>
      </c>
      <c r="F313" s="478">
        <v>0</v>
      </c>
      <c r="G313" s="478">
        <v>0</v>
      </c>
    </row>
    <row r="314" spans="2:7" outlineLevel="3">
      <c r="B314">
        <v>244508</v>
      </c>
      <c r="C314" t="s">
        <v>697</v>
      </c>
      <c r="D314" s="478">
        <f>SUBTOTAL(9,D313:D313)</f>
        <v>0</v>
      </c>
      <c r="E314" s="478">
        <f>SUBTOTAL(9,E313:E313)</f>
        <v>0</v>
      </c>
      <c r="F314" s="478">
        <f>SUBTOTAL(9,F313:F313)</f>
        <v>0</v>
      </c>
      <c r="G314" s="478">
        <f>SUBTOTAL(9,G313:G313)</f>
        <v>0</v>
      </c>
    </row>
    <row r="315" spans="2:7" outlineLevel="4">
      <c r="B315" s="180">
        <v>24457601</v>
      </c>
      <c r="C315" s="145" t="s">
        <v>703</v>
      </c>
      <c r="D315" s="478">
        <v>4796300183.3900003</v>
      </c>
      <c r="E315" s="478">
        <v>688177526.68999994</v>
      </c>
      <c r="F315" s="478">
        <v>0</v>
      </c>
      <c r="G315" s="478">
        <v>5484477710.0799999</v>
      </c>
    </row>
    <row r="316" spans="2:7" outlineLevel="3">
      <c r="B316">
        <v>244576</v>
      </c>
      <c r="C316" t="s">
        <v>702</v>
      </c>
      <c r="D316" s="478">
        <f>SUBTOTAL(9,D315:D315)</f>
        <v>4796300183.3900003</v>
      </c>
      <c r="E316" s="478">
        <f>SUBTOTAL(9,E315:E315)</f>
        <v>688177526.68999994</v>
      </c>
      <c r="F316" s="478">
        <f>SUBTOTAL(9,F315:F315)</f>
        <v>0</v>
      </c>
      <c r="G316" s="478">
        <f>SUBTOTAL(9,G315:G315)</f>
        <v>5484477710.0799999</v>
      </c>
    </row>
    <row r="317" spans="2:7" outlineLevel="4">
      <c r="B317" s="180">
        <v>24458001</v>
      </c>
      <c r="C317" s="145" t="s">
        <v>705</v>
      </c>
      <c r="D317" s="478">
        <v>0</v>
      </c>
      <c r="E317" s="478">
        <v>687543000</v>
      </c>
      <c r="F317" s="478">
        <v>687543000</v>
      </c>
      <c r="G317" s="478">
        <v>0</v>
      </c>
    </row>
    <row r="318" spans="2:7" outlineLevel="3">
      <c r="B318">
        <v>244580</v>
      </c>
      <c r="C318" t="s">
        <v>704</v>
      </c>
      <c r="D318" s="478">
        <f>SUBTOTAL(9,D317:D317)</f>
        <v>0</v>
      </c>
      <c r="E318" s="478">
        <f>SUBTOTAL(9,E317:E317)</f>
        <v>687543000</v>
      </c>
      <c r="F318" s="478">
        <f>SUBTOTAL(9,F317:F317)</f>
        <v>687543000</v>
      </c>
      <c r="G318" s="478">
        <f>SUBTOTAL(9,G317:G317)</f>
        <v>0</v>
      </c>
    </row>
    <row r="319" spans="2:7" outlineLevel="2">
      <c r="B319">
        <v>2445</v>
      </c>
      <c r="C319" t="s">
        <v>678</v>
      </c>
      <c r="D319" s="478">
        <f>SUBTOTAL(9,D299:D318)</f>
        <v>-614979721.66999817</v>
      </c>
      <c r="E319" s="478">
        <f>SUBTOTAL(9,E299:E318)</f>
        <v>1421036860.4299998</v>
      </c>
      <c r="F319" s="478">
        <f>SUBTOTAL(9,F299:F318)</f>
        <v>944989179.19000006</v>
      </c>
      <c r="G319" s="478">
        <f>SUBTOTAL(9,G299:G318)</f>
        <v>-138932040.4299984</v>
      </c>
    </row>
    <row r="320" spans="2:7" outlineLevel="4">
      <c r="B320" s="180">
        <v>24500101</v>
      </c>
      <c r="C320" s="145" t="s">
        <v>709</v>
      </c>
      <c r="D320" s="478">
        <v>0</v>
      </c>
      <c r="E320" s="478">
        <v>9814206</v>
      </c>
      <c r="F320" s="478">
        <v>9814206</v>
      </c>
      <c r="G320" s="478">
        <v>0</v>
      </c>
    </row>
    <row r="321" spans="2:7" outlineLevel="3">
      <c r="B321">
        <v>245001</v>
      </c>
      <c r="C321" t="s">
        <v>708</v>
      </c>
      <c r="D321" s="478">
        <f>SUBTOTAL(9,D320:D320)</f>
        <v>0</v>
      </c>
      <c r="E321" s="478">
        <f>SUBTOTAL(9,E320:E320)</f>
        <v>9814206</v>
      </c>
      <c r="F321" s="478">
        <f>SUBTOTAL(9,F320:F320)</f>
        <v>9814206</v>
      </c>
      <c r="G321" s="478">
        <f>SUBTOTAL(9,G320:G320)</f>
        <v>0</v>
      </c>
    </row>
    <row r="322" spans="2:7" outlineLevel="2">
      <c r="B322">
        <v>2450</v>
      </c>
      <c r="C322" t="s">
        <v>707</v>
      </c>
      <c r="D322" s="478">
        <f>SUBTOTAL(9,D320:D321)</f>
        <v>0</v>
      </c>
      <c r="E322" s="478">
        <f>SUBTOTAL(9,E320:E321)</f>
        <v>9814206</v>
      </c>
      <c r="F322" s="478">
        <f>SUBTOTAL(9,F320:F321)</f>
        <v>9814206</v>
      </c>
      <c r="G322" s="478">
        <f>SUBTOTAL(9,G320:G321)</f>
        <v>0</v>
      </c>
    </row>
    <row r="323" spans="2:7" outlineLevel="4">
      <c r="B323" s="180">
        <v>24530101</v>
      </c>
      <c r="C323" s="145" t="s">
        <v>714</v>
      </c>
      <c r="D323" s="478">
        <v>-4659545907.7399998</v>
      </c>
      <c r="E323" s="478">
        <v>0</v>
      </c>
      <c r="F323" s="478">
        <v>0</v>
      </c>
      <c r="G323" s="478">
        <v>-4659545907.7399998</v>
      </c>
    </row>
    <row r="324" spans="2:7" outlineLevel="4">
      <c r="B324" s="180">
        <v>24530102</v>
      </c>
      <c r="C324" s="145" t="s">
        <v>715</v>
      </c>
      <c r="D324" s="478">
        <v>-48025366.630000003</v>
      </c>
      <c r="E324" s="478">
        <v>0</v>
      </c>
      <c r="F324" s="478">
        <v>477146.47000000009</v>
      </c>
      <c r="G324" s="478">
        <v>-48502513.100000001</v>
      </c>
    </row>
    <row r="325" spans="2:7" outlineLevel="4">
      <c r="B325" s="180">
        <v>24530104</v>
      </c>
      <c r="C325" s="145" t="s">
        <v>717</v>
      </c>
      <c r="D325" s="478">
        <v>-252579</v>
      </c>
      <c r="E325" s="478">
        <v>0</v>
      </c>
      <c r="F325" s="478">
        <v>0</v>
      </c>
      <c r="G325" s="478">
        <v>-252579</v>
      </c>
    </row>
    <row r="326" spans="2:7" outlineLevel="3">
      <c r="B326">
        <v>245301</v>
      </c>
      <c r="C326" t="s">
        <v>713</v>
      </c>
      <c r="D326" s="478">
        <f>SUBTOTAL(9,D323:D325)</f>
        <v>-4707823853.3699999</v>
      </c>
      <c r="E326" s="478">
        <f>SUBTOTAL(9,E323:E325)</f>
        <v>0</v>
      </c>
      <c r="F326" s="478">
        <f>SUBTOTAL(9,F323:F325)</f>
        <v>477146.47000000009</v>
      </c>
      <c r="G326" s="478">
        <f>SUBTOTAL(9,G323:G325)</f>
        <v>-4708300999.8400002</v>
      </c>
    </row>
    <row r="327" spans="2:7" outlineLevel="4">
      <c r="B327" s="180">
        <v>24530201</v>
      </c>
      <c r="C327" s="145" t="s">
        <v>719</v>
      </c>
      <c r="D327" s="478">
        <v>27833355.440000001</v>
      </c>
      <c r="E327" s="478">
        <v>0</v>
      </c>
      <c r="F327" s="478">
        <v>0</v>
      </c>
      <c r="G327" s="478">
        <v>27833355.440000001</v>
      </c>
    </row>
    <row r="328" spans="2:7" outlineLevel="4">
      <c r="B328" s="180">
        <v>24530202</v>
      </c>
      <c r="C328" s="145" t="s">
        <v>1650</v>
      </c>
      <c r="D328" s="478">
        <v>1108989.3899999999</v>
      </c>
      <c r="E328" s="478">
        <v>0</v>
      </c>
      <c r="F328" s="478">
        <v>0</v>
      </c>
      <c r="G328" s="478">
        <v>1108989.3899999999</v>
      </c>
    </row>
    <row r="329" spans="2:7" outlineLevel="4">
      <c r="B329" s="180">
        <v>24530204</v>
      </c>
      <c r="C329" s="145" t="s">
        <v>722</v>
      </c>
      <c r="D329" s="478">
        <v>652.42999999999995</v>
      </c>
      <c r="E329" s="478">
        <v>0</v>
      </c>
      <c r="F329" s="478">
        <v>0</v>
      </c>
      <c r="G329" s="478">
        <v>652.42999999999995</v>
      </c>
    </row>
    <row r="330" spans="2:7" outlineLevel="4">
      <c r="B330" s="180">
        <v>24530206</v>
      </c>
      <c r="C330" s="145" t="s">
        <v>724</v>
      </c>
      <c r="D330" s="478">
        <v>26983139.300000001</v>
      </c>
      <c r="E330" s="478">
        <v>0</v>
      </c>
      <c r="F330" s="478">
        <v>0</v>
      </c>
      <c r="G330" s="478">
        <v>26983139.300000001</v>
      </c>
    </row>
    <row r="331" spans="2:7" outlineLevel="4">
      <c r="B331" s="180">
        <v>24530207</v>
      </c>
      <c r="C331" s="145" t="s">
        <v>725</v>
      </c>
      <c r="D331" s="478">
        <v>438875</v>
      </c>
      <c r="E331" s="478">
        <v>0</v>
      </c>
      <c r="F331" s="478">
        <v>0</v>
      </c>
      <c r="G331" s="478">
        <v>438875</v>
      </c>
    </row>
    <row r="332" spans="2:7" outlineLevel="4">
      <c r="B332" s="180">
        <v>24530208</v>
      </c>
      <c r="C332" s="145" t="s">
        <v>726</v>
      </c>
      <c r="D332" s="478">
        <v>18989377.120000001</v>
      </c>
      <c r="E332" s="478">
        <v>0</v>
      </c>
      <c r="F332" s="478">
        <v>0</v>
      </c>
      <c r="G332" s="478">
        <v>18989377.120000001</v>
      </c>
    </row>
    <row r="333" spans="2:7" outlineLevel="4">
      <c r="B333" s="180">
        <v>24530209</v>
      </c>
      <c r="C333" s="145" t="s">
        <v>727</v>
      </c>
      <c r="D333" s="478">
        <v>8051795.7999999998</v>
      </c>
      <c r="E333" s="478">
        <v>0</v>
      </c>
      <c r="F333" s="478">
        <v>0</v>
      </c>
      <c r="G333" s="478">
        <v>8051795.7999999998</v>
      </c>
    </row>
    <row r="334" spans="2:7" outlineLevel="4">
      <c r="B334" s="180">
        <v>24530211</v>
      </c>
      <c r="C334" s="145" t="s">
        <v>729</v>
      </c>
      <c r="D334" s="478">
        <v>398272730.18000001</v>
      </c>
      <c r="E334" s="478">
        <v>0</v>
      </c>
      <c r="F334" s="478">
        <v>0</v>
      </c>
      <c r="G334" s="478">
        <v>398272730.18000001</v>
      </c>
    </row>
    <row r="335" spans="2:7" outlineLevel="4">
      <c r="B335" s="180">
        <v>24530212</v>
      </c>
      <c r="C335" s="145" t="s">
        <v>730</v>
      </c>
      <c r="D335" s="478">
        <v>8747483.6099999994</v>
      </c>
      <c r="E335" s="478">
        <v>0</v>
      </c>
      <c r="F335" s="478">
        <v>0</v>
      </c>
      <c r="G335" s="478">
        <v>8747483.6099999994</v>
      </c>
    </row>
    <row r="336" spans="2:7" outlineLevel="4">
      <c r="B336" s="180">
        <v>24530213</v>
      </c>
      <c r="C336" s="145" t="s">
        <v>731</v>
      </c>
      <c r="D336" s="478">
        <v>14890702.23</v>
      </c>
      <c r="E336" s="478">
        <v>0</v>
      </c>
      <c r="F336" s="478">
        <v>0</v>
      </c>
      <c r="G336" s="478">
        <v>14890702.23</v>
      </c>
    </row>
    <row r="337" spans="2:7" outlineLevel="4">
      <c r="B337" s="180">
        <v>24530215</v>
      </c>
      <c r="C337" s="145" t="s">
        <v>733</v>
      </c>
      <c r="D337" s="478">
        <v>749000</v>
      </c>
      <c r="E337" s="478">
        <v>0</v>
      </c>
      <c r="F337" s="478">
        <v>0</v>
      </c>
      <c r="G337" s="478">
        <v>749000</v>
      </c>
    </row>
    <row r="338" spans="2:7" outlineLevel="4">
      <c r="B338" s="180">
        <v>24530216</v>
      </c>
      <c r="C338" s="145" t="s">
        <v>734</v>
      </c>
      <c r="D338" s="478">
        <v>36221801.170000002</v>
      </c>
      <c r="E338" s="478">
        <v>0</v>
      </c>
      <c r="F338" s="478">
        <v>0</v>
      </c>
      <c r="G338" s="478">
        <v>36221801.170000002</v>
      </c>
    </row>
    <row r="339" spans="2:7" outlineLevel="4">
      <c r="B339" s="180">
        <v>24530217</v>
      </c>
      <c r="C339" s="145" t="s">
        <v>735</v>
      </c>
      <c r="D339" s="478">
        <v>107146463.95999999</v>
      </c>
      <c r="E339" s="478">
        <v>0</v>
      </c>
      <c r="F339" s="478">
        <v>0</v>
      </c>
      <c r="G339" s="478">
        <v>107146463.95999999</v>
      </c>
    </row>
    <row r="340" spans="2:7" outlineLevel="4">
      <c r="B340" s="180">
        <v>24530219</v>
      </c>
      <c r="C340" s="145" t="s">
        <v>737</v>
      </c>
      <c r="D340" s="478">
        <v>5218038.83</v>
      </c>
      <c r="E340" s="478">
        <v>0</v>
      </c>
      <c r="F340" s="478">
        <v>0</v>
      </c>
      <c r="G340" s="478">
        <v>5218038.83</v>
      </c>
    </row>
    <row r="341" spans="2:7" outlineLevel="4">
      <c r="B341" s="180">
        <v>24530220</v>
      </c>
      <c r="C341" s="145" t="s">
        <v>738</v>
      </c>
      <c r="D341" s="478">
        <v>5500</v>
      </c>
      <c r="E341" s="478">
        <v>0</v>
      </c>
      <c r="F341" s="478">
        <v>0</v>
      </c>
      <c r="G341" s="478">
        <v>5500</v>
      </c>
    </row>
    <row r="342" spans="2:7" outlineLevel="4">
      <c r="B342" s="180">
        <v>24530221</v>
      </c>
      <c r="C342" s="145" t="s">
        <v>739</v>
      </c>
      <c r="D342" s="478">
        <v>1</v>
      </c>
      <c r="E342" s="478">
        <v>0</v>
      </c>
      <c r="F342" s="478">
        <v>0</v>
      </c>
      <c r="G342" s="478">
        <v>1</v>
      </c>
    </row>
    <row r="343" spans="2:7" outlineLevel="4">
      <c r="B343" s="180">
        <v>24530222</v>
      </c>
      <c r="C343" s="145" t="s">
        <v>740</v>
      </c>
      <c r="D343" s="478">
        <v>6550897.2599999998</v>
      </c>
      <c r="E343" s="478">
        <v>0</v>
      </c>
      <c r="F343" s="478">
        <v>0</v>
      </c>
      <c r="G343" s="478">
        <v>6550897.2599999998</v>
      </c>
    </row>
    <row r="344" spans="2:7" outlineLevel="4">
      <c r="B344" s="180">
        <v>24530227</v>
      </c>
      <c r="C344" s="145" t="s">
        <v>745</v>
      </c>
      <c r="D344" s="478">
        <v>3000000</v>
      </c>
      <c r="E344" s="478">
        <v>0</v>
      </c>
      <c r="F344" s="478">
        <v>0</v>
      </c>
      <c r="G344" s="478">
        <v>3000000</v>
      </c>
    </row>
    <row r="345" spans="2:7" outlineLevel="4">
      <c r="B345" s="180">
        <v>24530228</v>
      </c>
      <c r="C345" s="145" t="s">
        <v>746</v>
      </c>
      <c r="D345" s="478">
        <v>29785507.48</v>
      </c>
      <c r="E345" s="478">
        <v>0</v>
      </c>
      <c r="F345" s="478">
        <v>0</v>
      </c>
      <c r="G345" s="478">
        <v>29785507.48</v>
      </c>
    </row>
    <row r="346" spans="2:7" outlineLevel="4">
      <c r="B346" s="180">
        <v>24530229</v>
      </c>
      <c r="C346" s="145" t="s">
        <v>747</v>
      </c>
      <c r="D346" s="478">
        <v>111218807.23</v>
      </c>
      <c r="E346" s="478">
        <v>0</v>
      </c>
      <c r="F346" s="478">
        <v>0</v>
      </c>
      <c r="G346" s="478">
        <v>111218807.23</v>
      </c>
    </row>
    <row r="347" spans="2:7" outlineLevel="4">
      <c r="B347" s="180">
        <v>24530240</v>
      </c>
      <c r="C347" s="145" t="s">
        <v>755</v>
      </c>
      <c r="D347" s="478">
        <v>736993.4</v>
      </c>
      <c r="E347" s="478">
        <v>0</v>
      </c>
      <c r="F347" s="478">
        <v>0</v>
      </c>
      <c r="G347" s="478">
        <v>736993.4</v>
      </c>
    </row>
    <row r="348" spans="2:7" outlineLevel="4">
      <c r="B348" s="180">
        <v>24530241</v>
      </c>
      <c r="C348" s="145" t="s">
        <v>756</v>
      </c>
      <c r="D348" s="478">
        <v>85000</v>
      </c>
      <c r="E348" s="478">
        <v>0</v>
      </c>
      <c r="F348" s="478">
        <v>0</v>
      </c>
      <c r="G348" s="478">
        <v>85000</v>
      </c>
    </row>
    <row r="349" spans="2:7" outlineLevel="4">
      <c r="B349" s="180">
        <v>24530245</v>
      </c>
      <c r="C349" s="145" t="s">
        <v>760</v>
      </c>
      <c r="D349" s="478">
        <v>0</v>
      </c>
      <c r="E349" s="478">
        <v>0</v>
      </c>
      <c r="F349" s="478">
        <v>0</v>
      </c>
      <c r="G349" s="478">
        <v>0</v>
      </c>
    </row>
    <row r="350" spans="2:7" outlineLevel="4">
      <c r="B350" s="180">
        <v>24530246</v>
      </c>
      <c r="C350" s="145" t="s">
        <v>761</v>
      </c>
      <c r="D350" s="478">
        <v>16674368.189999999</v>
      </c>
      <c r="E350" s="478">
        <v>0</v>
      </c>
      <c r="F350" s="478">
        <v>0</v>
      </c>
      <c r="G350" s="478">
        <v>16674368.189999999</v>
      </c>
    </row>
    <row r="351" spans="2:7" outlineLevel="4">
      <c r="B351" s="180">
        <v>24530247</v>
      </c>
      <c r="C351" s="145" t="s">
        <v>762</v>
      </c>
      <c r="D351" s="478">
        <v>1593900</v>
      </c>
      <c r="E351" s="478">
        <v>0</v>
      </c>
      <c r="F351" s="478">
        <v>0</v>
      </c>
      <c r="G351" s="478">
        <v>1593900</v>
      </c>
    </row>
    <row r="352" spans="2:7" outlineLevel="4">
      <c r="B352" s="180">
        <v>24530248</v>
      </c>
      <c r="C352" s="145" t="s">
        <v>763</v>
      </c>
      <c r="D352" s="478">
        <v>655000</v>
      </c>
      <c r="E352" s="478">
        <v>0</v>
      </c>
      <c r="F352" s="478">
        <v>0</v>
      </c>
      <c r="G352" s="478">
        <v>655000</v>
      </c>
    </row>
    <row r="353" spans="2:7" outlineLevel="4">
      <c r="B353" s="180">
        <v>24530249</v>
      </c>
      <c r="C353" s="145" t="s">
        <v>764</v>
      </c>
      <c r="D353" s="478">
        <v>4965059.3600000003</v>
      </c>
      <c r="E353" s="478">
        <v>0</v>
      </c>
      <c r="F353" s="478">
        <v>0</v>
      </c>
      <c r="G353" s="478">
        <v>4965059.3600000003</v>
      </c>
    </row>
    <row r="354" spans="2:7" outlineLevel="4">
      <c r="B354" s="180">
        <v>24530250</v>
      </c>
      <c r="C354" s="145" t="s">
        <v>765</v>
      </c>
      <c r="D354" s="478">
        <v>16879167.149999999</v>
      </c>
      <c r="E354" s="478">
        <v>0</v>
      </c>
      <c r="F354" s="478">
        <v>0</v>
      </c>
      <c r="G354" s="478">
        <v>16879167.149999999</v>
      </c>
    </row>
    <row r="355" spans="2:7" outlineLevel="4">
      <c r="B355" s="180">
        <v>24530251</v>
      </c>
      <c r="C355" s="145" t="s">
        <v>766</v>
      </c>
      <c r="D355" s="478">
        <v>2910864.71</v>
      </c>
      <c r="E355" s="478">
        <v>0</v>
      </c>
      <c r="F355" s="478">
        <v>0</v>
      </c>
      <c r="G355" s="478">
        <v>2910864.71</v>
      </c>
    </row>
    <row r="356" spans="2:7" outlineLevel="4">
      <c r="B356" s="180">
        <v>24530252</v>
      </c>
      <c r="C356" s="145" t="s">
        <v>767</v>
      </c>
      <c r="D356" s="478">
        <v>3701335715.8499999</v>
      </c>
      <c r="E356" s="478">
        <v>0</v>
      </c>
      <c r="F356" s="478">
        <v>0</v>
      </c>
      <c r="G356" s="478">
        <v>3701335715.8499999</v>
      </c>
    </row>
    <row r="357" spans="2:7" outlineLevel="4">
      <c r="B357" s="180">
        <v>24530254</v>
      </c>
      <c r="C357" s="145" t="s">
        <v>769</v>
      </c>
      <c r="D357" s="478">
        <v>119930.89</v>
      </c>
      <c r="E357" s="478">
        <v>0</v>
      </c>
      <c r="F357" s="478">
        <v>0</v>
      </c>
      <c r="G357" s="478">
        <v>119930.89</v>
      </c>
    </row>
    <row r="358" spans="2:7" outlineLevel="4">
      <c r="B358" s="180">
        <v>24530256</v>
      </c>
      <c r="C358" s="145" t="s">
        <v>771</v>
      </c>
      <c r="D358" s="478">
        <v>8403.5400000000009</v>
      </c>
      <c r="E358" s="478">
        <v>0</v>
      </c>
      <c r="F358" s="478">
        <v>0</v>
      </c>
      <c r="G358" s="478">
        <v>8403.5400000000009</v>
      </c>
    </row>
    <row r="359" spans="2:7" outlineLevel="4">
      <c r="B359" s="180">
        <v>24530257</v>
      </c>
      <c r="C359" s="145" t="s">
        <v>772</v>
      </c>
      <c r="D359" s="478">
        <v>28836253.25</v>
      </c>
      <c r="E359" s="478">
        <v>0</v>
      </c>
      <c r="F359" s="478">
        <v>0</v>
      </c>
      <c r="G359" s="478">
        <v>28836253.25</v>
      </c>
    </row>
    <row r="360" spans="2:7" outlineLevel="4">
      <c r="B360" s="180">
        <v>24530258</v>
      </c>
      <c r="C360" s="145" t="s">
        <v>773</v>
      </c>
      <c r="D360" s="478">
        <v>258744.05</v>
      </c>
      <c r="E360" s="478">
        <v>0</v>
      </c>
      <c r="F360" s="478">
        <v>0</v>
      </c>
      <c r="G360" s="478">
        <v>258744.05</v>
      </c>
    </row>
    <row r="361" spans="2:7" outlineLevel="4">
      <c r="B361" s="180">
        <v>24530259</v>
      </c>
      <c r="C361" s="145" t="s">
        <v>774</v>
      </c>
      <c r="D361" s="478">
        <v>2864702</v>
      </c>
      <c r="E361" s="478">
        <v>0</v>
      </c>
      <c r="F361" s="478">
        <v>0</v>
      </c>
      <c r="G361" s="478">
        <v>2864702</v>
      </c>
    </row>
    <row r="362" spans="2:7" outlineLevel="3">
      <c r="B362">
        <v>245302</v>
      </c>
      <c r="C362" t="s">
        <v>718</v>
      </c>
      <c r="D362" s="478">
        <f>SUBTOTAL(9,D327:D361)</f>
        <v>4583137219.8200006</v>
      </c>
      <c r="E362" s="478">
        <f>SUBTOTAL(9,E327:E361)</f>
        <v>0</v>
      </c>
      <c r="F362" s="478">
        <f>SUBTOTAL(9,F327:F361)</f>
        <v>0</v>
      </c>
      <c r="G362" s="478">
        <f>SUBTOTAL(9,G327:G361)</f>
        <v>4583137219.8200006</v>
      </c>
    </row>
    <row r="363" spans="2:7" outlineLevel="2">
      <c r="B363">
        <v>2453</v>
      </c>
      <c r="C363" t="s">
        <v>712</v>
      </c>
      <c r="D363" s="478">
        <f>SUBTOTAL(9,D323:D362)</f>
        <v>-124686633.5499988</v>
      </c>
      <c r="E363" s="478">
        <f>SUBTOTAL(9,E323:E362)</f>
        <v>0</v>
      </c>
      <c r="F363" s="478">
        <f>SUBTOTAL(9,F323:F362)</f>
        <v>477146.47000000009</v>
      </c>
      <c r="G363" s="478">
        <f>SUBTOTAL(9,G323:G362)</f>
        <v>-125163780.01999907</v>
      </c>
    </row>
    <row r="364" spans="2:7" outlineLevel="1">
      <c r="B364">
        <v>24</v>
      </c>
      <c r="C364" t="s">
        <v>610</v>
      </c>
      <c r="D364" s="478">
        <f>SUBTOTAL(9,D238:D363)</f>
        <v>-3830205451.9300022</v>
      </c>
      <c r="E364" s="478">
        <f>SUBTOTAL(9,E238:E363)</f>
        <v>7268282671.3899994</v>
      </c>
      <c r="F364" s="478">
        <f>SUBTOTAL(9,F238:F363)</f>
        <v>5059011243.4000006</v>
      </c>
      <c r="G364" s="478">
        <f>SUBTOTAL(9,G238:G363)</f>
        <v>-1620934023.9400005</v>
      </c>
    </row>
    <row r="365" spans="2:7" outlineLevel="4">
      <c r="B365" s="180">
        <v>25050101</v>
      </c>
      <c r="C365" s="145" t="s">
        <v>786</v>
      </c>
      <c r="D365" s="478">
        <v>-155950344</v>
      </c>
      <c r="E365" s="478">
        <v>2680130152</v>
      </c>
      <c r="F365" s="478">
        <v>2525693682</v>
      </c>
      <c r="G365" s="478">
        <v>-1513874</v>
      </c>
    </row>
    <row r="366" spans="2:7" outlineLevel="4">
      <c r="B366" s="180">
        <v>25050102</v>
      </c>
      <c r="C366" s="145" t="s">
        <v>787</v>
      </c>
      <c r="D366" s="478">
        <v>-668085978</v>
      </c>
      <c r="E366" s="478">
        <v>1338249744</v>
      </c>
      <c r="F366" s="478">
        <v>925653282</v>
      </c>
      <c r="G366" s="478">
        <v>-255489516</v>
      </c>
    </row>
    <row r="367" spans="2:7" outlineLevel="4">
      <c r="B367" s="180">
        <v>25050103</v>
      </c>
      <c r="C367" s="145" t="s">
        <v>788</v>
      </c>
      <c r="D367" s="478">
        <v>-73410504</v>
      </c>
      <c r="E367" s="478">
        <v>74015144</v>
      </c>
      <c r="F367" s="478">
        <v>31263732</v>
      </c>
      <c r="G367" s="478">
        <v>-30659092</v>
      </c>
    </row>
    <row r="368" spans="2:7" outlineLevel="4">
      <c r="B368" s="180">
        <v>25050104</v>
      </c>
      <c r="C368" s="145" t="s">
        <v>789</v>
      </c>
      <c r="D368" s="478">
        <v>-383792974.85000002</v>
      </c>
      <c r="E368" s="478">
        <v>111156230.87</v>
      </c>
      <c r="F368" s="478">
        <v>134580477.59</v>
      </c>
      <c r="G368" s="478">
        <v>-407217221.57000005</v>
      </c>
    </row>
    <row r="369" spans="2:7" outlineLevel="4">
      <c r="B369" s="180">
        <v>25050105</v>
      </c>
      <c r="C369" s="145" t="s">
        <v>790</v>
      </c>
      <c r="D369" s="478">
        <v>0</v>
      </c>
      <c r="E369" s="478">
        <v>5195526</v>
      </c>
      <c r="F369" s="478">
        <v>260685042</v>
      </c>
      <c r="G369" s="478">
        <v>-255489516</v>
      </c>
    </row>
    <row r="370" spans="2:7" outlineLevel="3">
      <c r="B370">
        <v>250501</v>
      </c>
      <c r="C370" t="s">
        <v>785</v>
      </c>
      <c r="D370" s="478">
        <f>SUBTOTAL(9,D365:D369)</f>
        <v>-1281239800.8499999</v>
      </c>
      <c r="E370" s="478">
        <f>SUBTOTAL(9,E365:E369)</f>
        <v>4208746796.8699999</v>
      </c>
      <c r="F370" s="478">
        <f>SUBTOTAL(9,F365:F369)</f>
        <v>3877876215.5900002</v>
      </c>
      <c r="G370" s="478">
        <f>SUBTOTAL(9,G365:G369)</f>
        <v>-950369219.57000005</v>
      </c>
    </row>
    <row r="371" spans="2:7" outlineLevel="2">
      <c r="B371">
        <v>2505</v>
      </c>
      <c r="C371" t="s">
        <v>785</v>
      </c>
      <c r="D371" s="478">
        <f>SUBTOTAL(9,D365:D370)</f>
        <v>-1281239800.8499999</v>
      </c>
      <c r="E371" s="478">
        <f>SUBTOTAL(9,E365:E370)</f>
        <v>4208746796.8699999</v>
      </c>
      <c r="F371" s="478">
        <f>SUBTOTAL(9,F365:F370)</f>
        <v>3877876215.5900002</v>
      </c>
      <c r="G371" s="478">
        <f>SUBTOTAL(9,G365:G370)</f>
        <v>-950369219.57000005</v>
      </c>
    </row>
    <row r="372" spans="2:7" outlineLevel="1">
      <c r="B372">
        <v>25</v>
      </c>
      <c r="C372" t="s">
        <v>784</v>
      </c>
      <c r="D372" s="478">
        <f>SUBTOTAL(9,D365:D371)</f>
        <v>-1281239800.8499999</v>
      </c>
      <c r="E372" s="478">
        <f>SUBTOTAL(9,E365:E371)</f>
        <v>4208746796.8699999</v>
      </c>
      <c r="F372" s="478">
        <f>SUBTOTAL(9,F365:F371)</f>
        <v>3877876215.5900002</v>
      </c>
      <c r="G372" s="478">
        <f>SUBTOTAL(9,G365:G371)</f>
        <v>-950369219.57000005</v>
      </c>
    </row>
    <row r="373" spans="2:7" outlineLevel="4">
      <c r="B373" s="180">
        <v>26110101</v>
      </c>
      <c r="C373" s="145" t="s">
        <v>793</v>
      </c>
      <c r="D373" s="478">
        <v>371001488.19</v>
      </c>
      <c r="E373" s="478">
        <v>0</v>
      </c>
      <c r="F373" s="478">
        <v>0</v>
      </c>
      <c r="G373" s="478">
        <v>371001488.19</v>
      </c>
    </row>
    <row r="374" spans="2:7" outlineLevel="4">
      <c r="B374" s="180">
        <v>26110102</v>
      </c>
      <c r="C374" s="145" t="s">
        <v>794</v>
      </c>
      <c r="D374" s="478">
        <v>1056864536</v>
      </c>
      <c r="E374" s="478">
        <v>0</v>
      </c>
      <c r="F374" s="478">
        <v>0</v>
      </c>
      <c r="G374" s="478">
        <v>1056864536</v>
      </c>
    </row>
    <row r="375" spans="2:7" outlineLevel="4">
      <c r="B375" s="180">
        <v>26110103</v>
      </c>
      <c r="C375" s="145" t="s">
        <v>795</v>
      </c>
      <c r="D375" s="478">
        <v>4582700000</v>
      </c>
      <c r="E375" s="478">
        <v>0</v>
      </c>
      <c r="F375" s="478">
        <v>0</v>
      </c>
      <c r="G375" s="478">
        <v>4582700000</v>
      </c>
    </row>
    <row r="376" spans="2:7" outlineLevel="4">
      <c r="B376" s="180">
        <v>26110104</v>
      </c>
      <c r="C376" s="145" t="s">
        <v>796</v>
      </c>
      <c r="D376" s="478">
        <v>130946199</v>
      </c>
      <c r="E376" s="478">
        <v>4378566</v>
      </c>
      <c r="F376" s="478">
        <v>300000</v>
      </c>
      <c r="G376" s="478">
        <v>135024765</v>
      </c>
    </row>
    <row r="377" spans="2:7" outlineLevel="4">
      <c r="B377" s="180">
        <v>26110107</v>
      </c>
      <c r="C377" s="145" t="s">
        <v>797</v>
      </c>
      <c r="D377" s="478">
        <v>1643020</v>
      </c>
      <c r="E377" s="478">
        <v>0</v>
      </c>
      <c r="F377" s="478">
        <v>0</v>
      </c>
      <c r="G377" s="478">
        <v>1643020</v>
      </c>
    </row>
    <row r="378" spans="2:7" outlineLevel="4">
      <c r="B378" s="180">
        <v>26110108</v>
      </c>
      <c r="C378" s="145" t="s">
        <v>798</v>
      </c>
      <c r="D378" s="478">
        <v>54992400</v>
      </c>
      <c r="E378" s="478">
        <v>0</v>
      </c>
      <c r="F378" s="478">
        <v>0</v>
      </c>
      <c r="G378" s="478">
        <v>54992400</v>
      </c>
    </row>
    <row r="379" spans="2:7" outlineLevel="4">
      <c r="B379" s="180">
        <v>26110110</v>
      </c>
      <c r="C379" s="145" t="s">
        <v>800</v>
      </c>
      <c r="D379" s="478">
        <v>130946199</v>
      </c>
      <c r="E379" s="478">
        <v>4078566</v>
      </c>
      <c r="F379" s="478">
        <v>0</v>
      </c>
      <c r="G379" s="478">
        <v>135024765</v>
      </c>
    </row>
    <row r="380" spans="2:7" outlineLevel="4">
      <c r="B380" s="180">
        <v>26110122</v>
      </c>
      <c r="C380" s="145" t="s">
        <v>802</v>
      </c>
      <c r="D380" s="478">
        <v>1061901.68</v>
      </c>
      <c r="E380" s="478">
        <v>0</v>
      </c>
      <c r="F380" s="478">
        <v>0</v>
      </c>
      <c r="G380" s="478">
        <v>1061901.68</v>
      </c>
    </row>
    <row r="381" spans="2:7" outlineLevel="4">
      <c r="B381" s="180">
        <v>26110195</v>
      </c>
      <c r="C381" s="145" t="s">
        <v>803</v>
      </c>
      <c r="D381" s="478">
        <v>8836121.7599999998</v>
      </c>
      <c r="E381" s="478">
        <v>0</v>
      </c>
      <c r="F381" s="478">
        <v>0</v>
      </c>
      <c r="G381" s="478">
        <v>8836121.7599999998</v>
      </c>
    </row>
    <row r="382" spans="2:7" outlineLevel="4">
      <c r="B382" s="180">
        <v>26110199</v>
      </c>
      <c r="C382" s="145" t="s">
        <v>804</v>
      </c>
      <c r="D382" s="478">
        <v>15808983.369999999</v>
      </c>
      <c r="E382" s="478">
        <v>0</v>
      </c>
      <c r="F382" s="478">
        <v>0</v>
      </c>
      <c r="G382" s="478">
        <v>15808983.369999999</v>
      </c>
    </row>
    <row r="383" spans="2:7" outlineLevel="3">
      <c r="B383">
        <v>261101</v>
      </c>
      <c r="C383" t="s">
        <v>792</v>
      </c>
      <c r="D383" s="478">
        <f>SUBTOTAL(9,D373:D382)</f>
        <v>6354800849.000001</v>
      </c>
      <c r="E383" s="478">
        <f>SUBTOTAL(9,E373:E382)</f>
        <v>8457132</v>
      </c>
      <c r="F383" s="478">
        <f>SUBTOTAL(9,F373:F382)</f>
        <v>300000</v>
      </c>
      <c r="G383" s="478">
        <f>SUBTOTAL(9,G373:G382)</f>
        <v>6362957981.000001</v>
      </c>
    </row>
    <row r="384" spans="2:7" outlineLevel="2">
      <c r="B384">
        <v>2611</v>
      </c>
      <c r="C384" t="s">
        <v>791</v>
      </c>
      <c r="D384" s="478">
        <f>SUBTOTAL(9,D373:D383)</f>
        <v>6354800849.000001</v>
      </c>
      <c r="E384" s="478">
        <f>SUBTOTAL(9,E373:E383)</f>
        <v>8457132</v>
      </c>
      <c r="F384" s="478">
        <f>SUBTOTAL(9,F373:F383)</f>
        <v>300000</v>
      </c>
      <c r="G384" s="478">
        <f>SUBTOTAL(9,G373:G383)</f>
        <v>6362957981.000001</v>
      </c>
    </row>
    <row r="385" spans="2:7" outlineLevel="4">
      <c r="B385" s="180">
        <v>26250101</v>
      </c>
      <c r="C385" s="145" t="s">
        <v>1651</v>
      </c>
      <c r="D385" s="478">
        <v>-3783169667</v>
      </c>
      <c r="E385" s="478">
        <v>202666655</v>
      </c>
      <c r="F385" s="478">
        <v>11278546</v>
      </c>
      <c r="G385" s="478">
        <v>-3591781558</v>
      </c>
    </row>
    <row r="386" spans="2:7" outlineLevel="3">
      <c r="B386">
        <v>262501</v>
      </c>
      <c r="C386" t="s">
        <v>86</v>
      </c>
      <c r="D386" s="478">
        <f>SUBTOTAL(9,D385:D385)</f>
        <v>-3783169667</v>
      </c>
      <c r="E386" s="478">
        <f>SUBTOTAL(9,E385:E385)</f>
        <v>202666655</v>
      </c>
      <c r="F386" s="478">
        <f>SUBTOTAL(9,F385:F385)</f>
        <v>11278546</v>
      </c>
      <c r="G386" s="478">
        <f>SUBTOTAL(9,G385:G385)</f>
        <v>-3591781558</v>
      </c>
    </row>
    <row r="387" spans="2:7" outlineLevel="4">
      <c r="B387" s="180">
        <v>26250201</v>
      </c>
      <c r="C387" s="145" t="s">
        <v>808</v>
      </c>
      <c r="D387" s="478">
        <v>-1370000</v>
      </c>
      <c r="E387" s="478">
        <v>0</v>
      </c>
      <c r="F387" s="478">
        <v>0</v>
      </c>
      <c r="G387" s="478">
        <v>-1370000</v>
      </c>
    </row>
    <row r="388" spans="2:7" outlineLevel="3">
      <c r="B388">
        <v>262502</v>
      </c>
      <c r="C388" t="s">
        <v>1621</v>
      </c>
      <c r="D388" s="478">
        <f>SUBTOTAL(9,D387:D387)</f>
        <v>-1370000</v>
      </c>
      <c r="E388" s="478">
        <f>SUBTOTAL(9,E387:E387)</f>
        <v>0</v>
      </c>
      <c r="F388" s="478">
        <f>SUBTOTAL(9,F387:F387)</f>
        <v>0</v>
      </c>
      <c r="G388" s="478">
        <f>SUBTOTAL(9,G387:G387)</f>
        <v>-1370000</v>
      </c>
    </row>
    <row r="389" spans="2:7" outlineLevel="4">
      <c r="B389" s="180">
        <v>26250301</v>
      </c>
      <c r="C389" s="145" t="s">
        <v>810</v>
      </c>
      <c r="D389" s="478">
        <v>-849590816.10000002</v>
      </c>
      <c r="E389" s="478">
        <v>0</v>
      </c>
      <c r="F389" s="478">
        <v>0</v>
      </c>
      <c r="G389" s="478">
        <v>-849590816.10000002</v>
      </c>
    </row>
    <row r="390" spans="2:7" outlineLevel="4">
      <c r="B390" s="180">
        <v>26250302</v>
      </c>
      <c r="C390" s="145" t="s">
        <v>811</v>
      </c>
      <c r="D390" s="478">
        <v>-5983693029</v>
      </c>
      <c r="E390" s="478">
        <v>156350000</v>
      </c>
      <c r="F390" s="478">
        <v>156350000</v>
      </c>
      <c r="G390" s="478">
        <v>-5983693029</v>
      </c>
    </row>
    <row r="391" spans="2:7" outlineLevel="4">
      <c r="B391" s="180">
        <v>26250303</v>
      </c>
      <c r="C391" s="145" t="s">
        <v>812</v>
      </c>
      <c r="D391" s="478">
        <v>-300000</v>
      </c>
      <c r="E391" s="478">
        <v>300000</v>
      </c>
      <c r="F391" s="478">
        <v>0</v>
      </c>
      <c r="G391" s="478">
        <v>0</v>
      </c>
    </row>
    <row r="392" spans="2:7" outlineLevel="3">
      <c r="B392">
        <v>262503</v>
      </c>
      <c r="C392" t="s">
        <v>1622</v>
      </c>
      <c r="D392" s="478">
        <f>SUBTOTAL(9,D389:D391)</f>
        <v>-6833583845.1000004</v>
      </c>
      <c r="E392" s="478">
        <f>SUBTOTAL(9,E389:E391)</f>
        <v>156650000</v>
      </c>
      <c r="F392" s="478">
        <f>SUBTOTAL(9,F389:F391)</f>
        <v>156350000</v>
      </c>
      <c r="G392" s="478">
        <f>SUBTOTAL(9,G389:G391)</f>
        <v>-6833283845.1000004</v>
      </c>
    </row>
    <row r="393" spans="2:7" outlineLevel="4">
      <c r="B393" s="180">
        <v>26250401</v>
      </c>
      <c r="C393" s="145" t="s">
        <v>814</v>
      </c>
      <c r="D393" s="478">
        <v>-130946199</v>
      </c>
      <c r="E393" s="478">
        <v>0</v>
      </c>
      <c r="F393" s="478">
        <v>4378566</v>
      </c>
      <c r="G393" s="478">
        <v>-135324765</v>
      </c>
    </row>
    <row r="394" spans="2:7" outlineLevel="3">
      <c r="B394">
        <v>262504</v>
      </c>
      <c r="C394" t="s">
        <v>813</v>
      </c>
      <c r="D394" s="478">
        <f>SUBTOTAL(9,D393:D393)</f>
        <v>-130946199</v>
      </c>
      <c r="E394" s="478">
        <f>SUBTOTAL(9,E393:E393)</f>
        <v>0</v>
      </c>
      <c r="F394" s="478">
        <f>SUBTOTAL(9,F393:F393)</f>
        <v>4378566</v>
      </c>
      <c r="G394" s="478">
        <f>SUBTOTAL(9,G393:G393)</f>
        <v>-135324765</v>
      </c>
    </row>
    <row r="395" spans="2:7" outlineLevel="2">
      <c r="B395">
        <v>2625</v>
      </c>
      <c r="C395" t="s">
        <v>86</v>
      </c>
      <c r="D395" s="478">
        <f>SUBTOTAL(9,D385:D394)</f>
        <v>-10749069711.1</v>
      </c>
      <c r="E395" s="478">
        <f>SUBTOTAL(9,E385:E394)</f>
        <v>359316655</v>
      </c>
      <c r="F395" s="478">
        <f>SUBTOTAL(9,F385:F394)</f>
        <v>172007112</v>
      </c>
      <c r="G395" s="478">
        <f>SUBTOTAL(9,G385:G394)</f>
        <v>-10561760168.1</v>
      </c>
    </row>
    <row r="396" spans="2:7" outlineLevel="1">
      <c r="B396">
        <v>26</v>
      </c>
      <c r="C396" t="s">
        <v>86</v>
      </c>
      <c r="D396" s="478">
        <f>SUBTOTAL(9,D373:D395)</f>
        <v>-4394268862.0999985</v>
      </c>
      <c r="E396" s="478">
        <f>SUBTOTAL(9,E373:E395)</f>
        <v>367773787</v>
      </c>
      <c r="F396" s="478">
        <f>SUBTOTAL(9,F373:F395)</f>
        <v>172307112</v>
      </c>
      <c r="G396" s="478">
        <f>SUBTOTAL(9,G373:G395)</f>
        <v>-4198802187.099999</v>
      </c>
    </row>
    <row r="397" spans="2:7" outlineLevel="4">
      <c r="B397" s="180">
        <v>27050101</v>
      </c>
      <c r="C397" s="145" t="s">
        <v>821</v>
      </c>
      <c r="D397" s="478">
        <v>-12723815.289999999</v>
      </c>
      <c r="E397" s="478">
        <v>0</v>
      </c>
      <c r="F397" s="478">
        <v>0</v>
      </c>
      <c r="G397" s="478">
        <v>-12723815.289999999</v>
      </c>
    </row>
    <row r="398" spans="2:7" outlineLevel="3">
      <c r="B398">
        <v>270501</v>
      </c>
      <c r="C398" t="s">
        <v>820</v>
      </c>
      <c r="D398" s="478">
        <f>SUBTOTAL(9,D397:D397)</f>
        <v>-12723815.289999999</v>
      </c>
      <c r="E398" s="478">
        <f>SUBTOTAL(9,E397:E397)</f>
        <v>0</v>
      </c>
      <c r="F398" s="478">
        <f>SUBTOTAL(9,F397:F397)</f>
        <v>0</v>
      </c>
      <c r="G398" s="478">
        <f>SUBTOTAL(9,G397:G397)</f>
        <v>-12723815.289999999</v>
      </c>
    </row>
    <row r="399" spans="2:7" outlineLevel="2">
      <c r="B399">
        <v>2705</v>
      </c>
      <c r="C399" t="s">
        <v>819</v>
      </c>
      <c r="D399" s="478">
        <f>SUBTOTAL(9,D397:D398)</f>
        <v>-12723815.289999999</v>
      </c>
      <c r="E399" s="478">
        <f>SUBTOTAL(9,E397:E398)</f>
        <v>0</v>
      </c>
      <c r="F399" s="478">
        <f>SUBTOTAL(9,F397:F398)</f>
        <v>0</v>
      </c>
      <c r="G399" s="478">
        <f>SUBTOTAL(9,G397:G398)</f>
        <v>-12723815.289999999</v>
      </c>
    </row>
    <row r="400" spans="2:7" outlineLevel="4">
      <c r="B400" s="180">
        <v>27909001</v>
      </c>
      <c r="C400" s="145" t="s">
        <v>830</v>
      </c>
      <c r="D400" s="478">
        <v>0</v>
      </c>
      <c r="E400" s="478">
        <v>0</v>
      </c>
      <c r="F400" s="478">
        <v>0</v>
      </c>
      <c r="G400" s="478">
        <v>0</v>
      </c>
    </row>
    <row r="401" spans="2:7" outlineLevel="4">
      <c r="B401" s="180">
        <v>27909002</v>
      </c>
      <c r="C401" s="145" t="s">
        <v>831</v>
      </c>
      <c r="D401" s="478">
        <v>0</v>
      </c>
      <c r="E401" s="478">
        <v>0</v>
      </c>
      <c r="F401" s="478">
        <v>0</v>
      </c>
      <c r="G401" s="478">
        <v>0</v>
      </c>
    </row>
    <row r="402" spans="2:7" outlineLevel="3">
      <c r="B402">
        <v>279090</v>
      </c>
      <c r="C402" t="s">
        <v>829</v>
      </c>
      <c r="D402" s="478">
        <f>SUBTOTAL(9,D400:D401)</f>
        <v>0</v>
      </c>
      <c r="E402" s="478">
        <f>SUBTOTAL(9,E400:E401)</f>
        <v>0</v>
      </c>
      <c r="F402" s="478">
        <f>SUBTOTAL(9,F400:F401)</f>
        <v>0</v>
      </c>
      <c r="G402" s="478">
        <f>SUBTOTAL(9,G400:G401)</f>
        <v>0</v>
      </c>
    </row>
    <row r="403" spans="2:7" outlineLevel="2">
      <c r="B403">
        <v>2790</v>
      </c>
      <c r="C403" t="s">
        <v>828</v>
      </c>
      <c r="D403" s="478">
        <f>SUBTOTAL(9,D400:D402)</f>
        <v>0</v>
      </c>
      <c r="E403" s="478">
        <f>SUBTOTAL(9,E400:E402)</f>
        <v>0</v>
      </c>
      <c r="F403" s="478">
        <f>SUBTOTAL(9,F400:F402)</f>
        <v>0</v>
      </c>
      <c r="G403" s="478">
        <f>SUBTOTAL(9,G400:G402)</f>
        <v>0</v>
      </c>
    </row>
    <row r="404" spans="2:7" outlineLevel="1">
      <c r="B404">
        <v>27</v>
      </c>
      <c r="C404" t="s">
        <v>818</v>
      </c>
      <c r="D404" s="478">
        <f>SUBTOTAL(9,D397:D403)</f>
        <v>-12723815.289999999</v>
      </c>
      <c r="E404" s="478">
        <f>SUBTOTAL(9,E397:E403)</f>
        <v>0</v>
      </c>
      <c r="F404" s="478">
        <f>SUBTOTAL(9,F397:F403)</f>
        <v>0</v>
      </c>
      <c r="G404" s="478">
        <f>SUBTOTAL(9,G397:G403)</f>
        <v>-12723815.289999999</v>
      </c>
    </row>
    <row r="405" spans="2:7" outlineLevel="4">
      <c r="B405" s="180">
        <v>29050101</v>
      </c>
      <c r="C405" s="145" t="s">
        <v>833</v>
      </c>
      <c r="D405" s="478">
        <v>0</v>
      </c>
      <c r="E405" s="478">
        <v>0</v>
      </c>
      <c r="F405" s="478">
        <v>0</v>
      </c>
      <c r="G405" s="478">
        <v>0</v>
      </c>
    </row>
    <row r="406" spans="2:7" outlineLevel="4">
      <c r="B406" s="180">
        <v>29050102</v>
      </c>
      <c r="C406" s="145" t="s">
        <v>834</v>
      </c>
      <c r="D406" s="478">
        <v>0</v>
      </c>
      <c r="E406" s="478">
        <v>0</v>
      </c>
      <c r="F406" s="478">
        <v>0</v>
      </c>
      <c r="G406" s="478">
        <v>0</v>
      </c>
    </row>
    <row r="407" spans="2:7" outlineLevel="4">
      <c r="B407" s="180">
        <v>29050103</v>
      </c>
      <c r="C407" s="145" t="s">
        <v>835</v>
      </c>
      <c r="D407" s="478">
        <v>-28934020</v>
      </c>
      <c r="E407" s="478">
        <v>534162585</v>
      </c>
      <c r="F407" s="478">
        <v>508105446</v>
      </c>
      <c r="G407" s="478">
        <v>-2876881</v>
      </c>
    </row>
    <row r="408" spans="2:7" outlineLevel="4">
      <c r="B408" s="180">
        <v>29050104</v>
      </c>
      <c r="C408" s="145" t="s">
        <v>836</v>
      </c>
      <c r="D408" s="478">
        <v>0</v>
      </c>
      <c r="E408" s="478">
        <v>0</v>
      </c>
      <c r="F408" s="478">
        <v>0</v>
      </c>
      <c r="G408" s="478">
        <v>0</v>
      </c>
    </row>
    <row r="409" spans="2:7" outlineLevel="3">
      <c r="B409">
        <v>290501</v>
      </c>
      <c r="C409" t="s">
        <v>832</v>
      </c>
      <c r="D409" s="478">
        <f>SUBTOTAL(9,D405:D408)</f>
        <v>-28934020</v>
      </c>
      <c r="E409" s="478">
        <f>SUBTOTAL(9,E405:E408)</f>
        <v>534162585</v>
      </c>
      <c r="F409" s="478">
        <f>SUBTOTAL(9,F405:F408)</f>
        <v>508105446</v>
      </c>
      <c r="G409" s="478">
        <f>SUBTOTAL(9,G405:G408)</f>
        <v>-2876881</v>
      </c>
    </row>
    <row r="410" spans="2:7" outlineLevel="2">
      <c r="B410">
        <v>2905</v>
      </c>
      <c r="C410" t="s">
        <v>832</v>
      </c>
      <c r="D410" s="478">
        <f>SUBTOTAL(9,D405:D409)</f>
        <v>-28934020</v>
      </c>
      <c r="E410" s="478">
        <f>SUBTOTAL(9,E405:E409)</f>
        <v>534162585</v>
      </c>
      <c r="F410" s="478">
        <f>SUBTOTAL(9,F405:F409)</f>
        <v>508105446</v>
      </c>
      <c r="G410" s="478">
        <f>SUBTOTAL(9,G405:G409)</f>
        <v>-2876881</v>
      </c>
    </row>
    <row r="411" spans="2:7" outlineLevel="4">
      <c r="B411" s="180">
        <v>29100104</v>
      </c>
      <c r="C411" s="145" t="s">
        <v>841</v>
      </c>
      <c r="D411" s="478">
        <v>0</v>
      </c>
      <c r="E411" s="478">
        <v>0</v>
      </c>
      <c r="F411" s="478">
        <v>0</v>
      </c>
      <c r="G411" s="478">
        <v>0</v>
      </c>
    </row>
    <row r="412" spans="2:7" outlineLevel="4">
      <c r="B412" s="180">
        <v>29100107</v>
      </c>
      <c r="C412" s="145" t="s">
        <v>844</v>
      </c>
      <c r="D412" s="478">
        <v>0</v>
      </c>
      <c r="E412" s="478">
        <v>0</v>
      </c>
      <c r="F412" s="478">
        <v>0</v>
      </c>
      <c r="G412" s="478">
        <v>0</v>
      </c>
    </row>
    <row r="413" spans="2:7" outlineLevel="3">
      <c r="B413">
        <v>291001</v>
      </c>
      <c r="C413" t="s">
        <v>837</v>
      </c>
      <c r="D413" s="478">
        <f>SUBTOTAL(9,D411:D412)</f>
        <v>0</v>
      </c>
      <c r="E413" s="478">
        <f>SUBTOTAL(9,E411:E412)</f>
        <v>0</v>
      </c>
      <c r="F413" s="478">
        <f>SUBTOTAL(9,F411:F412)</f>
        <v>0</v>
      </c>
      <c r="G413" s="478">
        <f>SUBTOTAL(9,G411:G412)</f>
        <v>0</v>
      </c>
    </row>
    <row r="414" spans="2:7" outlineLevel="2">
      <c r="B414">
        <v>2910</v>
      </c>
      <c r="C414" t="s">
        <v>837</v>
      </c>
      <c r="D414" s="478">
        <f>SUBTOTAL(9,D411:D413)</f>
        <v>0</v>
      </c>
      <c r="E414" s="478">
        <f>SUBTOTAL(9,E411:E413)</f>
        <v>0</v>
      </c>
      <c r="F414" s="478">
        <f>SUBTOTAL(9,F411:F413)</f>
        <v>0</v>
      </c>
      <c r="G414" s="478">
        <f>SUBTOTAL(9,G411:G413)</f>
        <v>0</v>
      </c>
    </row>
    <row r="415" spans="2:7" outlineLevel="4">
      <c r="B415" s="180">
        <v>29800101</v>
      </c>
      <c r="C415" s="145" t="s">
        <v>847</v>
      </c>
      <c r="D415" s="478">
        <v>0</v>
      </c>
      <c r="E415" s="478">
        <v>0</v>
      </c>
      <c r="F415" s="478">
        <v>0</v>
      </c>
      <c r="G415" s="478">
        <v>0</v>
      </c>
    </row>
    <row r="416" spans="2:7" outlineLevel="3">
      <c r="B416">
        <v>298001</v>
      </c>
      <c r="C416" t="s">
        <v>846</v>
      </c>
      <c r="D416" s="478">
        <f>SUBTOTAL(9,D415:D415)</f>
        <v>0</v>
      </c>
      <c r="E416" s="478">
        <f>SUBTOTAL(9,E415:E415)</f>
        <v>0</v>
      </c>
      <c r="F416" s="478">
        <f>SUBTOTAL(9,F415:F415)</f>
        <v>0</v>
      </c>
      <c r="G416" s="478">
        <f>SUBTOTAL(9,G415:G415)</f>
        <v>0</v>
      </c>
    </row>
    <row r="417" spans="2:7" outlineLevel="2">
      <c r="B417">
        <v>2980</v>
      </c>
      <c r="C417" t="s">
        <v>845</v>
      </c>
      <c r="D417" s="478">
        <f>SUBTOTAL(9,D415:D416)</f>
        <v>0</v>
      </c>
      <c r="E417" s="478">
        <f>SUBTOTAL(9,E415:E416)</f>
        <v>0</v>
      </c>
      <c r="F417" s="478">
        <f>SUBTOTAL(9,F415:F416)</f>
        <v>0</v>
      </c>
      <c r="G417" s="478">
        <f>SUBTOTAL(9,G415:G416)</f>
        <v>0</v>
      </c>
    </row>
    <row r="418" spans="2:7" outlineLevel="1">
      <c r="B418">
        <v>29</v>
      </c>
      <c r="C418" t="s">
        <v>76</v>
      </c>
      <c r="D418" s="478">
        <f>SUBTOTAL(9,D405:D417)</f>
        <v>-28934020</v>
      </c>
      <c r="E418" s="478">
        <f>SUBTOTAL(9,E405:E417)</f>
        <v>534162585</v>
      </c>
      <c r="F418" s="478">
        <f>SUBTOTAL(9,F405:F417)</f>
        <v>508105446</v>
      </c>
      <c r="G418" s="478">
        <f>SUBTOTAL(9,G405:G417)</f>
        <v>-2876881</v>
      </c>
    </row>
    <row r="419" spans="2:7">
      <c r="B419">
        <v>2</v>
      </c>
      <c r="C419" t="s">
        <v>518</v>
      </c>
      <c r="D419" s="478">
        <f>SUBTOTAL(9,D162:D418)</f>
        <v>-10189645360.640007</v>
      </c>
      <c r="E419" s="478">
        <f>SUBTOTAL(9,E162:E418)</f>
        <v>12719425731.539999</v>
      </c>
      <c r="F419" s="478">
        <f>SUBTOTAL(9,F162:F418)</f>
        <v>9632758054.5699997</v>
      </c>
      <c r="G419" s="478">
        <f>SUBTOTAL(9,G162:G418)</f>
        <v>-7102977683.670002</v>
      </c>
    </row>
    <row r="420" spans="2:7" outlineLevel="4">
      <c r="B420" s="180">
        <v>32030101</v>
      </c>
      <c r="C420" s="145" t="s">
        <v>852</v>
      </c>
      <c r="D420" s="478">
        <v>-100000000</v>
      </c>
      <c r="E420" s="478">
        <v>0</v>
      </c>
      <c r="F420" s="478">
        <v>0</v>
      </c>
      <c r="G420" s="478">
        <v>-100000000</v>
      </c>
    </row>
    <row r="421" spans="2:7" outlineLevel="3">
      <c r="B421">
        <v>320301</v>
      </c>
      <c r="C421" t="s">
        <v>851</v>
      </c>
      <c r="D421" s="478">
        <f>SUBTOTAL(9,D420:D420)</f>
        <v>-100000000</v>
      </c>
      <c r="E421" s="478">
        <f>SUBTOTAL(9,E420:E420)</f>
        <v>0</v>
      </c>
      <c r="F421" s="478">
        <f>SUBTOTAL(9,F420:F420)</f>
        <v>0</v>
      </c>
      <c r="G421" s="478">
        <f>SUBTOTAL(9,G420:G420)</f>
        <v>-100000000</v>
      </c>
    </row>
    <row r="422" spans="2:7" outlineLevel="2">
      <c r="B422">
        <v>3203</v>
      </c>
      <c r="C422" t="s">
        <v>850</v>
      </c>
      <c r="D422" s="478">
        <f>SUBTOTAL(9,D420:D421)</f>
        <v>-100000000</v>
      </c>
      <c r="E422" s="478">
        <f>SUBTOTAL(9,E420:E421)</f>
        <v>0</v>
      </c>
      <c r="F422" s="478">
        <f>SUBTOTAL(9,F420:F421)</f>
        <v>0</v>
      </c>
      <c r="G422" s="478">
        <f>SUBTOTAL(9,G420:G421)</f>
        <v>-100000000</v>
      </c>
    </row>
    <row r="423" spans="2:7" outlineLevel="4">
      <c r="B423" s="180">
        <v>32080101</v>
      </c>
      <c r="C423" s="145" t="s">
        <v>90</v>
      </c>
      <c r="D423" s="478">
        <v>-10171878806.200001</v>
      </c>
      <c r="E423" s="478">
        <v>0</v>
      </c>
      <c r="F423" s="478">
        <v>0</v>
      </c>
      <c r="G423" s="478">
        <v>-10171878806.200001</v>
      </c>
    </row>
    <row r="424" spans="2:7" outlineLevel="3">
      <c r="B424">
        <v>320801</v>
      </c>
      <c r="C424" t="s">
        <v>853</v>
      </c>
      <c r="D424" s="478">
        <f>SUBTOTAL(9,D423:D423)</f>
        <v>-10171878806.200001</v>
      </c>
      <c r="E424" s="478">
        <f>SUBTOTAL(9,E423:E423)</f>
        <v>0</v>
      </c>
      <c r="F424" s="478">
        <f>SUBTOTAL(9,F423:F423)</f>
        <v>0</v>
      </c>
      <c r="G424" s="478">
        <f>SUBTOTAL(9,G423:G423)</f>
        <v>-10171878806.200001</v>
      </c>
    </row>
    <row r="425" spans="2:7" outlineLevel="2">
      <c r="B425">
        <v>3208</v>
      </c>
      <c r="C425" t="s">
        <v>853</v>
      </c>
      <c r="D425" s="478">
        <f>SUBTOTAL(9,D423:D424)</f>
        <v>-10171878806.200001</v>
      </c>
      <c r="E425" s="478">
        <f>SUBTOTAL(9,E423:E424)</f>
        <v>0</v>
      </c>
      <c r="F425" s="478">
        <f>SUBTOTAL(9,F423:F424)</f>
        <v>0</v>
      </c>
      <c r="G425" s="478">
        <f>SUBTOTAL(9,G423:G424)</f>
        <v>-10171878806.200001</v>
      </c>
    </row>
    <row r="426" spans="2:7" outlineLevel="4">
      <c r="B426" s="180">
        <v>32150101</v>
      </c>
      <c r="C426" s="145" t="s">
        <v>857</v>
      </c>
      <c r="D426" s="478">
        <v>-4590734261.7399998</v>
      </c>
      <c r="E426" s="478">
        <v>685101528.67999995</v>
      </c>
      <c r="F426" s="478">
        <v>0</v>
      </c>
      <c r="G426" s="478">
        <v>-3905632733.0599999</v>
      </c>
    </row>
    <row r="427" spans="2:7" outlineLevel="4">
      <c r="B427" s="180">
        <v>32150102</v>
      </c>
      <c r="C427" s="145" t="s">
        <v>1652</v>
      </c>
      <c r="D427" s="478">
        <v>0</v>
      </c>
      <c r="E427" s="478">
        <v>0</v>
      </c>
      <c r="F427" s="478">
        <v>0</v>
      </c>
      <c r="G427" s="478">
        <v>0</v>
      </c>
    </row>
    <row r="428" spans="2:7" outlineLevel="4">
      <c r="B428" s="180">
        <v>32150103</v>
      </c>
      <c r="C428" s="145" t="s">
        <v>859</v>
      </c>
      <c r="D428" s="478">
        <v>-6297213807.1800003</v>
      </c>
      <c r="E428" s="478">
        <v>928724562.49000001</v>
      </c>
      <c r="F428" s="478">
        <v>0</v>
      </c>
      <c r="G428" s="478">
        <v>-5368489244.6900005</v>
      </c>
    </row>
    <row r="429" spans="2:7" outlineLevel="3">
      <c r="B429">
        <v>321501</v>
      </c>
      <c r="C429" t="s">
        <v>856</v>
      </c>
      <c r="D429" s="478">
        <f>SUBTOTAL(9,D426:D428)</f>
        <v>-10887948068.92</v>
      </c>
      <c r="E429" s="478">
        <f>SUBTOTAL(9,E426:E428)</f>
        <v>1613826091.1700001</v>
      </c>
      <c r="F429" s="478">
        <f>SUBTOTAL(9,F426:F428)</f>
        <v>0</v>
      </c>
      <c r="G429" s="478">
        <f>SUBTOTAL(9,G426:G428)</f>
        <v>-9274121977.75</v>
      </c>
    </row>
    <row r="430" spans="2:7" outlineLevel="2">
      <c r="B430">
        <v>3215</v>
      </c>
      <c r="C430" t="s">
        <v>855</v>
      </c>
      <c r="D430" s="478">
        <f>SUBTOTAL(9,D426:D429)</f>
        <v>-10887948068.92</v>
      </c>
      <c r="E430" s="478">
        <f>SUBTOTAL(9,E426:E429)</f>
        <v>1613826091.1700001</v>
      </c>
      <c r="F430" s="478">
        <f>SUBTOTAL(9,F426:F429)</f>
        <v>0</v>
      </c>
      <c r="G430" s="478">
        <f>SUBTOTAL(9,G426:G429)</f>
        <v>-9274121977.75</v>
      </c>
    </row>
    <row r="431" spans="2:7" outlineLevel="4">
      <c r="B431" s="180">
        <v>32250101</v>
      </c>
      <c r="C431" s="145" t="s">
        <v>861</v>
      </c>
      <c r="D431" s="478">
        <v>0</v>
      </c>
      <c r="E431" s="478">
        <v>0</v>
      </c>
      <c r="F431" s="478">
        <v>0</v>
      </c>
      <c r="G431" s="478">
        <v>0</v>
      </c>
    </row>
    <row r="432" spans="2:7" outlineLevel="3">
      <c r="B432">
        <v>322501</v>
      </c>
      <c r="C432" t="s">
        <v>860</v>
      </c>
      <c r="D432" s="478">
        <f>SUBTOTAL(9,D431:D431)</f>
        <v>0</v>
      </c>
      <c r="E432" s="478">
        <f>SUBTOTAL(9,E431:E431)</f>
        <v>0</v>
      </c>
      <c r="F432" s="478">
        <f>SUBTOTAL(9,F431:F431)</f>
        <v>0</v>
      </c>
      <c r="G432" s="478">
        <f>SUBTOTAL(9,G431:G431)</f>
        <v>0</v>
      </c>
    </row>
    <row r="433" spans="2:7" outlineLevel="2">
      <c r="B433">
        <v>3225</v>
      </c>
      <c r="C433" t="s">
        <v>860</v>
      </c>
      <c r="D433" s="478">
        <f>SUBTOTAL(9,D431:D432)</f>
        <v>0</v>
      </c>
      <c r="E433" s="478">
        <f>SUBTOTAL(9,E431:E432)</f>
        <v>0</v>
      </c>
      <c r="F433" s="478">
        <f>SUBTOTAL(9,F431:F432)</f>
        <v>0</v>
      </c>
      <c r="G433" s="478">
        <f>SUBTOTAL(9,G431:G432)</f>
        <v>0</v>
      </c>
    </row>
    <row r="434" spans="2:7" outlineLevel="4">
      <c r="B434" s="180">
        <v>32300101</v>
      </c>
      <c r="C434" s="145" t="s">
        <v>864</v>
      </c>
      <c r="D434" s="478">
        <v>-2170814870</v>
      </c>
      <c r="E434" s="478">
        <v>0</v>
      </c>
      <c r="F434" s="478">
        <v>0</v>
      </c>
      <c r="G434" s="478">
        <v>-2170814870</v>
      </c>
    </row>
    <row r="435" spans="2:7" outlineLevel="4">
      <c r="B435" s="180">
        <v>32300102</v>
      </c>
      <c r="C435" s="145" t="s">
        <v>865</v>
      </c>
      <c r="D435" s="478">
        <v>0</v>
      </c>
      <c r="E435" s="478">
        <v>0</v>
      </c>
      <c r="F435" s="478">
        <v>0</v>
      </c>
      <c r="G435" s="478">
        <v>0</v>
      </c>
    </row>
    <row r="436" spans="2:7" outlineLevel="3">
      <c r="B436">
        <v>323001</v>
      </c>
      <c r="C436" t="s">
        <v>863</v>
      </c>
      <c r="D436" s="478">
        <f>SUBTOTAL(9,D434:D435)</f>
        <v>-2170814870</v>
      </c>
      <c r="E436" s="478">
        <f>SUBTOTAL(9,E434:E435)</f>
        <v>0</v>
      </c>
      <c r="F436" s="478">
        <f>SUBTOTAL(9,F434:F435)</f>
        <v>0</v>
      </c>
      <c r="G436" s="478">
        <f>SUBTOTAL(9,G434:G435)</f>
        <v>-2170814870</v>
      </c>
    </row>
    <row r="437" spans="2:7" outlineLevel="2">
      <c r="B437">
        <v>3230</v>
      </c>
      <c r="C437" t="s">
        <v>863</v>
      </c>
      <c r="D437" s="478">
        <f>SUBTOTAL(9,D434:D436)</f>
        <v>-2170814870</v>
      </c>
      <c r="E437" s="478">
        <f>SUBTOTAL(9,E434:E436)</f>
        <v>0</v>
      </c>
      <c r="F437" s="478">
        <f>SUBTOTAL(9,F434:F436)</f>
        <v>0</v>
      </c>
      <c r="G437" s="478">
        <f>SUBTOTAL(9,G434:G436)</f>
        <v>-2170814870</v>
      </c>
    </row>
    <row r="438" spans="2:7" outlineLevel="4">
      <c r="B438" s="180">
        <v>32350201</v>
      </c>
      <c r="C438" s="145" t="s">
        <v>869</v>
      </c>
      <c r="D438" s="478">
        <v>0</v>
      </c>
      <c r="E438" s="478">
        <v>0</v>
      </c>
      <c r="F438" s="478">
        <v>0</v>
      </c>
      <c r="G438" s="478">
        <v>0</v>
      </c>
    </row>
    <row r="439" spans="2:7" outlineLevel="3">
      <c r="B439">
        <v>323502</v>
      </c>
      <c r="C439" t="s">
        <v>868</v>
      </c>
      <c r="D439" s="478">
        <f>SUBTOTAL(9,D438:D438)</f>
        <v>0</v>
      </c>
      <c r="E439" s="478">
        <f>SUBTOTAL(9,E438:E438)</f>
        <v>0</v>
      </c>
      <c r="F439" s="478">
        <f>SUBTOTAL(9,F438:F438)</f>
        <v>0</v>
      </c>
      <c r="G439" s="478">
        <f>SUBTOTAL(9,G438:G438)</f>
        <v>0</v>
      </c>
    </row>
    <row r="440" spans="2:7" outlineLevel="2">
      <c r="B440">
        <v>3235</v>
      </c>
      <c r="C440" t="s">
        <v>867</v>
      </c>
      <c r="D440" s="478">
        <f>SUBTOTAL(9,D438:D439)</f>
        <v>0</v>
      </c>
      <c r="E440" s="478">
        <f>SUBTOTAL(9,E438:E439)</f>
        <v>0</v>
      </c>
      <c r="F440" s="478">
        <f>SUBTOTAL(9,F438:F439)</f>
        <v>0</v>
      </c>
      <c r="G440" s="478">
        <f>SUBTOTAL(9,G438:G439)</f>
        <v>0</v>
      </c>
    </row>
    <row r="441" spans="2:7" outlineLevel="4">
      <c r="B441" s="180">
        <v>32400162</v>
      </c>
      <c r="C441" s="145" t="s">
        <v>871</v>
      </c>
      <c r="D441" s="478">
        <v>0</v>
      </c>
      <c r="E441" s="478">
        <v>0</v>
      </c>
      <c r="F441" s="478">
        <v>0</v>
      </c>
      <c r="G441" s="478">
        <v>0</v>
      </c>
    </row>
    <row r="442" spans="2:7" outlineLevel="4">
      <c r="B442" s="180">
        <v>32400166</v>
      </c>
      <c r="C442" s="145" t="s">
        <v>872</v>
      </c>
      <c r="D442" s="478">
        <v>0</v>
      </c>
      <c r="E442" s="478">
        <v>0</v>
      </c>
      <c r="F442" s="478">
        <v>0</v>
      </c>
      <c r="G442" s="478">
        <v>0</v>
      </c>
    </row>
    <row r="443" spans="2:7" outlineLevel="4">
      <c r="B443" s="180">
        <v>32400169</v>
      </c>
      <c r="C443" s="145" t="s">
        <v>874</v>
      </c>
      <c r="D443" s="478">
        <v>0</v>
      </c>
      <c r="E443" s="478">
        <v>0</v>
      </c>
      <c r="F443" s="478">
        <v>0</v>
      </c>
      <c r="G443" s="478">
        <v>0</v>
      </c>
    </row>
    <row r="444" spans="2:7" outlineLevel="3">
      <c r="B444">
        <v>324001</v>
      </c>
      <c r="C444" t="s">
        <v>870</v>
      </c>
      <c r="D444" s="478">
        <f>SUBTOTAL(9,D441:D443)</f>
        <v>0</v>
      </c>
      <c r="E444" s="478">
        <f>SUBTOTAL(9,E441:E443)</f>
        <v>0</v>
      </c>
      <c r="F444" s="478">
        <f>SUBTOTAL(9,F441:F443)</f>
        <v>0</v>
      </c>
      <c r="G444" s="478">
        <f>SUBTOTAL(9,G441:G443)</f>
        <v>0</v>
      </c>
    </row>
    <row r="445" spans="2:7" outlineLevel="2">
      <c r="B445">
        <v>3240</v>
      </c>
      <c r="C445" t="s">
        <v>870</v>
      </c>
      <c r="D445" s="478">
        <f>SUBTOTAL(9,D441:D444)</f>
        <v>0</v>
      </c>
      <c r="E445" s="478">
        <f>SUBTOTAL(9,E441:E444)</f>
        <v>0</v>
      </c>
      <c r="F445" s="478">
        <f>SUBTOTAL(9,F441:F444)</f>
        <v>0</v>
      </c>
      <c r="G445" s="478">
        <f>SUBTOTAL(9,G441:G444)</f>
        <v>0</v>
      </c>
    </row>
    <row r="446" spans="2:7" outlineLevel="1">
      <c r="B446">
        <v>32</v>
      </c>
      <c r="C446" t="s">
        <v>849</v>
      </c>
      <c r="D446" s="478">
        <f>SUBTOTAL(9,D420:D445)</f>
        <v>-23330641745.120003</v>
      </c>
      <c r="E446" s="478">
        <f>SUBTOTAL(9,E420:E445)</f>
        <v>1613826091.1700001</v>
      </c>
      <c r="F446" s="478">
        <f>SUBTOTAL(9,F420:F445)</f>
        <v>0</v>
      </c>
      <c r="G446" s="478">
        <f>SUBTOTAL(9,G420:G445)</f>
        <v>-21716815653.950001</v>
      </c>
    </row>
    <row r="447" spans="2:7" outlineLevel="4">
      <c r="B447" s="180">
        <v>33050501</v>
      </c>
      <c r="C447" s="145" t="s">
        <v>877</v>
      </c>
      <c r="D447" s="478">
        <v>-20539751371.689999</v>
      </c>
      <c r="E447" s="478">
        <v>0</v>
      </c>
      <c r="F447" s="478">
        <v>0</v>
      </c>
      <c r="G447" s="478">
        <v>-20539751371.689999</v>
      </c>
    </row>
    <row r="448" spans="2:7" outlineLevel="3">
      <c r="B448">
        <v>330505</v>
      </c>
      <c r="C448" t="s">
        <v>876</v>
      </c>
      <c r="D448" s="478">
        <f>SUBTOTAL(9,D447:D447)</f>
        <v>-20539751371.689999</v>
      </c>
      <c r="E448" s="478">
        <f>SUBTOTAL(9,E447:E447)</f>
        <v>0</v>
      </c>
      <c r="F448" s="478">
        <f>SUBTOTAL(9,F447:F447)</f>
        <v>0</v>
      </c>
      <c r="G448" s="478">
        <f>SUBTOTAL(9,G447:G447)</f>
        <v>-20539751371.689999</v>
      </c>
    </row>
    <row r="449" spans="2:7" outlineLevel="4">
      <c r="B449" s="180">
        <v>33051001</v>
      </c>
      <c r="C449" s="145" t="s">
        <v>879</v>
      </c>
      <c r="D449" s="478">
        <v>15962093890.809999</v>
      </c>
      <c r="E449" s="478">
        <v>0</v>
      </c>
      <c r="F449" s="478">
        <v>0</v>
      </c>
      <c r="G449" s="478">
        <v>15962093890.809999</v>
      </c>
    </row>
    <row r="450" spans="2:7" outlineLevel="3">
      <c r="B450">
        <v>330510</v>
      </c>
      <c r="C450" t="s">
        <v>878</v>
      </c>
      <c r="D450" s="478">
        <f>SUBTOTAL(9,D449:D449)</f>
        <v>15962093890.809999</v>
      </c>
      <c r="E450" s="478">
        <f>SUBTOTAL(9,E449:E449)</f>
        <v>0</v>
      </c>
      <c r="F450" s="478">
        <f>SUBTOTAL(9,F449:F449)</f>
        <v>0</v>
      </c>
      <c r="G450" s="478">
        <f>SUBTOTAL(9,G449:G449)</f>
        <v>15962093890.809999</v>
      </c>
    </row>
    <row r="451" spans="2:7" outlineLevel="2">
      <c r="B451">
        <v>3305</v>
      </c>
      <c r="C451" t="s">
        <v>875</v>
      </c>
      <c r="D451" s="478">
        <f>SUBTOTAL(9,D447:D450)</f>
        <v>-4577657480.8799992</v>
      </c>
      <c r="E451" s="478">
        <f>SUBTOTAL(9,E447:E450)</f>
        <v>0</v>
      </c>
      <c r="F451" s="478">
        <f>SUBTOTAL(9,F447:F450)</f>
        <v>0</v>
      </c>
      <c r="G451" s="478">
        <f>SUBTOTAL(9,G447:G450)</f>
        <v>-4577657480.8799992</v>
      </c>
    </row>
    <row r="452" spans="2:7" outlineLevel="1">
      <c r="B452">
        <v>33</v>
      </c>
      <c r="C452" t="s">
        <v>875</v>
      </c>
      <c r="D452" s="478">
        <f>SUBTOTAL(9,D447:D451)</f>
        <v>-4577657480.8799992</v>
      </c>
      <c r="E452" s="478">
        <f>SUBTOTAL(9,E447:E451)</f>
        <v>0</v>
      </c>
      <c r="F452" s="478">
        <f>SUBTOTAL(9,F447:F451)</f>
        <v>0</v>
      </c>
      <c r="G452" s="478">
        <f>SUBTOTAL(9,G447:G451)</f>
        <v>-4577657480.8799992</v>
      </c>
    </row>
    <row r="453" spans="2:7">
      <c r="B453">
        <v>3</v>
      </c>
      <c r="C453" t="s">
        <v>848</v>
      </c>
      <c r="D453" s="478">
        <f>SUBTOTAL(9,D420:D452)</f>
        <v>-27908299226</v>
      </c>
      <c r="E453" s="478">
        <f>SUBTOTAL(9,E420:E452)</f>
        <v>1613826091.1700001</v>
      </c>
      <c r="F453" s="478">
        <f>SUBTOTAL(9,F420:F452)</f>
        <v>0</v>
      </c>
      <c r="G453" s="478">
        <f>SUBTOTAL(9,G420:G452)</f>
        <v>-26294473134.830002</v>
      </c>
    </row>
    <row r="454" spans="2:7" outlineLevel="4">
      <c r="B454" s="180">
        <v>43901601</v>
      </c>
      <c r="C454" s="145" t="s">
        <v>884</v>
      </c>
      <c r="D454" s="478">
        <v>0</v>
      </c>
      <c r="E454" s="478">
        <v>24000</v>
      </c>
      <c r="F454" s="478">
        <v>4440000</v>
      </c>
      <c r="G454" s="478">
        <v>-4416000</v>
      </c>
    </row>
    <row r="455" spans="2:7" outlineLevel="4">
      <c r="B455" s="180">
        <v>43901603</v>
      </c>
      <c r="C455" s="145" t="s">
        <v>885</v>
      </c>
      <c r="D455" s="478">
        <v>0</v>
      </c>
      <c r="E455" s="478">
        <v>24205376</v>
      </c>
      <c r="F455" s="478">
        <v>72924088</v>
      </c>
      <c r="G455" s="478">
        <v>-48718712</v>
      </c>
    </row>
    <row r="456" spans="2:7" outlineLevel="4">
      <c r="B456" s="180">
        <v>43901604</v>
      </c>
      <c r="C456" s="145" t="s">
        <v>886</v>
      </c>
      <c r="D456" s="478">
        <v>0</v>
      </c>
      <c r="E456" s="478">
        <v>73685760</v>
      </c>
      <c r="F456" s="478">
        <v>169124938</v>
      </c>
      <c r="G456" s="478">
        <v>-95439178</v>
      </c>
    </row>
    <row r="457" spans="2:7" outlineLevel="4">
      <c r="B457" s="180">
        <v>43901605</v>
      </c>
      <c r="C457" s="145" t="s">
        <v>887</v>
      </c>
      <c r="D457" s="478">
        <v>0</v>
      </c>
      <c r="E457" s="478">
        <v>1861952</v>
      </c>
      <c r="F457" s="478">
        <v>15449191</v>
      </c>
      <c r="G457" s="478">
        <v>-13587239</v>
      </c>
    </row>
    <row r="458" spans="2:7" outlineLevel="4">
      <c r="B458" s="180">
        <v>43901606</v>
      </c>
      <c r="C458" s="145" t="s">
        <v>888</v>
      </c>
      <c r="D458" s="478">
        <v>0</v>
      </c>
      <c r="E458" s="478">
        <v>41081792</v>
      </c>
      <c r="F458" s="478">
        <v>91097136</v>
      </c>
      <c r="G458" s="478">
        <v>-50015344</v>
      </c>
    </row>
    <row r="459" spans="2:7" outlineLevel="4">
      <c r="B459" s="180">
        <v>43901607</v>
      </c>
      <c r="C459" s="145" t="s">
        <v>889</v>
      </c>
      <c r="D459" s="478">
        <v>0</v>
      </c>
      <c r="E459" s="478">
        <v>189148.78</v>
      </c>
      <c r="F459" s="478">
        <v>645823476.77999997</v>
      </c>
      <c r="G459" s="478">
        <v>-645634328</v>
      </c>
    </row>
    <row r="460" spans="2:7" outlineLevel="4">
      <c r="B460" s="180">
        <v>43901608</v>
      </c>
      <c r="C460" s="145" t="s">
        <v>890</v>
      </c>
      <c r="D460" s="478">
        <v>0</v>
      </c>
      <c r="E460" s="478">
        <v>125949.8</v>
      </c>
      <c r="F460" s="478">
        <v>25055335.800000001</v>
      </c>
      <c r="G460" s="478">
        <v>-24929386</v>
      </c>
    </row>
    <row r="461" spans="2:7" outlineLevel="4">
      <c r="B461" s="180">
        <v>43901609</v>
      </c>
      <c r="C461" s="145" t="s">
        <v>891</v>
      </c>
      <c r="D461" s="478">
        <v>0</v>
      </c>
      <c r="E461" s="478">
        <v>11369792</v>
      </c>
      <c r="F461" s="478">
        <v>42844648</v>
      </c>
      <c r="G461" s="478">
        <v>-31474856</v>
      </c>
    </row>
    <row r="462" spans="2:7" outlineLevel="4">
      <c r="B462" s="180">
        <v>43901611</v>
      </c>
      <c r="C462" s="145" t="s">
        <v>892</v>
      </c>
      <c r="D462" s="478">
        <v>0</v>
      </c>
      <c r="E462" s="478">
        <v>0</v>
      </c>
      <c r="F462" s="478">
        <v>95200</v>
      </c>
      <c r="G462" s="478">
        <v>-95200</v>
      </c>
    </row>
    <row r="463" spans="2:7" outlineLevel="4">
      <c r="B463" s="180">
        <v>43901612</v>
      </c>
      <c r="C463" s="145" t="s">
        <v>893</v>
      </c>
      <c r="D463" s="478">
        <v>0</v>
      </c>
      <c r="E463" s="478">
        <v>0</v>
      </c>
      <c r="F463" s="478">
        <v>117233</v>
      </c>
      <c r="G463" s="478">
        <v>-117233</v>
      </c>
    </row>
    <row r="464" spans="2:7" outlineLevel="4">
      <c r="B464" s="180">
        <v>43901613</v>
      </c>
      <c r="C464" s="145" t="s">
        <v>894</v>
      </c>
      <c r="D464" s="478">
        <v>0</v>
      </c>
      <c r="E464" s="478">
        <v>0</v>
      </c>
      <c r="F464" s="478">
        <v>10581688</v>
      </c>
      <c r="G464" s="478">
        <v>-10581688</v>
      </c>
    </row>
    <row r="465" spans="2:7" outlineLevel="4">
      <c r="B465" s="180">
        <v>43901614</v>
      </c>
      <c r="C465" s="145" t="s">
        <v>895</v>
      </c>
      <c r="D465" s="478">
        <v>0</v>
      </c>
      <c r="E465" s="478">
        <v>0</v>
      </c>
      <c r="F465" s="478">
        <v>113926409</v>
      </c>
      <c r="G465" s="478">
        <v>-113926409</v>
      </c>
    </row>
    <row r="466" spans="2:7" outlineLevel="4">
      <c r="B466" s="180">
        <v>43901615</v>
      </c>
      <c r="C466" s="145" t="s">
        <v>896</v>
      </c>
      <c r="D466" s="478">
        <v>0</v>
      </c>
      <c r="E466" s="478">
        <v>0</v>
      </c>
      <c r="F466" s="478">
        <v>14193924</v>
      </c>
      <c r="G466" s="478">
        <v>-14193924</v>
      </c>
    </row>
    <row r="467" spans="2:7" outlineLevel="4">
      <c r="B467" s="180">
        <v>43901618</v>
      </c>
      <c r="C467" s="145" t="s">
        <v>899</v>
      </c>
      <c r="D467" s="478">
        <v>0</v>
      </c>
      <c r="E467" s="478">
        <v>0</v>
      </c>
      <c r="F467" s="478">
        <v>22190691</v>
      </c>
      <c r="G467" s="478">
        <v>-22190691</v>
      </c>
    </row>
    <row r="468" spans="2:7" outlineLevel="4">
      <c r="B468" s="180">
        <v>43901619</v>
      </c>
      <c r="C468" s="145" t="s">
        <v>900</v>
      </c>
      <c r="D468" s="478">
        <v>0</v>
      </c>
      <c r="E468" s="478">
        <v>187236.2</v>
      </c>
      <c r="F468" s="478">
        <v>3931960.2</v>
      </c>
      <c r="G468" s="478">
        <v>-3744724</v>
      </c>
    </row>
    <row r="469" spans="2:7" outlineLevel="4">
      <c r="B469" s="180">
        <v>43901620</v>
      </c>
      <c r="C469" s="145" t="s">
        <v>901</v>
      </c>
      <c r="D469" s="478">
        <v>0</v>
      </c>
      <c r="E469" s="478">
        <v>0</v>
      </c>
      <c r="F469" s="478">
        <v>13890128</v>
      </c>
      <c r="G469" s="478">
        <v>-13890128</v>
      </c>
    </row>
    <row r="470" spans="2:7" outlineLevel="4">
      <c r="B470" s="180">
        <v>43901625</v>
      </c>
      <c r="C470" s="145" t="s">
        <v>906</v>
      </c>
      <c r="D470" s="478">
        <v>0</v>
      </c>
      <c r="E470" s="478">
        <v>0</v>
      </c>
      <c r="F470" s="478">
        <v>424076</v>
      </c>
      <c r="G470" s="478">
        <v>-424076</v>
      </c>
    </row>
    <row r="471" spans="2:7" outlineLevel="4">
      <c r="B471" s="180">
        <v>43901634</v>
      </c>
      <c r="C471" s="145" t="s">
        <v>915</v>
      </c>
      <c r="D471" s="478">
        <v>0</v>
      </c>
      <c r="E471" s="478">
        <v>374472.4</v>
      </c>
      <c r="F471" s="478">
        <v>4119196.4</v>
      </c>
      <c r="G471" s="478">
        <v>-3744724</v>
      </c>
    </row>
    <row r="472" spans="2:7" outlineLevel="4">
      <c r="B472" s="180">
        <v>43901635</v>
      </c>
      <c r="C472" s="145" t="s">
        <v>916</v>
      </c>
      <c r="D472" s="478">
        <v>0</v>
      </c>
      <c r="E472" s="478">
        <v>374472.4</v>
      </c>
      <c r="F472" s="478">
        <v>5991558.4000000004</v>
      </c>
      <c r="G472" s="478">
        <v>-5617086</v>
      </c>
    </row>
    <row r="473" spans="2:7" outlineLevel="4">
      <c r="B473" s="180">
        <v>43901637</v>
      </c>
      <c r="C473" s="145" t="s">
        <v>918</v>
      </c>
      <c r="D473" s="478">
        <v>0</v>
      </c>
      <c r="E473" s="478">
        <v>0</v>
      </c>
      <c r="F473" s="478">
        <v>1872362</v>
      </c>
      <c r="G473" s="478">
        <v>-1872362</v>
      </c>
    </row>
    <row r="474" spans="2:7" outlineLevel="4">
      <c r="B474" s="180">
        <v>43901654</v>
      </c>
      <c r="C474" s="145" t="s">
        <v>935</v>
      </c>
      <c r="D474" s="478">
        <v>0</v>
      </c>
      <c r="E474" s="478">
        <v>0</v>
      </c>
      <c r="F474" s="478">
        <v>11834765</v>
      </c>
      <c r="G474" s="478">
        <v>-11834765</v>
      </c>
    </row>
    <row r="475" spans="2:7" outlineLevel="4">
      <c r="B475" s="180">
        <v>43901658</v>
      </c>
      <c r="C475" s="145" t="s">
        <v>939</v>
      </c>
      <c r="D475" s="478">
        <v>0</v>
      </c>
      <c r="E475" s="478">
        <v>0</v>
      </c>
      <c r="F475" s="478">
        <v>21379230</v>
      </c>
      <c r="G475" s="478">
        <v>-21379230</v>
      </c>
    </row>
    <row r="476" spans="2:7" outlineLevel="4">
      <c r="B476" s="180">
        <v>43901659</v>
      </c>
      <c r="C476" s="145" t="s">
        <v>940</v>
      </c>
      <c r="D476" s="478">
        <v>0</v>
      </c>
      <c r="E476" s="478">
        <v>0</v>
      </c>
      <c r="F476" s="478">
        <v>1636916</v>
      </c>
      <c r="G476" s="478">
        <v>-1636916</v>
      </c>
    </row>
    <row r="477" spans="2:7" outlineLevel="3">
      <c r="B477">
        <v>439016</v>
      </c>
      <c r="C477" t="s">
        <v>883</v>
      </c>
      <c r="D477" s="478">
        <f>SUBTOTAL(9,D454:D476)</f>
        <v>0</v>
      </c>
      <c r="E477" s="478">
        <f>SUBTOTAL(9,E454:E476)</f>
        <v>153479951.58000001</v>
      </c>
      <c r="F477" s="478">
        <f>SUBTOTAL(9,F454:F476)</f>
        <v>1292944150.5800002</v>
      </c>
      <c r="G477" s="478">
        <f>SUBTOTAL(9,G454:G476)</f>
        <v>-1139464199</v>
      </c>
    </row>
    <row r="478" spans="2:7" outlineLevel="2">
      <c r="B478">
        <v>4390</v>
      </c>
      <c r="C478" t="s">
        <v>1623</v>
      </c>
      <c r="D478" s="478">
        <f>SUBTOTAL(9,D454:D477)</f>
        <v>0</v>
      </c>
      <c r="E478" s="478">
        <f>SUBTOTAL(9,E454:E477)</f>
        <v>153479951.58000001</v>
      </c>
      <c r="F478" s="478">
        <f>SUBTOTAL(9,F454:F477)</f>
        <v>1292944150.5800002</v>
      </c>
      <c r="G478" s="478">
        <f>SUBTOTAL(9,G454:G477)</f>
        <v>-1139464199</v>
      </c>
    </row>
    <row r="479" spans="2:7" outlineLevel="1">
      <c r="B479">
        <v>43</v>
      </c>
      <c r="C479" t="s">
        <v>1623</v>
      </c>
      <c r="D479" s="478">
        <f>SUBTOTAL(9,D454:D478)</f>
        <v>0</v>
      </c>
      <c r="E479" s="478">
        <f>SUBTOTAL(9,E454:E478)</f>
        <v>153479951.58000001</v>
      </c>
      <c r="F479" s="478">
        <f>SUBTOTAL(9,F454:F478)</f>
        <v>1292944150.5800002</v>
      </c>
      <c r="G479" s="478">
        <f>SUBTOTAL(9,G454:G478)</f>
        <v>-1139464199</v>
      </c>
    </row>
    <row r="480" spans="2:7" outlineLevel="4">
      <c r="B480" s="180">
        <v>48050121</v>
      </c>
      <c r="C480" s="145" t="s">
        <v>972</v>
      </c>
      <c r="D480" s="478">
        <v>0</v>
      </c>
      <c r="E480" s="478">
        <v>0</v>
      </c>
      <c r="F480" s="478">
        <v>40812932.329999998</v>
      </c>
      <c r="G480" s="478">
        <v>-40812932.329999998</v>
      </c>
    </row>
    <row r="481" spans="2:7" outlineLevel="4">
      <c r="B481" s="180">
        <v>48050123</v>
      </c>
      <c r="C481" s="145" t="s">
        <v>974</v>
      </c>
      <c r="D481" s="478">
        <v>0</v>
      </c>
      <c r="E481" s="478">
        <v>17278949.359999999</v>
      </c>
      <c r="F481" s="478">
        <v>56195804.459999993</v>
      </c>
      <c r="G481" s="478">
        <v>-38916855.100000001</v>
      </c>
    </row>
    <row r="482" spans="2:7" outlineLevel="4">
      <c r="B482" s="180">
        <v>48050124</v>
      </c>
      <c r="C482" s="145" t="s">
        <v>975</v>
      </c>
      <c r="D482" s="478">
        <v>0</v>
      </c>
      <c r="E482" s="478">
        <v>155825</v>
      </c>
      <c r="F482" s="478">
        <v>1833444</v>
      </c>
      <c r="G482" s="478">
        <v>-1677619</v>
      </c>
    </row>
    <row r="483" spans="2:7" outlineLevel="4">
      <c r="B483" s="180">
        <v>48050135</v>
      </c>
      <c r="C483" s="145" t="s">
        <v>976</v>
      </c>
      <c r="D483" s="478">
        <v>0</v>
      </c>
      <c r="E483" s="478">
        <v>0</v>
      </c>
      <c r="F483" s="478">
        <v>10429892</v>
      </c>
      <c r="G483" s="478">
        <v>-10429892</v>
      </c>
    </row>
    <row r="484" spans="2:7" outlineLevel="3">
      <c r="B484">
        <v>480501</v>
      </c>
      <c r="C484" t="s">
        <v>970</v>
      </c>
      <c r="D484" s="478">
        <f>SUBTOTAL(9,D480:D483)</f>
        <v>0</v>
      </c>
      <c r="E484" s="478">
        <f>SUBTOTAL(9,E480:E483)</f>
        <v>17434774.359999999</v>
      </c>
      <c r="F484" s="478">
        <f>SUBTOTAL(9,F480:F483)</f>
        <v>109272072.78999999</v>
      </c>
      <c r="G484" s="478">
        <f>SUBTOTAL(9,G480:G483)</f>
        <v>-91837298.430000007</v>
      </c>
    </row>
    <row r="485" spans="2:7" outlineLevel="2">
      <c r="B485">
        <v>4805</v>
      </c>
      <c r="C485" t="s">
        <v>970</v>
      </c>
      <c r="D485" s="478">
        <f>SUBTOTAL(9,D480:D484)</f>
        <v>0</v>
      </c>
      <c r="E485" s="478">
        <f>SUBTOTAL(9,E480:E484)</f>
        <v>17434774.359999999</v>
      </c>
      <c r="F485" s="478">
        <f>SUBTOTAL(9,F480:F484)</f>
        <v>109272072.78999999</v>
      </c>
      <c r="G485" s="478">
        <f>SUBTOTAL(9,G480:G484)</f>
        <v>-91837298.430000007</v>
      </c>
    </row>
    <row r="486" spans="2:7" outlineLevel="4">
      <c r="B486" s="180">
        <v>48060101</v>
      </c>
      <c r="C486" s="145" t="s">
        <v>981</v>
      </c>
      <c r="D486" s="478">
        <v>0</v>
      </c>
      <c r="E486" s="478">
        <v>0</v>
      </c>
      <c r="F486" s="478">
        <v>284726.5</v>
      </c>
      <c r="G486" s="478">
        <v>-284726.5</v>
      </c>
    </row>
    <row r="487" spans="2:7" outlineLevel="3">
      <c r="B487">
        <v>480601</v>
      </c>
      <c r="C487" t="s">
        <v>980</v>
      </c>
      <c r="D487" s="478">
        <f>SUBTOTAL(9,D486:D486)</f>
        <v>0</v>
      </c>
      <c r="E487" s="478">
        <f>SUBTOTAL(9,E486:E486)</f>
        <v>0</v>
      </c>
      <c r="F487" s="478">
        <f>SUBTOTAL(9,F486:F486)</f>
        <v>284726.5</v>
      </c>
      <c r="G487" s="478">
        <f>SUBTOTAL(9,G486:G486)</f>
        <v>-284726.5</v>
      </c>
    </row>
    <row r="488" spans="2:7" outlineLevel="2">
      <c r="B488">
        <v>4806</v>
      </c>
      <c r="C488" t="s">
        <v>979</v>
      </c>
      <c r="D488" s="478">
        <f>SUBTOTAL(9,D486:D487)</f>
        <v>0</v>
      </c>
      <c r="E488" s="478">
        <f>SUBTOTAL(9,E486:E487)</f>
        <v>0</v>
      </c>
      <c r="F488" s="478">
        <f>SUBTOTAL(9,F486:F487)</f>
        <v>284726.5</v>
      </c>
      <c r="G488" s="478">
        <f>SUBTOTAL(9,G486:G487)</f>
        <v>-284726.5</v>
      </c>
    </row>
    <row r="489" spans="2:7" outlineLevel="4">
      <c r="B489" s="180">
        <v>48081701</v>
      </c>
      <c r="C489" s="145" t="s">
        <v>988</v>
      </c>
      <c r="D489" s="478">
        <v>0</v>
      </c>
      <c r="E489" s="478">
        <v>0</v>
      </c>
      <c r="F489" s="478">
        <v>14998065</v>
      </c>
      <c r="G489" s="478">
        <v>-14998065</v>
      </c>
    </row>
    <row r="490" spans="2:7" outlineLevel="4">
      <c r="B490" s="180">
        <v>48081702</v>
      </c>
      <c r="C490" s="145" t="s">
        <v>989</v>
      </c>
      <c r="D490" s="478">
        <v>0</v>
      </c>
      <c r="E490" s="478">
        <v>5125557</v>
      </c>
      <c r="F490" s="478">
        <v>23177331</v>
      </c>
      <c r="G490" s="478">
        <v>-18051774</v>
      </c>
    </row>
    <row r="491" spans="2:7" outlineLevel="4">
      <c r="B491" s="180">
        <v>48081703</v>
      </c>
      <c r="C491" s="145" t="s">
        <v>990</v>
      </c>
      <c r="D491" s="478">
        <v>0</v>
      </c>
      <c r="E491" s="478">
        <v>1481200</v>
      </c>
      <c r="F491" s="478">
        <v>11672380</v>
      </c>
      <c r="G491" s="478">
        <v>-10191180</v>
      </c>
    </row>
    <row r="492" spans="2:7" outlineLevel="4">
      <c r="B492" s="180">
        <v>48081705</v>
      </c>
      <c r="C492" s="145" t="s">
        <v>991</v>
      </c>
      <c r="D492" s="478">
        <v>0</v>
      </c>
      <c r="E492" s="478">
        <v>4122380</v>
      </c>
      <c r="F492" s="478">
        <v>8020757</v>
      </c>
      <c r="G492" s="478">
        <v>-3898377</v>
      </c>
    </row>
    <row r="493" spans="2:7" outlineLevel="3">
      <c r="B493">
        <v>480817</v>
      </c>
      <c r="C493" t="s">
        <v>987</v>
      </c>
      <c r="D493" s="478">
        <f>SUBTOTAL(9,D489:D492)</f>
        <v>0</v>
      </c>
      <c r="E493" s="478">
        <f>SUBTOTAL(9,E489:E492)</f>
        <v>10729137</v>
      </c>
      <c r="F493" s="478">
        <f>SUBTOTAL(9,F489:F492)</f>
        <v>57868533</v>
      </c>
      <c r="G493" s="478">
        <f>SUBTOTAL(9,G489:G492)</f>
        <v>-47139396</v>
      </c>
    </row>
    <row r="494" spans="2:7" outlineLevel="4">
      <c r="B494" s="180">
        <v>48081901</v>
      </c>
      <c r="C494" s="145" t="s">
        <v>994</v>
      </c>
      <c r="D494" s="478">
        <v>0</v>
      </c>
      <c r="E494" s="478">
        <v>0</v>
      </c>
      <c r="F494" s="478">
        <v>1000</v>
      </c>
      <c r="G494" s="478">
        <v>-1000</v>
      </c>
    </row>
    <row r="495" spans="2:7" outlineLevel="3">
      <c r="B495">
        <v>480819</v>
      </c>
      <c r="C495" t="s">
        <v>993</v>
      </c>
      <c r="D495" s="478">
        <f>SUBTOTAL(9,D494:D494)</f>
        <v>0</v>
      </c>
      <c r="E495" s="478">
        <f>SUBTOTAL(9,E494:E494)</f>
        <v>0</v>
      </c>
      <c r="F495" s="478">
        <f>SUBTOTAL(9,F494:F494)</f>
        <v>1000</v>
      </c>
      <c r="G495" s="478">
        <f>SUBTOTAL(9,G494:G494)</f>
        <v>-1000</v>
      </c>
    </row>
    <row r="496" spans="2:7" outlineLevel="2">
      <c r="B496">
        <v>4808</v>
      </c>
      <c r="C496" t="s">
        <v>1624</v>
      </c>
      <c r="D496" s="478">
        <f>SUBTOTAL(9,D489:D495)</f>
        <v>0</v>
      </c>
      <c r="E496" s="478">
        <f>SUBTOTAL(9,E489:E495)</f>
        <v>10729137</v>
      </c>
      <c r="F496" s="478">
        <f>SUBTOTAL(9,F489:F495)</f>
        <v>57869533</v>
      </c>
      <c r="G496" s="478">
        <f>SUBTOTAL(9,G489:G495)</f>
        <v>-47140396</v>
      </c>
    </row>
    <row r="497" spans="2:7" outlineLevel="4">
      <c r="B497" s="180">
        <v>48090101</v>
      </c>
      <c r="C497" s="145" t="s">
        <v>999</v>
      </c>
      <c r="D497" s="478">
        <v>0</v>
      </c>
      <c r="E497" s="478">
        <v>0</v>
      </c>
      <c r="F497" s="478">
        <v>3867141000</v>
      </c>
      <c r="G497" s="478">
        <v>-3867141000</v>
      </c>
    </row>
    <row r="498" spans="2:7" outlineLevel="3">
      <c r="B498">
        <v>480901</v>
      </c>
      <c r="C498" t="s">
        <v>998</v>
      </c>
      <c r="D498" s="478">
        <f>SUBTOTAL(9,D497:D497)</f>
        <v>0</v>
      </c>
      <c r="E498" s="478">
        <f>SUBTOTAL(9,E497:E497)</f>
        <v>0</v>
      </c>
      <c r="F498" s="478">
        <f>SUBTOTAL(9,F497:F497)</f>
        <v>3867141000</v>
      </c>
      <c r="G498" s="478">
        <f>SUBTOTAL(9,G497:G497)</f>
        <v>-3867141000</v>
      </c>
    </row>
    <row r="499" spans="2:7" outlineLevel="2">
      <c r="B499">
        <v>4809</v>
      </c>
      <c r="C499" t="s">
        <v>998</v>
      </c>
      <c r="D499" s="478">
        <f>SUBTOTAL(9,D497:D498)</f>
        <v>0</v>
      </c>
      <c r="E499" s="478">
        <f>SUBTOTAL(9,E497:E498)</f>
        <v>0</v>
      </c>
      <c r="F499" s="478">
        <f>SUBTOTAL(9,F497:F498)</f>
        <v>3867141000</v>
      </c>
      <c r="G499" s="478">
        <f>SUBTOTAL(9,G497:G498)</f>
        <v>-3867141000</v>
      </c>
    </row>
    <row r="500" spans="2:7" outlineLevel="4">
      <c r="B500" s="180">
        <v>48100101</v>
      </c>
      <c r="C500" s="145" t="s">
        <v>1001</v>
      </c>
      <c r="D500" s="478">
        <v>0</v>
      </c>
      <c r="E500" s="478">
        <v>524911</v>
      </c>
      <c r="F500" s="478">
        <v>4277626</v>
      </c>
      <c r="G500" s="478">
        <v>-3752715</v>
      </c>
    </row>
    <row r="501" spans="2:7" outlineLevel="4">
      <c r="B501" s="180">
        <v>48100104</v>
      </c>
      <c r="C501" s="145" t="s">
        <v>1004</v>
      </c>
      <c r="D501" s="478">
        <v>0</v>
      </c>
      <c r="E501" s="478">
        <v>0</v>
      </c>
      <c r="F501" s="478">
        <v>2813455</v>
      </c>
      <c r="G501" s="478">
        <v>-2813455</v>
      </c>
    </row>
    <row r="502" spans="2:7" outlineLevel="4">
      <c r="B502" s="180">
        <v>48100105</v>
      </c>
      <c r="C502" s="145" t="s">
        <v>523</v>
      </c>
      <c r="D502" s="478">
        <v>0</v>
      </c>
      <c r="E502" s="478">
        <v>0</v>
      </c>
      <c r="F502" s="478">
        <v>3125455</v>
      </c>
      <c r="G502" s="478">
        <v>-3125455</v>
      </c>
    </row>
    <row r="503" spans="2:7" outlineLevel="4">
      <c r="B503" s="180">
        <v>48100106</v>
      </c>
      <c r="C503" s="145" t="s">
        <v>1005</v>
      </c>
      <c r="D503" s="478">
        <v>0</v>
      </c>
      <c r="E503" s="478">
        <v>0</v>
      </c>
      <c r="F503" s="478">
        <v>904.92000000000007</v>
      </c>
      <c r="G503" s="478">
        <v>-904.92000000000007</v>
      </c>
    </row>
    <row r="504" spans="2:7" outlineLevel="4">
      <c r="B504" s="180">
        <v>48100107</v>
      </c>
      <c r="C504" s="145" t="s">
        <v>1006</v>
      </c>
      <c r="D504" s="478">
        <v>0</v>
      </c>
      <c r="E504" s="478">
        <v>54751.89</v>
      </c>
      <c r="F504" s="478">
        <v>9134174.3000000007</v>
      </c>
      <c r="G504" s="478">
        <v>-9079422.4100000001</v>
      </c>
    </row>
    <row r="505" spans="2:7" outlineLevel="3">
      <c r="B505">
        <v>481001</v>
      </c>
      <c r="C505" t="s">
        <v>1000</v>
      </c>
      <c r="D505" s="478">
        <f>SUBTOTAL(9,D500:D504)</f>
        <v>0</v>
      </c>
      <c r="E505" s="478">
        <f>SUBTOTAL(9,E500:E504)</f>
        <v>579662.89</v>
      </c>
      <c r="F505" s="478">
        <f>SUBTOTAL(9,F500:F504)</f>
        <v>19351615.219999999</v>
      </c>
      <c r="G505" s="478">
        <f>SUBTOTAL(9,G500:G504)</f>
        <v>-18771952.329999998</v>
      </c>
    </row>
    <row r="506" spans="2:7" outlineLevel="2">
      <c r="B506">
        <v>4810</v>
      </c>
      <c r="C506" t="s">
        <v>1000</v>
      </c>
      <c r="D506" s="478">
        <f>SUBTOTAL(9,D500:D505)</f>
        <v>0</v>
      </c>
      <c r="E506" s="478">
        <f>SUBTOTAL(9,E500:E505)</f>
        <v>579662.89</v>
      </c>
      <c r="F506" s="478">
        <f>SUBTOTAL(9,F500:F505)</f>
        <v>19351615.219999999</v>
      </c>
      <c r="G506" s="478">
        <f>SUBTOTAL(9,G500:G505)</f>
        <v>-18771952.329999998</v>
      </c>
    </row>
    <row r="507" spans="2:7" outlineLevel="4">
      <c r="B507" s="180">
        <v>48150101</v>
      </c>
      <c r="C507" s="145" t="s">
        <v>1010</v>
      </c>
      <c r="D507" s="478">
        <v>0</v>
      </c>
      <c r="E507" s="478">
        <v>0</v>
      </c>
      <c r="F507" s="478">
        <v>9648513</v>
      </c>
      <c r="G507" s="478">
        <v>-9648513</v>
      </c>
    </row>
    <row r="508" spans="2:7" outlineLevel="4">
      <c r="B508" s="180">
        <v>48150103</v>
      </c>
      <c r="C508" s="145" t="s">
        <v>1654</v>
      </c>
      <c r="D508" s="478">
        <v>0</v>
      </c>
      <c r="E508" s="478">
        <v>0</v>
      </c>
      <c r="F508" s="478">
        <v>2515.56</v>
      </c>
      <c r="G508" s="478">
        <v>-2515.56</v>
      </c>
    </row>
    <row r="509" spans="2:7" outlineLevel="3">
      <c r="B509">
        <v>481501</v>
      </c>
      <c r="C509" t="s">
        <v>1009</v>
      </c>
      <c r="D509" s="478">
        <f>SUBTOTAL(9,D507:D508)</f>
        <v>0</v>
      </c>
      <c r="E509" s="478">
        <f>SUBTOTAL(9,E507:E508)</f>
        <v>0</v>
      </c>
      <c r="F509" s="478">
        <f>SUBTOTAL(9,F507:F508)</f>
        <v>9651028.5600000005</v>
      </c>
      <c r="G509" s="478">
        <f>SUBTOTAL(9,G507:G508)</f>
        <v>-9651028.5600000005</v>
      </c>
    </row>
    <row r="510" spans="2:7" outlineLevel="2">
      <c r="B510">
        <v>4815</v>
      </c>
      <c r="C510" t="s">
        <v>1008</v>
      </c>
      <c r="D510" s="478">
        <f>SUBTOTAL(9,D507:D509)</f>
        <v>0</v>
      </c>
      <c r="E510" s="478">
        <f>SUBTOTAL(9,E507:E509)</f>
        <v>0</v>
      </c>
      <c r="F510" s="478">
        <f>SUBTOTAL(9,F507:F509)</f>
        <v>9651028.5600000005</v>
      </c>
      <c r="G510" s="478">
        <f>SUBTOTAL(9,G507:G509)</f>
        <v>-9651028.5600000005</v>
      </c>
    </row>
    <row r="511" spans="2:7" outlineLevel="1">
      <c r="B511">
        <v>48</v>
      </c>
      <c r="C511" t="s">
        <v>969</v>
      </c>
      <c r="D511" s="478">
        <f>SUBTOTAL(9,D480:D510)</f>
        <v>0</v>
      </c>
      <c r="E511" s="478">
        <f>SUBTOTAL(9,E480:E510)</f>
        <v>28743574.25</v>
      </c>
      <c r="F511" s="478">
        <f>SUBTOTAL(9,F480:F510)</f>
        <v>4063569976.0700002</v>
      </c>
      <c r="G511" s="478">
        <f>SUBTOTAL(9,G480:G510)</f>
        <v>-4034826401.8199997</v>
      </c>
    </row>
    <row r="512" spans="2:7">
      <c r="B512">
        <v>4</v>
      </c>
      <c r="C512" t="s">
        <v>189</v>
      </c>
      <c r="D512" s="478">
        <f>SUBTOTAL(9,D454:D511)</f>
        <v>0</v>
      </c>
      <c r="E512" s="478">
        <f>SUBTOTAL(9,E454:E511)</f>
        <v>182223525.82999998</v>
      </c>
      <c r="F512" s="478">
        <f>SUBTOTAL(9,F454:F511)</f>
        <v>5356514126.6500006</v>
      </c>
      <c r="G512" s="478">
        <f>SUBTOTAL(9,G454:G511)</f>
        <v>-5174290600.8200006</v>
      </c>
    </row>
    <row r="513" spans="2:7" outlineLevel="4">
      <c r="B513" s="180">
        <v>51010101</v>
      </c>
      <c r="C513" s="145" t="s">
        <v>1015</v>
      </c>
      <c r="D513" s="478">
        <v>0</v>
      </c>
      <c r="E513" s="478">
        <v>601145457</v>
      </c>
      <c r="F513" s="478">
        <v>144847529</v>
      </c>
      <c r="G513" s="478">
        <v>456297928</v>
      </c>
    </row>
    <row r="514" spans="2:7" outlineLevel="4">
      <c r="B514" s="180">
        <v>51010103</v>
      </c>
      <c r="C514" s="145" t="s">
        <v>1016</v>
      </c>
      <c r="D514" s="478">
        <v>0</v>
      </c>
      <c r="E514" s="478">
        <v>1705109</v>
      </c>
      <c r="F514" s="478">
        <v>1360848</v>
      </c>
      <c r="G514" s="478">
        <v>344261</v>
      </c>
    </row>
    <row r="515" spans="2:7" outlineLevel="4">
      <c r="B515" s="180">
        <v>51010117</v>
      </c>
      <c r="C515" s="145" t="s">
        <v>1022</v>
      </c>
      <c r="D515" s="478">
        <v>0</v>
      </c>
      <c r="E515" s="478">
        <v>27781671</v>
      </c>
      <c r="F515" s="478">
        <v>7536171.6099999994</v>
      </c>
      <c r="G515" s="478">
        <v>20245499.390000001</v>
      </c>
    </row>
    <row r="516" spans="2:7" outlineLevel="4">
      <c r="B516" s="180">
        <v>51010123</v>
      </c>
      <c r="C516" s="145" t="s">
        <v>1024</v>
      </c>
      <c r="D516" s="478">
        <v>0</v>
      </c>
      <c r="E516" s="478">
        <v>2324870</v>
      </c>
      <c r="F516" s="478">
        <v>0</v>
      </c>
      <c r="G516" s="478">
        <v>2324870</v>
      </c>
    </row>
    <row r="517" spans="2:7" outlineLevel="4">
      <c r="B517" s="180">
        <v>51010124</v>
      </c>
      <c r="C517" s="145" t="s">
        <v>1025</v>
      </c>
      <c r="D517" s="478">
        <v>0</v>
      </c>
      <c r="E517" s="478">
        <v>49739232</v>
      </c>
      <c r="F517" s="478">
        <v>12344109</v>
      </c>
      <c r="G517" s="478">
        <v>37395123</v>
      </c>
    </row>
    <row r="518" spans="2:7" outlineLevel="4">
      <c r="B518" s="180">
        <v>51010125</v>
      </c>
      <c r="C518" s="145" t="s">
        <v>1026</v>
      </c>
      <c r="D518" s="478">
        <v>0</v>
      </c>
      <c r="E518" s="478">
        <v>5977431</v>
      </c>
      <c r="F518" s="478">
        <v>1565086</v>
      </c>
      <c r="G518" s="478">
        <v>4412345</v>
      </c>
    </row>
    <row r="519" spans="2:7" outlineLevel="4">
      <c r="B519" s="180">
        <v>51010145</v>
      </c>
      <c r="C519" s="145" t="s">
        <v>1032</v>
      </c>
      <c r="D519" s="478">
        <v>0</v>
      </c>
      <c r="E519" s="478">
        <v>20711856</v>
      </c>
      <c r="F519" s="478">
        <v>0</v>
      </c>
      <c r="G519" s="478">
        <v>20711856</v>
      </c>
    </row>
    <row r="520" spans="2:7" outlineLevel="4">
      <c r="B520" s="180">
        <v>51010152</v>
      </c>
      <c r="C520" s="145" t="s">
        <v>1037</v>
      </c>
      <c r="D520" s="478">
        <v>0</v>
      </c>
      <c r="E520" s="478">
        <v>49739232</v>
      </c>
      <c r="F520" s="478">
        <v>12344109</v>
      </c>
      <c r="G520" s="478">
        <v>37395123</v>
      </c>
    </row>
    <row r="521" spans="2:7" outlineLevel="3">
      <c r="B521">
        <v>510101</v>
      </c>
      <c r="C521" t="s">
        <v>1014</v>
      </c>
      <c r="D521" s="478">
        <f>SUBTOTAL(9,D513:D520)</f>
        <v>0</v>
      </c>
      <c r="E521" s="478">
        <f>SUBTOTAL(9,E513:E520)</f>
        <v>759124858</v>
      </c>
      <c r="F521" s="478">
        <f>SUBTOTAL(9,F513:F520)</f>
        <v>179997852.61000001</v>
      </c>
      <c r="G521" s="478">
        <f>SUBTOTAL(9,G513:G520)</f>
        <v>579127005.38999999</v>
      </c>
    </row>
    <row r="522" spans="2:7" outlineLevel="4">
      <c r="B522" s="180">
        <v>51014701</v>
      </c>
      <c r="C522" s="145" t="s">
        <v>1039</v>
      </c>
      <c r="D522" s="478">
        <v>0</v>
      </c>
      <c r="E522" s="478">
        <v>5251000</v>
      </c>
      <c r="F522" s="478">
        <v>314000</v>
      </c>
      <c r="G522" s="478">
        <v>4937000</v>
      </c>
    </row>
    <row r="523" spans="2:7" outlineLevel="4">
      <c r="B523" s="180">
        <v>51014702</v>
      </c>
      <c r="C523" s="145" t="s">
        <v>1040</v>
      </c>
      <c r="D523" s="478">
        <v>0</v>
      </c>
      <c r="E523" s="478">
        <v>4531000</v>
      </c>
      <c r="F523" s="478">
        <v>3000</v>
      </c>
      <c r="G523" s="478">
        <v>4528000</v>
      </c>
    </row>
    <row r="524" spans="2:7" outlineLevel="4">
      <c r="B524" s="180">
        <v>51014703</v>
      </c>
      <c r="C524" s="145" t="s">
        <v>1041</v>
      </c>
      <c r="D524" s="478">
        <v>0</v>
      </c>
      <c r="E524" s="478">
        <v>9739000</v>
      </c>
      <c r="F524" s="478">
        <v>9739000</v>
      </c>
      <c r="G524" s="478">
        <v>0</v>
      </c>
    </row>
    <row r="525" spans="2:7" outlineLevel="3">
      <c r="B525">
        <v>510147</v>
      </c>
      <c r="C525" t="s">
        <v>1038</v>
      </c>
      <c r="D525" s="478">
        <f>SUBTOTAL(9,D522:D524)</f>
        <v>0</v>
      </c>
      <c r="E525" s="478">
        <f>SUBTOTAL(9,E522:E524)</f>
        <v>19521000</v>
      </c>
      <c r="F525" s="478">
        <f>SUBTOTAL(9,F522:F524)</f>
        <v>10056000</v>
      </c>
      <c r="G525" s="478">
        <f>SUBTOTAL(9,G522:G524)</f>
        <v>9465000</v>
      </c>
    </row>
    <row r="526" spans="2:7" outlineLevel="2">
      <c r="B526">
        <v>5101</v>
      </c>
      <c r="C526" t="s">
        <v>1014</v>
      </c>
      <c r="D526" s="478">
        <f>SUBTOTAL(9,D513:D525)</f>
        <v>0</v>
      </c>
      <c r="E526" s="478">
        <f>SUBTOTAL(9,E513:E525)</f>
        <v>778645858</v>
      </c>
      <c r="F526" s="478">
        <f>SUBTOTAL(9,F513:F525)</f>
        <v>190053852.61000001</v>
      </c>
      <c r="G526" s="478">
        <f>SUBTOTAL(9,G513:G525)</f>
        <v>588592005.38999999</v>
      </c>
    </row>
    <row r="527" spans="2:7" outlineLevel="4">
      <c r="B527" s="180">
        <v>51020101</v>
      </c>
      <c r="C527" s="145" t="s">
        <v>1043</v>
      </c>
      <c r="D527" s="478">
        <v>0</v>
      </c>
      <c r="E527" s="478">
        <v>3723151</v>
      </c>
      <c r="F527" s="478">
        <v>1554015</v>
      </c>
      <c r="G527" s="478">
        <v>2169136</v>
      </c>
    </row>
    <row r="528" spans="2:7" outlineLevel="3">
      <c r="B528">
        <v>510201</v>
      </c>
      <c r="C528" t="s">
        <v>1042</v>
      </c>
      <c r="D528" s="478">
        <f>SUBTOTAL(9,D527:D527)</f>
        <v>0</v>
      </c>
      <c r="E528" s="478">
        <f>SUBTOTAL(9,E527:E527)</f>
        <v>3723151</v>
      </c>
      <c r="F528" s="478">
        <f>SUBTOTAL(9,F527:F527)</f>
        <v>1554015</v>
      </c>
      <c r="G528" s="478">
        <f>SUBTOTAL(9,G527:G527)</f>
        <v>2169136</v>
      </c>
    </row>
    <row r="529" spans="2:7" outlineLevel="2">
      <c r="B529">
        <v>5102</v>
      </c>
      <c r="C529" t="s">
        <v>1042</v>
      </c>
      <c r="D529" s="478">
        <f>SUBTOTAL(9,D527:D528)</f>
        <v>0</v>
      </c>
      <c r="E529" s="478">
        <f>SUBTOTAL(9,E527:E528)</f>
        <v>3723151</v>
      </c>
      <c r="F529" s="478">
        <f>SUBTOTAL(9,F527:F528)</f>
        <v>1554015</v>
      </c>
      <c r="G529" s="478">
        <f>SUBTOTAL(9,G527:G528)</f>
        <v>2169136</v>
      </c>
    </row>
    <row r="530" spans="2:7" outlineLevel="4">
      <c r="B530" s="180">
        <v>51030102</v>
      </c>
      <c r="C530" s="145" t="s">
        <v>1048</v>
      </c>
      <c r="D530" s="478">
        <v>0</v>
      </c>
      <c r="E530" s="478">
        <v>25832423</v>
      </c>
      <c r="F530" s="478">
        <v>6761711</v>
      </c>
      <c r="G530" s="478">
        <v>19070712</v>
      </c>
    </row>
    <row r="531" spans="2:7" outlineLevel="4">
      <c r="B531" s="180">
        <v>51030103</v>
      </c>
      <c r="C531" s="145" t="s">
        <v>1049</v>
      </c>
      <c r="D531" s="478">
        <v>0</v>
      </c>
      <c r="E531" s="478">
        <v>56151886</v>
      </c>
      <c r="F531" s="478">
        <v>14295004</v>
      </c>
      <c r="G531" s="478">
        <v>41856882</v>
      </c>
    </row>
    <row r="532" spans="2:7" outlineLevel="4">
      <c r="B532" s="180">
        <v>51030104</v>
      </c>
      <c r="C532" s="145" t="s">
        <v>1050</v>
      </c>
      <c r="D532" s="478">
        <v>0</v>
      </c>
      <c r="E532" s="478">
        <v>4740362</v>
      </c>
      <c r="F532" s="478">
        <v>1429804</v>
      </c>
      <c r="G532" s="478">
        <v>3310558</v>
      </c>
    </row>
    <row r="533" spans="2:7" outlineLevel="4">
      <c r="B533" s="180">
        <v>51030105</v>
      </c>
      <c r="C533" s="145" t="s">
        <v>1051</v>
      </c>
      <c r="D533" s="478">
        <v>0</v>
      </c>
      <c r="E533" s="478">
        <v>77700420</v>
      </c>
      <c r="F533" s="478">
        <v>20181858</v>
      </c>
      <c r="G533" s="478">
        <v>57518562</v>
      </c>
    </row>
    <row r="534" spans="2:7" outlineLevel="3">
      <c r="B534">
        <v>510301</v>
      </c>
      <c r="C534" t="s">
        <v>1046</v>
      </c>
      <c r="D534" s="478">
        <f>SUBTOTAL(9,D530:D533)</f>
        <v>0</v>
      </c>
      <c r="E534" s="478">
        <f>SUBTOTAL(9,E530:E533)</f>
        <v>164425091</v>
      </c>
      <c r="F534" s="478">
        <f>SUBTOTAL(9,F530:F533)</f>
        <v>42668377</v>
      </c>
      <c r="G534" s="478">
        <f>SUBTOTAL(9,G530:G533)</f>
        <v>121756714</v>
      </c>
    </row>
    <row r="535" spans="2:7" outlineLevel="2">
      <c r="B535">
        <v>5103</v>
      </c>
      <c r="C535" t="s">
        <v>1046</v>
      </c>
      <c r="D535" s="478">
        <f>SUBTOTAL(9,D530:D534)</f>
        <v>0</v>
      </c>
      <c r="E535" s="478">
        <f>SUBTOTAL(9,E530:E534)</f>
        <v>164425091</v>
      </c>
      <c r="F535" s="478">
        <f>SUBTOTAL(9,F530:F534)</f>
        <v>42668377</v>
      </c>
      <c r="G535" s="478">
        <f>SUBTOTAL(9,G530:G534)</f>
        <v>121756714</v>
      </c>
    </row>
    <row r="536" spans="2:7" outlineLevel="4">
      <c r="B536" s="180">
        <v>51040101</v>
      </c>
      <c r="C536" s="145" t="s">
        <v>1053</v>
      </c>
      <c r="D536" s="478">
        <v>0</v>
      </c>
      <c r="E536" s="478">
        <v>19365270</v>
      </c>
      <c r="F536" s="478">
        <v>5069208</v>
      </c>
      <c r="G536" s="478">
        <v>14296062</v>
      </c>
    </row>
    <row r="537" spans="2:7" outlineLevel="4">
      <c r="B537" s="180">
        <v>51040102</v>
      </c>
      <c r="C537" s="145" t="s">
        <v>1054</v>
      </c>
      <c r="D537" s="478">
        <v>0</v>
      </c>
      <c r="E537" s="478">
        <v>12910212</v>
      </c>
      <c r="F537" s="478">
        <v>3379496</v>
      </c>
      <c r="G537" s="478">
        <v>9530716</v>
      </c>
    </row>
    <row r="538" spans="2:7" outlineLevel="3">
      <c r="B538">
        <v>510401</v>
      </c>
      <c r="C538" t="s">
        <v>1052</v>
      </c>
      <c r="D538" s="478">
        <f>SUBTOTAL(9,D536:D537)</f>
        <v>0</v>
      </c>
      <c r="E538" s="478">
        <f>SUBTOTAL(9,E536:E537)</f>
        <v>32275482</v>
      </c>
      <c r="F538" s="478">
        <f>SUBTOTAL(9,F536:F537)</f>
        <v>8448704</v>
      </c>
      <c r="G538" s="478">
        <f>SUBTOTAL(9,G536:G537)</f>
        <v>23826778</v>
      </c>
    </row>
    <row r="539" spans="2:7" outlineLevel="2">
      <c r="B539">
        <v>5104</v>
      </c>
      <c r="C539" t="s">
        <v>1052</v>
      </c>
      <c r="D539" s="478">
        <f>SUBTOTAL(9,D536:D538)</f>
        <v>0</v>
      </c>
      <c r="E539" s="478">
        <f>SUBTOTAL(9,E536:E538)</f>
        <v>32275482</v>
      </c>
      <c r="F539" s="478">
        <f>SUBTOTAL(9,F536:F538)</f>
        <v>8448704</v>
      </c>
      <c r="G539" s="478">
        <f>SUBTOTAL(9,G536:G538)</f>
        <v>23826778</v>
      </c>
    </row>
    <row r="540" spans="2:7" outlineLevel="4">
      <c r="B540" s="180">
        <v>51110114</v>
      </c>
      <c r="C540" s="145" t="s">
        <v>1061</v>
      </c>
      <c r="D540" s="478">
        <v>0</v>
      </c>
      <c r="E540" s="478">
        <v>2302317.63</v>
      </c>
      <c r="F540" s="478">
        <v>0</v>
      </c>
      <c r="G540" s="478">
        <v>2302317.63</v>
      </c>
    </row>
    <row r="541" spans="2:7" outlineLevel="4">
      <c r="B541" s="180">
        <v>51110117</v>
      </c>
      <c r="C541" s="145" t="s">
        <v>1064</v>
      </c>
      <c r="D541" s="478">
        <v>0</v>
      </c>
      <c r="E541" s="478">
        <v>676918</v>
      </c>
      <c r="F541" s="478">
        <v>0</v>
      </c>
      <c r="G541" s="478">
        <v>676918</v>
      </c>
    </row>
    <row r="542" spans="2:7" outlineLevel="4">
      <c r="B542" s="180">
        <v>51110118</v>
      </c>
      <c r="C542" s="145" t="s">
        <v>1065</v>
      </c>
      <c r="D542" s="478">
        <v>0</v>
      </c>
      <c r="E542" s="478">
        <v>48742230</v>
      </c>
      <c r="F542" s="478">
        <v>0</v>
      </c>
      <c r="G542" s="478">
        <v>48742230</v>
      </c>
    </row>
    <row r="543" spans="2:7" outlineLevel="4">
      <c r="B543" s="180">
        <v>51110120</v>
      </c>
      <c r="C543" s="145" t="s">
        <v>1067</v>
      </c>
      <c r="D543" s="478">
        <v>0</v>
      </c>
      <c r="E543" s="478">
        <v>1141600</v>
      </c>
      <c r="F543" s="478">
        <v>0</v>
      </c>
      <c r="G543" s="478">
        <v>1141600</v>
      </c>
    </row>
    <row r="544" spans="2:7" outlineLevel="4">
      <c r="B544" s="180">
        <v>51110121</v>
      </c>
      <c r="C544" s="145" t="s">
        <v>1068</v>
      </c>
      <c r="D544" s="478">
        <v>0</v>
      </c>
      <c r="E544" s="478">
        <v>2481084.0299999998</v>
      </c>
      <c r="F544" s="478">
        <v>0</v>
      </c>
      <c r="G544" s="478">
        <v>2481084.0299999998</v>
      </c>
    </row>
    <row r="545" spans="2:7" outlineLevel="4">
      <c r="B545" s="180">
        <v>51110123</v>
      </c>
      <c r="C545" s="145" t="s">
        <v>1070</v>
      </c>
      <c r="D545" s="478">
        <v>0</v>
      </c>
      <c r="E545" s="478">
        <v>17929079.27</v>
      </c>
      <c r="F545" s="478">
        <v>305225</v>
      </c>
      <c r="G545" s="478">
        <v>17623854.27</v>
      </c>
    </row>
    <row r="546" spans="2:7" outlineLevel="4">
      <c r="B546" s="180">
        <v>51110149</v>
      </c>
      <c r="C546" s="145" t="s">
        <v>1075</v>
      </c>
      <c r="D546" s="478">
        <v>0</v>
      </c>
      <c r="E546" s="478">
        <v>87962.96</v>
      </c>
      <c r="F546" s="478">
        <v>0</v>
      </c>
      <c r="G546" s="478">
        <v>87962.96</v>
      </c>
    </row>
    <row r="547" spans="2:7" outlineLevel="4">
      <c r="B547" s="180">
        <v>51110163</v>
      </c>
      <c r="C547" s="145" t="s">
        <v>1082</v>
      </c>
      <c r="D547" s="478">
        <v>0</v>
      </c>
      <c r="E547" s="478">
        <v>8812701</v>
      </c>
      <c r="F547" s="478">
        <v>0</v>
      </c>
      <c r="G547" s="478">
        <v>8812701</v>
      </c>
    </row>
    <row r="548" spans="2:7" outlineLevel="4">
      <c r="B548" s="180">
        <v>51110164</v>
      </c>
      <c r="C548" s="145" t="s">
        <v>1083</v>
      </c>
      <c r="D548" s="478">
        <v>0</v>
      </c>
      <c r="E548" s="478">
        <v>2182000</v>
      </c>
      <c r="F548" s="478">
        <v>0</v>
      </c>
      <c r="G548" s="478">
        <v>2182000</v>
      </c>
    </row>
    <row r="549" spans="2:7" outlineLevel="4">
      <c r="B549" s="180">
        <v>51110165</v>
      </c>
      <c r="C549" s="145" t="s">
        <v>1655</v>
      </c>
      <c r="D549" s="478">
        <v>0</v>
      </c>
      <c r="E549" s="478">
        <v>16183841.130000001</v>
      </c>
      <c r="F549" s="478">
        <v>4386</v>
      </c>
      <c r="G549" s="478">
        <v>16179455.130000001</v>
      </c>
    </row>
    <row r="550" spans="2:7" outlineLevel="4">
      <c r="B550" s="180">
        <v>51110166</v>
      </c>
      <c r="C550" s="145" t="s">
        <v>1040</v>
      </c>
      <c r="D550" s="478">
        <v>0</v>
      </c>
      <c r="E550" s="478">
        <v>2112000</v>
      </c>
      <c r="F550" s="478">
        <v>0</v>
      </c>
      <c r="G550" s="478">
        <v>2112000</v>
      </c>
    </row>
    <row r="551" spans="2:7" outlineLevel="4">
      <c r="B551" s="180">
        <v>51110195</v>
      </c>
      <c r="C551" s="145" t="s">
        <v>1088</v>
      </c>
      <c r="D551" s="478">
        <v>0</v>
      </c>
      <c r="E551" s="478">
        <v>87033.05</v>
      </c>
      <c r="F551" s="478">
        <v>0</v>
      </c>
      <c r="G551" s="478">
        <v>87033.05</v>
      </c>
    </row>
    <row r="552" spans="2:7" outlineLevel="4">
      <c r="B552" s="180">
        <v>51110199</v>
      </c>
      <c r="C552" s="145" t="s">
        <v>1092</v>
      </c>
      <c r="D552" s="478">
        <v>0</v>
      </c>
      <c r="E552" s="478">
        <v>19841306.469999999</v>
      </c>
      <c r="F552" s="478">
        <v>0</v>
      </c>
      <c r="G552" s="478">
        <v>19841306.469999999</v>
      </c>
    </row>
    <row r="553" spans="2:7" outlineLevel="3">
      <c r="B553">
        <v>511101</v>
      </c>
      <c r="C553" t="s">
        <v>1056</v>
      </c>
      <c r="D553" s="478">
        <f>SUBTOTAL(9,D540:D552)</f>
        <v>0</v>
      </c>
      <c r="E553" s="478">
        <f>SUBTOTAL(9,E540:E552)</f>
        <v>122580073.53999999</v>
      </c>
      <c r="F553" s="478">
        <f>SUBTOTAL(9,F540:F552)</f>
        <v>309611</v>
      </c>
      <c r="G553" s="478">
        <f>SUBTOTAL(9,G540:G552)</f>
        <v>122270462.53999999</v>
      </c>
    </row>
    <row r="554" spans="2:7" outlineLevel="4">
      <c r="B554" s="180">
        <v>51111101</v>
      </c>
      <c r="C554" s="145" t="s">
        <v>1094</v>
      </c>
      <c r="D554" s="478">
        <v>0</v>
      </c>
      <c r="E554" s="478">
        <v>786718.48</v>
      </c>
      <c r="F554" s="478">
        <v>0</v>
      </c>
      <c r="G554" s="478">
        <v>786718.48</v>
      </c>
    </row>
    <row r="555" spans="2:7" outlineLevel="4">
      <c r="B555" s="180">
        <v>51111102</v>
      </c>
      <c r="C555" s="145" t="s">
        <v>1019</v>
      </c>
      <c r="D555" s="478">
        <v>0</v>
      </c>
      <c r="E555" s="478">
        <v>102723975.03999999</v>
      </c>
      <c r="F555" s="478">
        <v>0</v>
      </c>
      <c r="G555" s="478">
        <v>102723975.03999999</v>
      </c>
    </row>
    <row r="556" spans="2:7" outlineLevel="3">
      <c r="B556">
        <v>511111</v>
      </c>
      <c r="C556" t="s">
        <v>1093</v>
      </c>
      <c r="D556" s="478">
        <f>SUBTOTAL(9,D554:D555)</f>
        <v>0</v>
      </c>
      <c r="E556" s="478">
        <f>SUBTOTAL(9,E554:E555)</f>
        <v>103510693.52</v>
      </c>
      <c r="F556" s="478">
        <f>SUBTOTAL(9,F554:F555)</f>
        <v>0</v>
      </c>
      <c r="G556" s="478">
        <f>SUBTOTAL(9,G554:G555)</f>
        <v>103510693.52</v>
      </c>
    </row>
    <row r="557" spans="2:7" outlineLevel="2">
      <c r="B557">
        <v>5111</v>
      </c>
      <c r="C557" t="s">
        <v>1056</v>
      </c>
      <c r="D557" s="478">
        <f>SUBTOTAL(9,D540:D556)</f>
        <v>0</v>
      </c>
      <c r="E557" s="478">
        <f>SUBTOTAL(9,E540:E556)</f>
        <v>226090767.06</v>
      </c>
      <c r="F557" s="478">
        <f>SUBTOTAL(9,F540:F556)</f>
        <v>309611</v>
      </c>
      <c r="G557" s="478">
        <f>SUBTOTAL(9,G540:G556)</f>
        <v>225781156.06</v>
      </c>
    </row>
    <row r="558" spans="2:7" outlineLevel="4">
      <c r="B558" s="180">
        <v>51200109</v>
      </c>
      <c r="C558" s="145" t="s">
        <v>1098</v>
      </c>
      <c r="D558" s="478">
        <v>0</v>
      </c>
      <c r="E558" s="478">
        <v>61000</v>
      </c>
      <c r="F558" s="478">
        <v>0</v>
      </c>
      <c r="G558" s="478">
        <v>61000</v>
      </c>
    </row>
    <row r="559" spans="2:7" outlineLevel="4">
      <c r="B559" s="180">
        <v>51200128</v>
      </c>
      <c r="C559" s="145" t="s">
        <v>1107</v>
      </c>
      <c r="D559" s="478">
        <v>0</v>
      </c>
      <c r="E559" s="478">
        <v>106875.23999999999</v>
      </c>
      <c r="F559" s="478">
        <v>0</v>
      </c>
      <c r="G559" s="478">
        <v>106875.23999999999</v>
      </c>
    </row>
    <row r="560" spans="2:7" outlineLevel="3">
      <c r="B560">
        <v>512001</v>
      </c>
      <c r="C560" t="s">
        <v>1095</v>
      </c>
      <c r="D560" s="478">
        <f>SUBTOTAL(9,D558:D559)</f>
        <v>0</v>
      </c>
      <c r="E560" s="478">
        <f>SUBTOTAL(9,E558:E559)</f>
        <v>167875.24</v>
      </c>
      <c r="F560" s="478">
        <f>SUBTOTAL(9,F558:F559)</f>
        <v>0</v>
      </c>
      <c r="G560" s="478">
        <f>SUBTOTAL(9,G558:G559)</f>
        <v>167875.24</v>
      </c>
    </row>
    <row r="561" spans="2:7" outlineLevel="2">
      <c r="B561">
        <v>5120</v>
      </c>
      <c r="C561" t="s">
        <v>1095</v>
      </c>
      <c r="D561" s="478">
        <f>SUBTOTAL(9,D558:D560)</f>
        <v>0</v>
      </c>
      <c r="E561" s="478">
        <f>SUBTOTAL(9,E558:E560)</f>
        <v>167875.24</v>
      </c>
      <c r="F561" s="478">
        <f>SUBTOTAL(9,F558:F560)</f>
        <v>0</v>
      </c>
      <c r="G561" s="478">
        <f>SUBTOTAL(9,G558:G560)</f>
        <v>167875.24</v>
      </c>
    </row>
    <row r="562" spans="2:7" outlineLevel="1">
      <c r="B562">
        <v>51</v>
      </c>
      <c r="C562" t="s">
        <v>1013</v>
      </c>
      <c r="D562" s="478">
        <f>SUBTOTAL(9,D513:D561)</f>
        <v>0</v>
      </c>
      <c r="E562" s="478">
        <f>SUBTOTAL(9,E513:E561)</f>
        <v>1205328224.3</v>
      </c>
      <c r="F562" s="478">
        <f>SUBTOTAL(9,F513:F561)</f>
        <v>243034559.61000001</v>
      </c>
      <c r="G562" s="478">
        <f>SUBTOTAL(9,G513:G561)</f>
        <v>962293664.68999994</v>
      </c>
    </row>
    <row r="563" spans="2:7" outlineLevel="4">
      <c r="B563" s="180">
        <v>52020101</v>
      </c>
      <c r="C563" s="145" t="s">
        <v>1114</v>
      </c>
      <c r="D563" s="478">
        <v>0</v>
      </c>
      <c r="E563" s="478">
        <v>1644948658</v>
      </c>
      <c r="F563" s="478">
        <v>116954621</v>
      </c>
      <c r="G563" s="478">
        <v>1527994037</v>
      </c>
    </row>
    <row r="564" spans="2:7" outlineLevel="4">
      <c r="B564" s="180">
        <v>52020103</v>
      </c>
      <c r="C564" s="145" t="s">
        <v>1115</v>
      </c>
      <c r="D564" s="478">
        <v>0</v>
      </c>
      <c r="E564" s="478">
        <v>20628083</v>
      </c>
      <c r="F564" s="478">
        <v>0</v>
      </c>
      <c r="G564" s="478">
        <v>20628083</v>
      </c>
    </row>
    <row r="565" spans="2:7" outlineLevel="4">
      <c r="B565" s="180">
        <v>52020116</v>
      </c>
      <c r="C565" s="145" t="s">
        <v>1122</v>
      </c>
      <c r="D565" s="478">
        <v>0</v>
      </c>
      <c r="E565" s="478">
        <v>73924836.920000002</v>
      </c>
      <c r="F565" s="478">
        <v>6479099.5300000003</v>
      </c>
      <c r="G565" s="478">
        <v>67445737.390000001</v>
      </c>
    </row>
    <row r="566" spans="2:7" outlineLevel="4">
      <c r="B566" s="180">
        <v>52020120</v>
      </c>
      <c r="C566" s="145" t="s">
        <v>1124</v>
      </c>
      <c r="D566" s="478">
        <v>0</v>
      </c>
      <c r="E566" s="478">
        <v>16479625</v>
      </c>
      <c r="F566" s="478">
        <v>425816</v>
      </c>
      <c r="G566" s="478">
        <v>16053809</v>
      </c>
    </row>
    <row r="567" spans="2:7" outlineLevel="4">
      <c r="B567" s="180">
        <v>52020121</v>
      </c>
      <c r="C567" s="145" t="s">
        <v>1125</v>
      </c>
      <c r="D567" s="478">
        <v>0</v>
      </c>
      <c r="E567" s="478">
        <v>145747344</v>
      </c>
      <c r="F567" s="478">
        <v>10252507</v>
      </c>
      <c r="G567" s="478">
        <v>135494837</v>
      </c>
    </row>
    <row r="568" spans="2:7" outlineLevel="4">
      <c r="B568" s="180">
        <v>52020122</v>
      </c>
      <c r="C568" s="145" t="s">
        <v>1126</v>
      </c>
      <c r="D568" s="478">
        <v>0</v>
      </c>
      <c r="E568" s="478">
        <v>17478541</v>
      </c>
      <c r="F568" s="478">
        <v>1532297</v>
      </c>
      <c r="G568" s="478">
        <v>15946244</v>
      </c>
    </row>
    <row r="569" spans="2:7" outlineLevel="4">
      <c r="B569" s="180">
        <v>52020124</v>
      </c>
      <c r="C569" s="145" t="s">
        <v>1128</v>
      </c>
      <c r="D569" s="478">
        <v>0</v>
      </c>
      <c r="E569" s="478">
        <v>10122277.279999999</v>
      </c>
      <c r="F569" s="478">
        <v>0</v>
      </c>
      <c r="G569" s="478">
        <v>10122277.279999999</v>
      </c>
    </row>
    <row r="570" spans="2:7" outlineLevel="4">
      <c r="B570" s="180">
        <v>52020133</v>
      </c>
      <c r="C570" s="145" t="s">
        <v>1137</v>
      </c>
      <c r="D570" s="478">
        <v>0</v>
      </c>
      <c r="E570" s="478">
        <v>145747343</v>
      </c>
      <c r="F570" s="478">
        <v>10252507</v>
      </c>
      <c r="G570" s="478">
        <v>135494836</v>
      </c>
    </row>
    <row r="571" spans="2:7" outlineLevel="3">
      <c r="B571">
        <v>520201</v>
      </c>
      <c r="C571" t="s">
        <v>1014</v>
      </c>
      <c r="D571" s="478">
        <f>SUBTOTAL(9,D563:D570)</f>
        <v>0</v>
      </c>
      <c r="E571" s="478">
        <f>SUBTOTAL(9,E563:E570)</f>
        <v>2075076708.2</v>
      </c>
      <c r="F571" s="478">
        <f>SUBTOTAL(9,F563:F570)</f>
        <v>145896847.53</v>
      </c>
      <c r="G571" s="478">
        <f>SUBTOTAL(9,G563:G570)</f>
        <v>1929179860.6700001</v>
      </c>
    </row>
    <row r="572" spans="2:7" outlineLevel="4">
      <c r="B572" s="180">
        <v>52022801</v>
      </c>
      <c r="C572" s="145" t="s">
        <v>1139</v>
      </c>
      <c r="D572" s="478">
        <v>0</v>
      </c>
      <c r="E572" s="478">
        <v>31754000</v>
      </c>
      <c r="F572" s="478">
        <v>4665400</v>
      </c>
      <c r="G572" s="478">
        <v>27088600</v>
      </c>
    </row>
    <row r="573" spans="2:7" outlineLevel="4">
      <c r="B573" s="180">
        <v>52022802</v>
      </c>
      <c r="C573" s="145" t="s">
        <v>1140</v>
      </c>
      <c r="D573" s="478">
        <v>0</v>
      </c>
      <c r="E573" s="478">
        <v>27371000</v>
      </c>
      <c r="F573" s="478">
        <v>3678000</v>
      </c>
      <c r="G573" s="478">
        <v>23693000</v>
      </c>
    </row>
    <row r="574" spans="2:7" outlineLevel="4">
      <c r="B574" s="180">
        <v>52022803</v>
      </c>
      <c r="C574" s="145" t="s">
        <v>1141</v>
      </c>
      <c r="D574" s="478">
        <v>0</v>
      </c>
      <c r="E574" s="478">
        <v>71038000</v>
      </c>
      <c r="F574" s="478">
        <v>64171000</v>
      </c>
      <c r="G574" s="478">
        <v>6867000</v>
      </c>
    </row>
    <row r="575" spans="2:7" outlineLevel="3">
      <c r="B575">
        <v>520228</v>
      </c>
      <c r="C575" t="s">
        <v>1038</v>
      </c>
      <c r="D575" s="478">
        <f>SUBTOTAL(9,D572:D574)</f>
        <v>0</v>
      </c>
      <c r="E575" s="478">
        <f>SUBTOTAL(9,E572:E574)</f>
        <v>130163000</v>
      </c>
      <c r="F575" s="478">
        <f>SUBTOTAL(9,F572:F574)</f>
        <v>72514400</v>
      </c>
      <c r="G575" s="478">
        <f>SUBTOTAL(9,G572:G574)</f>
        <v>57648600</v>
      </c>
    </row>
    <row r="576" spans="2:7" outlineLevel="2">
      <c r="B576">
        <v>5202</v>
      </c>
      <c r="C576" t="s">
        <v>1014</v>
      </c>
      <c r="D576" s="478">
        <f>SUBTOTAL(9,D563:D575)</f>
        <v>0</v>
      </c>
      <c r="E576" s="478">
        <f>SUBTOTAL(9,E563:E575)</f>
        <v>2205239708.1999998</v>
      </c>
      <c r="F576" s="478">
        <f>SUBTOTAL(9,F563:F575)</f>
        <v>218411247.53</v>
      </c>
      <c r="G576" s="478">
        <f>SUBTOTAL(9,G563:G575)</f>
        <v>1986828460.6700001</v>
      </c>
    </row>
    <row r="577" spans="2:7" outlineLevel="4">
      <c r="B577" s="180">
        <v>52030101</v>
      </c>
      <c r="C577" s="145" t="s">
        <v>1142</v>
      </c>
      <c r="D577" s="478">
        <v>0</v>
      </c>
      <c r="E577" s="478">
        <v>17531273</v>
      </c>
      <c r="F577" s="478">
        <v>8893939</v>
      </c>
      <c r="G577" s="478">
        <v>8637334</v>
      </c>
    </row>
    <row r="578" spans="2:7" outlineLevel="4">
      <c r="B578" s="180">
        <v>52030104</v>
      </c>
      <c r="C578" s="145" t="s">
        <v>1144</v>
      </c>
      <c r="D578" s="478">
        <v>0</v>
      </c>
      <c r="E578" s="478">
        <v>80000</v>
      </c>
      <c r="F578" s="478">
        <v>0</v>
      </c>
      <c r="G578" s="478">
        <v>80000</v>
      </c>
    </row>
    <row r="579" spans="2:7" outlineLevel="3">
      <c r="B579">
        <v>520301</v>
      </c>
      <c r="C579" t="s">
        <v>1042</v>
      </c>
      <c r="D579" s="478">
        <f>SUBTOTAL(9,D577:D578)</f>
        <v>0</v>
      </c>
      <c r="E579" s="478">
        <f>SUBTOTAL(9,E577:E578)</f>
        <v>17611273</v>
      </c>
      <c r="F579" s="478">
        <f>SUBTOTAL(9,F577:F578)</f>
        <v>8893939</v>
      </c>
      <c r="G579" s="478">
        <f>SUBTOTAL(9,G577:G578)</f>
        <v>8717334</v>
      </c>
    </row>
    <row r="580" spans="2:7" outlineLevel="2">
      <c r="B580">
        <v>5203</v>
      </c>
      <c r="C580" t="s">
        <v>1042</v>
      </c>
      <c r="D580" s="478">
        <f>SUBTOTAL(9,D577:D579)</f>
        <v>0</v>
      </c>
      <c r="E580" s="478">
        <f>SUBTOTAL(9,E577:E579)</f>
        <v>17611273</v>
      </c>
      <c r="F580" s="478">
        <f>SUBTOTAL(9,F577:F579)</f>
        <v>8893939</v>
      </c>
      <c r="G580" s="478">
        <f>SUBTOTAL(9,G577:G579)</f>
        <v>8717334</v>
      </c>
    </row>
    <row r="581" spans="2:7" outlineLevel="4">
      <c r="B581" s="180">
        <v>52040102</v>
      </c>
      <c r="C581" s="145" t="s">
        <v>1146</v>
      </c>
      <c r="D581" s="478">
        <v>0</v>
      </c>
      <c r="E581" s="478">
        <v>70109155</v>
      </c>
      <c r="F581" s="478">
        <v>4893316</v>
      </c>
      <c r="G581" s="478">
        <v>65215839</v>
      </c>
    </row>
    <row r="582" spans="2:7" outlineLevel="4">
      <c r="B582" s="180">
        <v>52040103</v>
      </c>
      <c r="C582" s="145" t="s">
        <v>1147</v>
      </c>
      <c r="D582" s="478">
        <v>0</v>
      </c>
      <c r="E582" s="478">
        <v>152268209</v>
      </c>
      <c r="F582" s="478">
        <v>10166007</v>
      </c>
      <c r="G582" s="478">
        <v>142102202</v>
      </c>
    </row>
    <row r="583" spans="2:7" outlineLevel="4">
      <c r="B583" s="180">
        <v>52040105</v>
      </c>
      <c r="C583" s="145" t="s">
        <v>1148</v>
      </c>
      <c r="D583" s="478">
        <v>0</v>
      </c>
      <c r="E583" s="478">
        <v>20862476</v>
      </c>
      <c r="F583" s="478">
        <v>841145</v>
      </c>
      <c r="G583" s="478">
        <v>20021331</v>
      </c>
    </row>
    <row r="584" spans="2:7" outlineLevel="4">
      <c r="B584" s="180">
        <v>52040106</v>
      </c>
      <c r="C584" s="145" t="s">
        <v>1149</v>
      </c>
      <c r="D584" s="478">
        <v>0</v>
      </c>
      <c r="E584" s="478">
        <v>211389262</v>
      </c>
      <c r="F584" s="478">
        <v>14208768</v>
      </c>
      <c r="G584" s="478">
        <v>197180494</v>
      </c>
    </row>
    <row r="585" spans="2:7" outlineLevel="3">
      <c r="B585">
        <v>520401</v>
      </c>
      <c r="C585" t="s">
        <v>1046</v>
      </c>
      <c r="D585" s="478">
        <f>SUBTOTAL(9,D581:D584)</f>
        <v>0</v>
      </c>
      <c r="E585" s="478">
        <f>SUBTOTAL(9,E581:E584)</f>
        <v>454629102</v>
      </c>
      <c r="F585" s="478">
        <f>SUBTOTAL(9,F581:F584)</f>
        <v>30109236</v>
      </c>
      <c r="G585" s="478">
        <f>SUBTOTAL(9,G581:G584)</f>
        <v>424519866</v>
      </c>
    </row>
    <row r="586" spans="2:7" outlineLevel="2">
      <c r="B586">
        <v>5204</v>
      </c>
      <c r="C586" t="s">
        <v>1046</v>
      </c>
      <c r="D586" s="478">
        <f>SUBTOTAL(9,D581:D585)</f>
        <v>0</v>
      </c>
      <c r="E586" s="478">
        <f>SUBTOTAL(9,E581:E585)</f>
        <v>454629102</v>
      </c>
      <c r="F586" s="478">
        <f>SUBTOTAL(9,F581:F585)</f>
        <v>30109236</v>
      </c>
      <c r="G586" s="478">
        <f>SUBTOTAL(9,G581:G585)</f>
        <v>424519866</v>
      </c>
    </row>
    <row r="587" spans="2:7" outlineLevel="4">
      <c r="B587" s="180">
        <v>52070101</v>
      </c>
      <c r="C587" s="145" t="s">
        <v>1151</v>
      </c>
      <c r="D587" s="478">
        <v>0</v>
      </c>
      <c r="E587" s="478">
        <v>52289089</v>
      </c>
      <c r="F587" s="478">
        <v>3521281</v>
      </c>
      <c r="G587" s="478">
        <v>48767808</v>
      </c>
    </row>
    <row r="588" spans="2:7" outlineLevel="4">
      <c r="B588" s="180">
        <v>52070102</v>
      </c>
      <c r="C588" s="145" t="s">
        <v>1152</v>
      </c>
      <c r="D588" s="478">
        <v>0</v>
      </c>
      <c r="E588" s="478">
        <v>34859665</v>
      </c>
      <c r="F588" s="478">
        <v>2347526</v>
      </c>
      <c r="G588" s="478">
        <v>32512139</v>
      </c>
    </row>
    <row r="589" spans="2:7" outlineLevel="3">
      <c r="B589">
        <v>520701</v>
      </c>
      <c r="C589" t="s">
        <v>1052</v>
      </c>
      <c r="D589" s="478">
        <f>SUBTOTAL(9,D587:D588)</f>
        <v>0</v>
      </c>
      <c r="E589" s="478">
        <f>SUBTOTAL(9,E587:E588)</f>
        <v>87148754</v>
      </c>
      <c r="F589" s="478">
        <f>SUBTOTAL(9,F587:F588)</f>
        <v>5868807</v>
      </c>
      <c r="G589" s="478">
        <f>SUBTOTAL(9,G587:G588)</f>
        <v>81279947</v>
      </c>
    </row>
    <row r="590" spans="2:7" outlineLevel="2">
      <c r="B590">
        <v>5207</v>
      </c>
      <c r="C590" t="s">
        <v>1052</v>
      </c>
      <c r="D590" s="478">
        <f>SUBTOTAL(9,D587:D589)</f>
        <v>0</v>
      </c>
      <c r="E590" s="478">
        <f>SUBTOTAL(9,E587:E589)</f>
        <v>87148754</v>
      </c>
      <c r="F590" s="478">
        <f>SUBTOTAL(9,F587:F589)</f>
        <v>5868807</v>
      </c>
      <c r="G590" s="478">
        <f>SUBTOTAL(9,G587:G589)</f>
        <v>81279947</v>
      </c>
    </row>
    <row r="591" spans="2:7" outlineLevel="4">
      <c r="B591" s="180">
        <v>52110111</v>
      </c>
      <c r="C591" s="145" t="s">
        <v>1155</v>
      </c>
      <c r="D591" s="478">
        <v>0</v>
      </c>
      <c r="E591" s="478">
        <v>98202699.699999988</v>
      </c>
      <c r="F591" s="478">
        <v>0</v>
      </c>
      <c r="G591" s="478">
        <v>98202699.699999988</v>
      </c>
    </row>
    <row r="592" spans="2:7" outlineLevel="4">
      <c r="B592" s="180">
        <v>52110112</v>
      </c>
      <c r="C592" s="145" t="s">
        <v>1156</v>
      </c>
      <c r="D592" s="478">
        <v>0</v>
      </c>
      <c r="E592" s="478">
        <v>62937202.729999997</v>
      </c>
      <c r="F592" s="478">
        <v>4078567</v>
      </c>
      <c r="G592" s="478">
        <v>58858635.729999997</v>
      </c>
    </row>
    <row r="593" spans="2:7" outlineLevel="4">
      <c r="B593" s="180">
        <v>52110113</v>
      </c>
      <c r="C593" s="145" t="s">
        <v>1157</v>
      </c>
      <c r="D593" s="478">
        <v>0</v>
      </c>
      <c r="E593" s="478">
        <v>21011142.73</v>
      </c>
      <c r="F593" s="478">
        <v>0</v>
      </c>
      <c r="G593" s="478">
        <v>21011142.73</v>
      </c>
    </row>
    <row r="594" spans="2:7" outlineLevel="4">
      <c r="B594" s="180">
        <v>52110115</v>
      </c>
      <c r="C594" s="145" t="s">
        <v>1159</v>
      </c>
      <c r="D594" s="478">
        <v>0</v>
      </c>
      <c r="E594" s="478">
        <v>14772498</v>
      </c>
      <c r="F594" s="478">
        <v>0</v>
      </c>
      <c r="G594" s="478">
        <v>14772498</v>
      </c>
    </row>
    <row r="595" spans="2:7" outlineLevel="4">
      <c r="B595" s="180">
        <v>52110118</v>
      </c>
      <c r="C595" s="145" t="s">
        <v>1162</v>
      </c>
      <c r="D595" s="478">
        <v>0</v>
      </c>
      <c r="E595" s="478">
        <v>5251700</v>
      </c>
      <c r="F595" s="478">
        <v>0</v>
      </c>
      <c r="G595" s="478">
        <v>5251700</v>
      </c>
    </row>
    <row r="596" spans="2:7" outlineLevel="4">
      <c r="B596" s="180">
        <v>52110119</v>
      </c>
      <c r="C596" s="145" t="s">
        <v>1163</v>
      </c>
      <c r="D596" s="478">
        <v>0</v>
      </c>
      <c r="E596" s="478">
        <v>14895417</v>
      </c>
      <c r="F596" s="478">
        <v>0</v>
      </c>
      <c r="G596" s="478">
        <v>14895417</v>
      </c>
    </row>
    <row r="597" spans="2:7" outlineLevel="4">
      <c r="B597" s="180">
        <v>52110120</v>
      </c>
      <c r="C597" s="145" t="s">
        <v>1164</v>
      </c>
      <c r="D597" s="478">
        <v>0</v>
      </c>
      <c r="E597" s="478">
        <v>1650056.71</v>
      </c>
      <c r="F597" s="478">
        <v>0</v>
      </c>
      <c r="G597" s="478">
        <v>1650056.71</v>
      </c>
    </row>
    <row r="598" spans="2:7" outlineLevel="4">
      <c r="B598" s="180">
        <v>52110121</v>
      </c>
      <c r="C598" s="145" t="s">
        <v>570</v>
      </c>
      <c r="D598" s="478">
        <v>0</v>
      </c>
      <c r="E598" s="478">
        <v>325511066.79999995</v>
      </c>
      <c r="F598" s="478">
        <v>2725828</v>
      </c>
      <c r="G598" s="478">
        <v>322785238.79999995</v>
      </c>
    </row>
    <row r="599" spans="2:7" outlineLevel="4">
      <c r="B599" s="180">
        <v>52110147</v>
      </c>
      <c r="C599" s="145" t="s">
        <v>585</v>
      </c>
      <c r="D599" s="478">
        <v>0</v>
      </c>
      <c r="E599" s="478">
        <v>89297863.810000002</v>
      </c>
      <c r="F599" s="478">
        <v>2931</v>
      </c>
      <c r="G599" s="478">
        <v>89294932.810000002</v>
      </c>
    </row>
    <row r="600" spans="2:7" outlineLevel="4">
      <c r="B600" s="180">
        <v>52110148</v>
      </c>
      <c r="C600" s="145" t="s">
        <v>796</v>
      </c>
      <c r="D600" s="478">
        <v>0</v>
      </c>
      <c r="E600" s="478">
        <v>300000</v>
      </c>
      <c r="F600" s="478">
        <v>0</v>
      </c>
      <c r="G600" s="478">
        <v>300000</v>
      </c>
    </row>
    <row r="601" spans="2:7" outlineLevel="4">
      <c r="B601" s="180">
        <v>52110153</v>
      </c>
      <c r="C601" s="145" t="s">
        <v>1175</v>
      </c>
      <c r="D601" s="478">
        <v>0</v>
      </c>
      <c r="E601" s="478">
        <v>17434619.82</v>
      </c>
      <c r="F601" s="478">
        <v>1181879.6200000001</v>
      </c>
      <c r="G601" s="478">
        <v>16252740.200000001</v>
      </c>
    </row>
    <row r="602" spans="2:7" outlineLevel="4">
      <c r="B602" s="180">
        <v>52110162</v>
      </c>
      <c r="C602" s="145" t="s">
        <v>1179</v>
      </c>
      <c r="D602" s="478">
        <v>0</v>
      </c>
      <c r="E602" s="478">
        <v>19260748</v>
      </c>
      <c r="F602" s="478">
        <v>817673</v>
      </c>
      <c r="G602" s="478">
        <v>18443075</v>
      </c>
    </row>
    <row r="603" spans="2:7" outlineLevel="4">
      <c r="B603" s="180">
        <v>52110164</v>
      </c>
      <c r="C603" s="145" t="s">
        <v>1181</v>
      </c>
      <c r="D603" s="478">
        <v>0</v>
      </c>
      <c r="E603" s="478">
        <v>16174497</v>
      </c>
      <c r="F603" s="478">
        <v>0</v>
      </c>
      <c r="G603" s="478">
        <v>16174497</v>
      </c>
    </row>
    <row r="604" spans="2:7" outlineLevel="4">
      <c r="B604" s="180">
        <v>52110166</v>
      </c>
      <c r="C604" s="145" t="s">
        <v>1140</v>
      </c>
      <c r="D604" s="478">
        <v>0</v>
      </c>
      <c r="E604" s="478">
        <v>444444</v>
      </c>
      <c r="F604" s="478">
        <v>0</v>
      </c>
      <c r="G604" s="478">
        <v>444444</v>
      </c>
    </row>
    <row r="605" spans="2:7" outlineLevel="4">
      <c r="B605" s="180">
        <v>52110170</v>
      </c>
      <c r="C605" s="145" t="s">
        <v>1183</v>
      </c>
      <c r="D605" s="478">
        <v>0</v>
      </c>
      <c r="E605" s="478">
        <v>10361752</v>
      </c>
      <c r="F605" s="478">
        <v>9027952</v>
      </c>
      <c r="G605" s="478">
        <v>1333800</v>
      </c>
    </row>
    <row r="606" spans="2:7" outlineLevel="4">
      <c r="B606" s="180">
        <v>52110195</v>
      </c>
      <c r="C606" s="145" t="s">
        <v>1186</v>
      </c>
      <c r="D606" s="478">
        <v>0</v>
      </c>
      <c r="E606" s="478">
        <v>654249.97</v>
      </c>
      <c r="F606" s="478">
        <v>0</v>
      </c>
      <c r="G606" s="478">
        <v>654249.97</v>
      </c>
    </row>
    <row r="607" spans="2:7" outlineLevel="4">
      <c r="B607" s="180">
        <v>52110196</v>
      </c>
      <c r="C607" s="145" t="s">
        <v>1187</v>
      </c>
      <c r="D607" s="478">
        <v>0</v>
      </c>
      <c r="E607" s="478">
        <v>126229.94</v>
      </c>
      <c r="F607" s="478">
        <v>0</v>
      </c>
      <c r="G607" s="478">
        <v>126229.94</v>
      </c>
    </row>
    <row r="608" spans="2:7" outlineLevel="4">
      <c r="B608" s="180">
        <v>52110199</v>
      </c>
      <c r="C608" s="145" t="s">
        <v>1190</v>
      </c>
      <c r="D608" s="478">
        <v>0</v>
      </c>
      <c r="E608" s="478">
        <v>59405656.420000002</v>
      </c>
      <c r="F608" s="478">
        <v>1291.68</v>
      </c>
      <c r="G608" s="478">
        <v>59404364.739999995</v>
      </c>
    </row>
    <row r="609" spans="2:7" outlineLevel="3">
      <c r="B609">
        <v>521101</v>
      </c>
      <c r="C609" t="s">
        <v>1056</v>
      </c>
      <c r="D609" s="478">
        <f>SUBTOTAL(9,D591:D608)</f>
        <v>0</v>
      </c>
      <c r="E609" s="478">
        <f>SUBTOTAL(9,E591:E608)</f>
        <v>757691844.63000011</v>
      </c>
      <c r="F609" s="478">
        <f>SUBTOTAL(9,F591:F608)</f>
        <v>17836122.300000001</v>
      </c>
      <c r="G609" s="478">
        <f>SUBTOTAL(9,G591:G608)</f>
        <v>739855722.33000016</v>
      </c>
    </row>
    <row r="610" spans="2:7" outlineLevel="4">
      <c r="B610" s="180">
        <v>52110901</v>
      </c>
      <c r="C610" s="145" t="s">
        <v>1200</v>
      </c>
      <c r="D610" s="478">
        <v>0</v>
      </c>
      <c r="E610" s="478">
        <v>28425167.23</v>
      </c>
      <c r="F610" s="478">
        <v>0</v>
      </c>
      <c r="G610" s="478">
        <v>28425167.23</v>
      </c>
    </row>
    <row r="611" spans="2:7" outlineLevel="4">
      <c r="B611" s="180">
        <v>52110902</v>
      </c>
      <c r="C611" s="145" t="s">
        <v>1201</v>
      </c>
      <c r="D611" s="478">
        <v>0</v>
      </c>
      <c r="E611" s="478">
        <v>71286151.909999996</v>
      </c>
      <c r="F611" s="478">
        <v>0</v>
      </c>
      <c r="G611" s="478">
        <v>71286151.909999996</v>
      </c>
    </row>
    <row r="612" spans="2:7" outlineLevel="3">
      <c r="B612">
        <v>521109</v>
      </c>
      <c r="C612" t="s">
        <v>1093</v>
      </c>
      <c r="D612" s="478">
        <f>SUBTOTAL(9,D610:D611)</f>
        <v>0</v>
      </c>
      <c r="E612" s="478">
        <f>SUBTOTAL(9,E610:E611)</f>
        <v>99711319.140000001</v>
      </c>
      <c r="F612" s="478">
        <f>SUBTOTAL(9,F610:F611)</f>
        <v>0</v>
      </c>
      <c r="G612" s="478">
        <f>SUBTOTAL(9,G610:G611)</f>
        <v>99711319.140000001</v>
      </c>
    </row>
    <row r="613" spans="2:7" outlineLevel="4">
      <c r="B613" s="180">
        <v>52111001</v>
      </c>
      <c r="C613" s="145" t="s">
        <v>1202</v>
      </c>
      <c r="D613" s="478">
        <v>0</v>
      </c>
      <c r="E613" s="478">
        <v>499811894.13999999</v>
      </c>
      <c r="F613" s="478">
        <v>2414302</v>
      </c>
      <c r="G613" s="478">
        <v>497397592.13999999</v>
      </c>
    </row>
    <row r="614" spans="2:7" outlineLevel="3">
      <c r="B614">
        <v>521110</v>
      </c>
      <c r="C614" t="s">
        <v>503</v>
      </c>
      <c r="D614" s="478">
        <f>SUBTOTAL(9,D613:D613)</f>
        <v>0</v>
      </c>
      <c r="E614" s="478">
        <f>SUBTOTAL(9,E613:E613)</f>
        <v>499811894.13999999</v>
      </c>
      <c r="F614" s="478">
        <f>SUBTOTAL(9,F613:F613)</f>
        <v>2414302</v>
      </c>
      <c r="G614" s="478">
        <f>SUBTOTAL(9,G613:G613)</f>
        <v>497397592.13999999</v>
      </c>
    </row>
    <row r="615" spans="2:7" outlineLevel="2">
      <c r="B615">
        <v>5211</v>
      </c>
      <c r="C615" t="s">
        <v>1056</v>
      </c>
      <c r="D615" s="478">
        <f>SUBTOTAL(9,D591:D614)</f>
        <v>0</v>
      </c>
      <c r="E615" s="478">
        <f>SUBTOTAL(9,E591:E614)</f>
        <v>1357215057.9100001</v>
      </c>
      <c r="F615" s="478">
        <f>SUBTOTAL(9,F591:F614)</f>
        <v>20250424.300000001</v>
      </c>
      <c r="G615" s="478">
        <f>SUBTOTAL(9,G591:G614)</f>
        <v>1336964633.6100001</v>
      </c>
    </row>
    <row r="616" spans="2:7" outlineLevel="4">
      <c r="B616" s="180">
        <v>52209006</v>
      </c>
      <c r="C616" s="145" t="s">
        <v>1223</v>
      </c>
      <c r="D616" s="478">
        <v>0</v>
      </c>
      <c r="E616" s="478">
        <v>1244203.6499999999</v>
      </c>
      <c r="F616" s="478">
        <v>0</v>
      </c>
      <c r="G616" s="478">
        <v>1244203.6499999999</v>
      </c>
    </row>
    <row r="617" spans="2:7" outlineLevel="3">
      <c r="B617">
        <v>522090</v>
      </c>
      <c r="C617" t="s">
        <v>1625</v>
      </c>
      <c r="D617" s="478">
        <f>SUBTOTAL(9,D616:D616)</f>
        <v>0</v>
      </c>
      <c r="E617" s="478">
        <f>SUBTOTAL(9,E616:E616)</f>
        <v>1244203.6499999999</v>
      </c>
      <c r="F617" s="478">
        <f>SUBTOTAL(9,F616:F616)</f>
        <v>0</v>
      </c>
      <c r="G617" s="478">
        <f>SUBTOTAL(9,G616:G616)</f>
        <v>1244203.6499999999</v>
      </c>
    </row>
    <row r="618" spans="2:7" outlineLevel="2">
      <c r="B618">
        <v>5220</v>
      </c>
      <c r="C618" t="s">
        <v>1625</v>
      </c>
      <c r="D618" s="478">
        <f>SUBTOTAL(9,D616:D617)</f>
        <v>0</v>
      </c>
      <c r="E618" s="478">
        <f>SUBTOTAL(9,E616:E617)</f>
        <v>1244203.6499999999</v>
      </c>
      <c r="F618" s="478">
        <f>SUBTOTAL(9,F616:F617)</f>
        <v>0</v>
      </c>
      <c r="G618" s="478">
        <f>SUBTOTAL(9,G616:G617)</f>
        <v>1244203.6499999999</v>
      </c>
    </row>
    <row r="619" spans="2:7" outlineLevel="4">
      <c r="B619" s="180">
        <v>52990101</v>
      </c>
      <c r="C619" s="145" t="s">
        <v>1228</v>
      </c>
      <c r="D619" s="478">
        <v>0</v>
      </c>
      <c r="E619" s="478">
        <v>0</v>
      </c>
      <c r="F619" s="478">
        <v>1614126091.1700001</v>
      </c>
      <c r="G619" s="478">
        <v>-1614126091.1700001</v>
      </c>
    </row>
    <row r="620" spans="2:7" outlineLevel="3">
      <c r="B620">
        <v>529901</v>
      </c>
      <c r="C620" t="s">
        <v>1626</v>
      </c>
      <c r="D620" s="478">
        <f>SUBTOTAL(9,D619:D619)</f>
        <v>0</v>
      </c>
      <c r="E620" s="478">
        <f>SUBTOTAL(9,E619:E619)</f>
        <v>0</v>
      </c>
      <c r="F620" s="478">
        <f>SUBTOTAL(9,F619:F619)</f>
        <v>1614126091.1700001</v>
      </c>
      <c r="G620" s="478">
        <f>SUBTOTAL(9,G619:G619)</f>
        <v>-1614126091.1700001</v>
      </c>
    </row>
    <row r="621" spans="2:7" outlineLevel="2">
      <c r="B621">
        <v>5299</v>
      </c>
      <c r="C621" t="s">
        <v>1626</v>
      </c>
      <c r="D621" s="478">
        <f>SUBTOTAL(9,D619:D620)</f>
        <v>0</v>
      </c>
      <c r="E621" s="478">
        <f>SUBTOTAL(9,E619:E620)</f>
        <v>0</v>
      </c>
      <c r="F621" s="478">
        <f>SUBTOTAL(9,F619:F620)</f>
        <v>1614126091.1700001</v>
      </c>
      <c r="G621" s="478">
        <f>SUBTOTAL(9,G619:G620)</f>
        <v>-1614126091.1700001</v>
      </c>
    </row>
    <row r="622" spans="2:7" outlineLevel="1">
      <c r="B622">
        <v>52</v>
      </c>
      <c r="C622" t="s">
        <v>1113</v>
      </c>
      <c r="D622" s="478">
        <f>SUBTOTAL(9,D563:D621)</f>
        <v>0</v>
      </c>
      <c r="E622" s="478">
        <f>SUBTOTAL(9,E563:E621)</f>
        <v>4123088098.7599998</v>
      </c>
      <c r="F622" s="478">
        <f>SUBTOTAL(9,F563:F621)</f>
        <v>1897659745</v>
      </c>
      <c r="G622" s="478">
        <f>SUBTOTAL(9,G563:G621)</f>
        <v>2225428353.7599993</v>
      </c>
    </row>
    <row r="623" spans="2:7" outlineLevel="4">
      <c r="B623" s="180">
        <v>53020132</v>
      </c>
      <c r="C623" s="145" t="s">
        <v>1231</v>
      </c>
      <c r="D623" s="478">
        <v>0</v>
      </c>
      <c r="E623" s="478">
        <v>44809505.25</v>
      </c>
      <c r="F623" s="478">
        <v>0</v>
      </c>
      <c r="G623" s="478">
        <v>44809505.25</v>
      </c>
    </row>
    <row r="624" spans="2:7" outlineLevel="3">
      <c r="B624">
        <v>530201</v>
      </c>
      <c r="C624" t="s">
        <v>1230</v>
      </c>
      <c r="D624" s="478">
        <f>SUBTOTAL(9,D623:D623)</f>
        <v>0</v>
      </c>
      <c r="E624" s="478">
        <f>SUBTOTAL(9,E623:E623)</f>
        <v>44809505.25</v>
      </c>
      <c r="F624" s="478">
        <f>SUBTOTAL(9,F623:F623)</f>
        <v>0</v>
      </c>
      <c r="G624" s="478">
        <f>SUBTOTAL(9,G623:G623)</f>
        <v>44809505.25</v>
      </c>
    </row>
    <row r="625" spans="2:7" outlineLevel="2">
      <c r="B625">
        <v>5302</v>
      </c>
      <c r="C625" t="s">
        <v>1230</v>
      </c>
      <c r="D625" s="478">
        <f>SUBTOTAL(9,D623:D624)</f>
        <v>0</v>
      </c>
      <c r="E625" s="478">
        <f>SUBTOTAL(9,E623:E624)</f>
        <v>44809505.25</v>
      </c>
      <c r="F625" s="478">
        <f>SUBTOTAL(9,F623:F624)</f>
        <v>0</v>
      </c>
      <c r="G625" s="478">
        <f>SUBTOTAL(9,G623:G624)</f>
        <v>44809505.25</v>
      </c>
    </row>
    <row r="626" spans="2:7" outlineLevel="4">
      <c r="B626" s="180">
        <v>53300101</v>
      </c>
      <c r="C626" s="145" t="s">
        <v>1245</v>
      </c>
      <c r="D626" s="478">
        <v>0</v>
      </c>
      <c r="E626" s="478">
        <v>69784030.140000001</v>
      </c>
      <c r="F626" s="478">
        <v>0</v>
      </c>
      <c r="G626" s="478">
        <v>69784030.140000001</v>
      </c>
    </row>
    <row r="627" spans="2:7" outlineLevel="4">
      <c r="B627" s="180">
        <v>53300104</v>
      </c>
      <c r="C627" s="145" t="s">
        <v>1246</v>
      </c>
      <c r="D627" s="478">
        <v>0</v>
      </c>
      <c r="E627" s="478">
        <v>3874568.9000000004</v>
      </c>
      <c r="F627" s="478">
        <v>0</v>
      </c>
      <c r="G627" s="478">
        <v>3874568.9000000004</v>
      </c>
    </row>
    <row r="628" spans="2:7" outlineLevel="4">
      <c r="B628" s="180">
        <v>53300106</v>
      </c>
      <c r="C628" s="145" t="s">
        <v>1247</v>
      </c>
      <c r="D628" s="478">
        <v>0</v>
      </c>
      <c r="E628" s="478">
        <v>457622.43</v>
      </c>
      <c r="F628" s="478">
        <v>0</v>
      </c>
      <c r="G628" s="478">
        <v>457622.43</v>
      </c>
    </row>
    <row r="629" spans="2:7" outlineLevel="4">
      <c r="B629" s="180">
        <v>53300107</v>
      </c>
      <c r="C629" s="145" t="s">
        <v>1248</v>
      </c>
      <c r="D629" s="478">
        <v>0</v>
      </c>
      <c r="E629" s="478">
        <v>53945638.030000001</v>
      </c>
      <c r="F629" s="478">
        <v>0</v>
      </c>
      <c r="G629" s="478">
        <v>53945638.030000001</v>
      </c>
    </row>
    <row r="630" spans="2:7" outlineLevel="3">
      <c r="B630">
        <v>533001</v>
      </c>
      <c r="C630" t="s">
        <v>1244</v>
      </c>
      <c r="D630" s="478">
        <f>SUBTOTAL(9,D626:D629)</f>
        <v>0</v>
      </c>
      <c r="E630" s="478">
        <f>SUBTOTAL(9,E626:E629)</f>
        <v>128061859.50000001</v>
      </c>
      <c r="F630" s="478">
        <f>SUBTOTAL(9,F626:F629)</f>
        <v>0</v>
      </c>
      <c r="G630" s="478">
        <f>SUBTOTAL(9,G626:G629)</f>
        <v>128061859.50000001</v>
      </c>
    </row>
    <row r="631" spans="2:7" outlineLevel="2">
      <c r="B631">
        <v>5330</v>
      </c>
      <c r="C631" t="s">
        <v>1243</v>
      </c>
      <c r="D631" s="478">
        <f>SUBTOTAL(9,D626:D630)</f>
        <v>0</v>
      </c>
      <c r="E631" s="478">
        <f>SUBTOTAL(9,E626:E630)</f>
        <v>128061859.50000001</v>
      </c>
      <c r="F631" s="478">
        <f>SUBTOTAL(9,F626:F630)</f>
        <v>0</v>
      </c>
      <c r="G631" s="478">
        <f>SUBTOTAL(9,G626:G630)</f>
        <v>128061859.50000001</v>
      </c>
    </row>
    <row r="632" spans="2:7" outlineLevel="1">
      <c r="B632">
        <v>53</v>
      </c>
      <c r="C632" t="s">
        <v>1229</v>
      </c>
      <c r="D632" s="478">
        <f>SUBTOTAL(9,D623:D631)</f>
        <v>0</v>
      </c>
      <c r="E632" s="478">
        <f>SUBTOTAL(9,E623:E631)</f>
        <v>172871364.75</v>
      </c>
      <c r="F632" s="478">
        <f>SUBTOTAL(9,F623:F631)</f>
        <v>0</v>
      </c>
      <c r="G632" s="478">
        <f>SUBTOTAL(9,G623:G631)</f>
        <v>172871364.75</v>
      </c>
    </row>
    <row r="633" spans="2:7" outlineLevel="4">
      <c r="B633" s="180">
        <v>58020138</v>
      </c>
      <c r="C633" s="145" t="s">
        <v>1656</v>
      </c>
      <c r="D633" s="478">
        <v>0</v>
      </c>
      <c r="E633" s="478">
        <v>1858073.4700000002</v>
      </c>
      <c r="F633" s="478">
        <v>6797.78</v>
      </c>
      <c r="G633" s="478">
        <v>1851275.69</v>
      </c>
    </row>
    <row r="634" spans="2:7" outlineLevel="4">
      <c r="B634" s="180">
        <v>58020139</v>
      </c>
      <c r="C634" s="145" t="s">
        <v>1262</v>
      </c>
      <c r="D634" s="478">
        <v>0</v>
      </c>
      <c r="E634" s="478">
        <v>38869633.629999995</v>
      </c>
      <c r="F634" s="478">
        <v>360804.08</v>
      </c>
      <c r="G634" s="478">
        <v>38508829.549999997</v>
      </c>
    </row>
    <row r="635" spans="2:7" outlineLevel="3">
      <c r="B635">
        <v>580201</v>
      </c>
      <c r="C635" t="s">
        <v>1627</v>
      </c>
      <c r="D635" s="478">
        <f>SUBTOTAL(9,D633:D634)</f>
        <v>0</v>
      </c>
      <c r="E635" s="478">
        <f>SUBTOTAL(9,E633:E634)</f>
        <v>40727707.099999994</v>
      </c>
      <c r="F635" s="478">
        <f>SUBTOTAL(9,F633:F634)</f>
        <v>367601.86000000004</v>
      </c>
      <c r="G635" s="478">
        <f>SUBTOTAL(9,G633:G634)</f>
        <v>40360105.239999995</v>
      </c>
    </row>
    <row r="636" spans="2:7" outlineLevel="2">
      <c r="B636">
        <v>5802</v>
      </c>
      <c r="C636" t="s">
        <v>1259</v>
      </c>
      <c r="D636" s="478">
        <f>SUBTOTAL(9,D633:D635)</f>
        <v>0</v>
      </c>
      <c r="E636" s="478">
        <f>SUBTOTAL(9,E633:E635)</f>
        <v>40727707.099999994</v>
      </c>
      <c r="F636" s="478">
        <f>SUBTOTAL(9,F633:F635)</f>
        <v>367601.86000000004</v>
      </c>
      <c r="G636" s="478">
        <f>SUBTOTAL(9,G633:G635)</f>
        <v>40360105.239999995</v>
      </c>
    </row>
    <row r="637" spans="2:7" outlineLevel="4">
      <c r="B637" s="180">
        <v>58080190</v>
      </c>
      <c r="C637" s="145" t="s">
        <v>1276</v>
      </c>
      <c r="D637" s="478">
        <v>0</v>
      </c>
      <c r="E637" s="478">
        <v>2737</v>
      </c>
      <c r="F637" s="478">
        <v>0</v>
      </c>
      <c r="G637" s="478">
        <v>2737</v>
      </c>
    </row>
    <row r="638" spans="2:7" outlineLevel="3">
      <c r="B638">
        <v>580801</v>
      </c>
      <c r="C638" t="s">
        <v>1628</v>
      </c>
      <c r="D638" s="478">
        <f>SUBTOTAL(9,D637:D637)</f>
        <v>0</v>
      </c>
      <c r="E638" s="478">
        <f>SUBTOTAL(9,E637:E637)</f>
        <v>2737</v>
      </c>
      <c r="F638" s="478">
        <f>SUBTOTAL(9,F637:F637)</f>
        <v>0</v>
      </c>
      <c r="G638" s="478">
        <f>SUBTOTAL(9,G637:G637)</f>
        <v>2737</v>
      </c>
    </row>
    <row r="639" spans="2:7" outlineLevel="2">
      <c r="B639">
        <v>5808</v>
      </c>
      <c r="C639" t="s">
        <v>1628</v>
      </c>
      <c r="D639" s="478">
        <f>SUBTOTAL(9,D637:D638)</f>
        <v>0</v>
      </c>
      <c r="E639" s="478">
        <f>SUBTOTAL(9,E637:E638)</f>
        <v>2737</v>
      </c>
      <c r="F639" s="478">
        <f>SUBTOTAL(9,F637:F638)</f>
        <v>0</v>
      </c>
      <c r="G639" s="478">
        <f>SUBTOTAL(9,G637:G638)</f>
        <v>2737</v>
      </c>
    </row>
    <row r="640" spans="2:7" outlineLevel="4">
      <c r="B640" s="180">
        <v>58150189</v>
      </c>
      <c r="C640" s="145" t="s">
        <v>1657</v>
      </c>
      <c r="D640" s="478">
        <v>0</v>
      </c>
      <c r="E640" s="478">
        <v>3.92</v>
      </c>
      <c r="F640" s="478">
        <v>0</v>
      </c>
      <c r="G640" s="478">
        <v>3.92</v>
      </c>
    </row>
    <row r="641" spans="2:7" outlineLevel="4">
      <c r="B641" s="180">
        <v>58150194</v>
      </c>
      <c r="C641" s="145" t="s">
        <v>1005</v>
      </c>
      <c r="D641" s="478">
        <v>0</v>
      </c>
      <c r="E641" s="478">
        <v>156676.23000000001</v>
      </c>
      <c r="F641" s="478">
        <v>0</v>
      </c>
      <c r="G641" s="478">
        <v>156676.23000000001</v>
      </c>
    </row>
    <row r="642" spans="2:7" outlineLevel="3">
      <c r="B642">
        <v>581501</v>
      </c>
      <c r="C642" t="s">
        <v>1629</v>
      </c>
      <c r="D642" s="478">
        <f>SUBTOTAL(9,D640:D641)</f>
        <v>0</v>
      </c>
      <c r="E642" s="478">
        <f>SUBTOTAL(9,E640:E641)</f>
        <v>156680.15000000002</v>
      </c>
      <c r="F642" s="478">
        <f>SUBTOTAL(9,F640:F641)</f>
        <v>0</v>
      </c>
      <c r="G642" s="478">
        <f>SUBTOTAL(9,G640:G641)</f>
        <v>156680.15000000002</v>
      </c>
    </row>
    <row r="643" spans="2:7" outlineLevel="2">
      <c r="B643">
        <v>5815</v>
      </c>
      <c r="C643" t="s">
        <v>1629</v>
      </c>
      <c r="D643" s="478">
        <f>SUBTOTAL(9,D640:D642)</f>
        <v>0</v>
      </c>
      <c r="E643" s="478">
        <f>SUBTOTAL(9,E640:E642)</f>
        <v>156680.15000000002</v>
      </c>
      <c r="F643" s="478">
        <f>SUBTOTAL(9,F640:F642)</f>
        <v>0</v>
      </c>
      <c r="G643" s="478">
        <f>SUBTOTAL(9,G640:G642)</f>
        <v>156680.15000000002</v>
      </c>
    </row>
    <row r="644" spans="2:7" outlineLevel="1">
      <c r="B644">
        <v>58</v>
      </c>
      <c r="C644" t="s">
        <v>1658</v>
      </c>
      <c r="D644" s="478">
        <f>SUBTOTAL(9,D633:D643)</f>
        <v>0</v>
      </c>
      <c r="E644" s="478">
        <f>SUBTOTAL(9,E633:E643)</f>
        <v>40887124.249999993</v>
      </c>
      <c r="F644" s="478">
        <f>SUBTOTAL(9,F633:F643)</f>
        <v>367601.86000000004</v>
      </c>
      <c r="G644" s="478">
        <f>SUBTOTAL(9,G633:G643)</f>
        <v>40519522.389999993</v>
      </c>
    </row>
    <row r="645" spans="2:7">
      <c r="B645">
        <v>5</v>
      </c>
      <c r="C645" t="s">
        <v>1012</v>
      </c>
      <c r="D645" s="478">
        <f>SUBTOTAL(9,D513:D644)</f>
        <v>0</v>
      </c>
      <c r="E645" s="478">
        <f>SUBTOTAL(9,E513:E644)</f>
        <v>5542174812.0599995</v>
      </c>
      <c r="F645" s="478">
        <f>SUBTOTAL(9,F513:F644)</f>
        <v>2141061906.47</v>
      </c>
      <c r="G645" s="478">
        <f>SUBTOTAL(9,G513:G644)</f>
        <v>3401112905.5899992</v>
      </c>
    </row>
    <row r="646" spans="2:7" outlineLevel="4">
      <c r="B646" s="180">
        <v>79030201</v>
      </c>
      <c r="C646" s="145" t="s">
        <v>1293</v>
      </c>
      <c r="D646" s="478">
        <v>0</v>
      </c>
      <c r="E646" s="478">
        <v>25098897.09</v>
      </c>
      <c r="F646" s="478">
        <v>0</v>
      </c>
      <c r="G646" s="478">
        <v>25098897.09</v>
      </c>
    </row>
    <row r="647" spans="2:7" outlineLevel="4">
      <c r="B647" s="180">
        <v>79030207</v>
      </c>
      <c r="C647" s="145" t="s">
        <v>1298</v>
      </c>
      <c r="D647" s="478">
        <v>0</v>
      </c>
      <c r="E647" s="478">
        <v>19626894.960000001</v>
      </c>
      <c r="F647" s="478">
        <v>0</v>
      </c>
      <c r="G647" s="478">
        <v>19626894.960000001</v>
      </c>
    </row>
    <row r="648" spans="2:7" outlineLevel="4">
      <c r="B648" s="180">
        <v>79030209</v>
      </c>
      <c r="C648" s="145" t="s">
        <v>1300</v>
      </c>
      <c r="D648" s="478">
        <v>0</v>
      </c>
      <c r="E648" s="478">
        <v>160997992.92000002</v>
      </c>
      <c r="F648" s="478">
        <v>2936578</v>
      </c>
      <c r="G648" s="478">
        <v>158061414.92000002</v>
      </c>
    </row>
    <row r="649" spans="2:7" outlineLevel="4">
      <c r="B649" s="180">
        <v>79030210</v>
      </c>
      <c r="C649" s="145" t="s">
        <v>1301</v>
      </c>
      <c r="D649" s="478">
        <v>0</v>
      </c>
      <c r="E649" s="478">
        <v>2200187.59</v>
      </c>
      <c r="F649" s="478">
        <v>240000</v>
      </c>
      <c r="G649" s="478">
        <v>1960187.5899999999</v>
      </c>
    </row>
    <row r="650" spans="2:7" outlineLevel="4">
      <c r="B650" s="180">
        <v>79030211</v>
      </c>
      <c r="C650" s="145" t="s">
        <v>1302</v>
      </c>
      <c r="D650" s="478">
        <v>0</v>
      </c>
      <c r="E650" s="478">
        <v>208829.42</v>
      </c>
      <c r="F650" s="478">
        <v>0</v>
      </c>
      <c r="G650" s="478">
        <v>208829.42</v>
      </c>
    </row>
    <row r="651" spans="2:7" outlineLevel="4">
      <c r="B651" s="180">
        <v>79030212</v>
      </c>
      <c r="C651" s="145" t="s">
        <v>1303</v>
      </c>
      <c r="D651" s="478">
        <v>0</v>
      </c>
      <c r="E651" s="478">
        <v>47058159.640000001</v>
      </c>
      <c r="F651" s="478">
        <v>0</v>
      </c>
      <c r="G651" s="478">
        <v>47058159.640000001</v>
      </c>
    </row>
    <row r="652" spans="2:7" outlineLevel="4">
      <c r="B652" s="180">
        <v>79030213</v>
      </c>
      <c r="C652" s="145" t="s">
        <v>1304</v>
      </c>
      <c r="D652" s="478">
        <v>0</v>
      </c>
      <c r="E652" s="478">
        <v>5701969.7400000002</v>
      </c>
      <c r="F652" s="478">
        <v>0</v>
      </c>
      <c r="G652" s="478">
        <v>5701969.7400000002</v>
      </c>
    </row>
    <row r="653" spans="2:7" outlineLevel="4">
      <c r="B653" s="180">
        <v>79030215</v>
      </c>
      <c r="C653" s="145" t="s">
        <v>1306</v>
      </c>
      <c r="D653" s="478">
        <v>0</v>
      </c>
      <c r="E653" s="478">
        <v>12597241.17</v>
      </c>
      <c r="F653" s="478">
        <v>0</v>
      </c>
      <c r="G653" s="478">
        <v>12597241.17</v>
      </c>
    </row>
    <row r="654" spans="2:7" outlineLevel="4">
      <c r="B654" s="180">
        <v>79030218</v>
      </c>
      <c r="C654" s="145" t="s">
        <v>1309</v>
      </c>
      <c r="D654" s="478">
        <v>0</v>
      </c>
      <c r="E654" s="478">
        <v>24371115</v>
      </c>
      <c r="F654" s="478">
        <v>0</v>
      </c>
      <c r="G654" s="478">
        <v>24371115</v>
      </c>
    </row>
    <row r="655" spans="2:7" outlineLevel="4">
      <c r="B655" s="180">
        <v>79030220</v>
      </c>
      <c r="C655" s="145" t="s">
        <v>1311</v>
      </c>
      <c r="D655" s="478">
        <v>0</v>
      </c>
      <c r="E655" s="478">
        <v>4640500</v>
      </c>
      <c r="F655" s="478">
        <v>0</v>
      </c>
      <c r="G655" s="478">
        <v>4640500</v>
      </c>
    </row>
    <row r="656" spans="2:7" outlineLevel="4">
      <c r="B656" s="180">
        <v>79030222</v>
      </c>
      <c r="C656" s="145" t="s">
        <v>1312</v>
      </c>
      <c r="D656" s="478">
        <v>0</v>
      </c>
      <c r="E656" s="478">
        <v>951210.08</v>
      </c>
      <c r="F656" s="478">
        <v>0</v>
      </c>
      <c r="G656" s="478">
        <v>951210.08</v>
      </c>
    </row>
    <row r="657" spans="2:7" outlineLevel="4">
      <c r="B657" s="180">
        <v>79030228</v>
      </c>
      <c r="C657" s="145" t="s">
        <v>1317</v>
      </c>
      <c r="D657" s="478">
        <v>0</v>
      </c>
      <c r="E657" s="478">
        <v>9345</v>
      </c>
      <c r="F657" s="478">
        <v>0</v>
      </c>
      <c r="G657" s="478">
        <v>9345</v>
      </c>
    </row>
    <row r="658" spans="2:7" outlineLevel="4">
      <c r="B658" s="180">
        <v>79030230</v>
      </c>
      <c r="C658" s="145" t="s">
        <v>1319</v>
      </c>
      <c r="D658" s="478">
        <v>0</v>
      </c>
      <c r="E658" s="478">
        <v>15874625</v>
      </c>
      <c r="F658" s="478">
        <v>0</v>
      </c>
      <c r="G658" s="478">
        <v>15874625</v>
      </c>
    </row>
    <row r="659" spans="2:7" outlineLevel="4">
      <c r="B659" s="180">
        <v>79030231</v>
      </c>
      <c r="C659" s="145" t="s">
        <v>1320</v>
      </c>
      <c r="D659" s="478">
        <v>0</v>
      </c>
      <c r="E659" s="478">
        <v>714222</v>
      </c>
      <c r="F659" s="478">
        <v>0</v>
      </c>
      <c r="G659" s="478">
        <v>714222</v>
      </c>
    </row>
    <row r="660" spans="2:7" outlineLevel="4">
      <c r="B660" s="180">
        <v>79030270</v>
      </c>
      <c r="C660" s="145" t="s">
        <v>1322</v>
      </c>
      <c r="D660" s="478">
        <v>0</v>
      </c>
      <c r="E660" s="478">
        <v>1349070</v>
      </c>
      <c r="F660" s="478">
        <v>1349070</v>
      </c>
      <c r="G660" s="478">
        <v>0</v>
      </c>
    </row>
    <row r="661" spans="2:7" outlineLevel="4">
      <c r="B661" s="180">
        <v>79030295</v>
      </c>
      <c r="C661" s="145" t="s">
        <v>1324</v>
      </c>
      <c r="D661" s="478">
        <v>0</v>
      </c>
      <c r="E661" s="478">
        <v>59419.43</v>
      </c>
      <c r="F661" s="478">
        <v>0</v>
      </c>
      <c r="G661" s="478">
        <v>59419.43</v>
      </c>
    </row>
    <row r="662" spans="2:7" outlineLevel="4">
      <c r="B662" s="180">
        <v>79030299</v>
      </c>
      <c r="C662" s="145" t="s">
        <v>1327</v>
      </c>
      <c r="D662" s="478">
        <v>0</v>
      </c>
      <c r="E662" s="478">
        <v>3506235.04</v>
      </c>
      <c r="F662" s="478">
        <v>0</v>
      </c>
      <c r="G662" s="478">
        <v>3506235.04</v>
      </c>
    </row>
    <row r="663" spans="2:7" outlineLevel="3">
      <c r="B663">
        <v>790302</v>
      </c>
      <c r="C663" t="s">
        <v>1056</v>
      </c>
      <c r="D663" s="478">
        <f>SUBTOTAL(9,D646:D662)</f>
        <v>0</v>
      </c>
      <c r="E663" s="478">
        <f>SUBTOTAL(9,E646:E662)</f>
        <v>324965914.08000004</v>
      </c>
      <c r="F663" s="478">
        <f>SUBTOTAL(9,F646:F662)</f>
        <v>4525648</v>
      </c>
      <c r="G663" s="478">
        <f>SUBTOTAL(9,G646:G662)</f>
        <v>320440266.08000004</v>
      </c>
    </row>
    <row r="664" spans="2:7" outlineLevel="4">
      <c r="B664" s="180">
        <v>79030301</v>
      </c>
      <c r="C664" s="145" t="s">
        <v>1328</v>
      </c>
      <c r="D664" s="478">
        <v>0</v>
      </c>
      <c r="E664" s="478">
        <v>1002303839</v>
      </c>
      <c r="F664" s="478">
        <v>30117382</v>
      </c>
      <c r="G664" s="478">
        <v>972186457</v>
      </c>
    </row>
    <row r="665" spans="2:7" outlineLevel="4">
      <c r="B665" s="180">
        <v>79030302</v>
      </c>
      <c r="C665" s="145" t="s">
        <v>1329</v>
      </c>
      <c r="D665" s="478">
        <v>0</v>
      </c>
      <c r="E665" s="478">
        <v>7438617</v>
      </c>
      <c r="F665" s="478">
        <v>0</v>
      </c>
      <c r="G665" s="478">
        <v>7438617</v>
      </c>
    </row>
    <row r="666" spans="2:7" outlineLevel="4">
      <c r="B666" s="180">
        <v>79030303</v>
      </c>
      <c r="C666" s="145" t="s">
        <v>1330</v>
      </c>
      <c r="D666" s="478">
        <v>0</v>
      </c>
      <c r="E666" s="478">
        <v>46673958.670000002</v>
      </c>
      <c r="F666" s="478">
        <v>3395096.94</v>
      </c>
      <c r="G666" s="478">
        <v>43278861.730000004</v>
      </c>
    </row>
    <row r="667" spans="2:7" outlineLevel="4">
      <c r="B667" s="180">
        <v>79030304</v>
      </c>
      <c r="C667" s="145" t="s">
        <v>1331</v>
      </c>
      <c r="D667" s="478">
        <v>0</v>
      </c>
      <c r="E667" s="478">
        <v>14047833</v>
      </c>
      <c r="F667" s="478">
        <v>340653</v>
      </c>
      <c r="G667" s="478">
        <v>13707180</v>
      </c>
    </row>
    <row r="668" spans="2:7" outlineLevel="4">
      <c r="B668" s="180">
        <v>79030305</v>
      </c>
      <c r="C668" s="145" t="s">
        <v>1332</v>
      </c>
      <c r="D668" s="478">
        <v>0</v>
      </c>
      <c r="E668" s="478">
        <v>90705756</v>
      </c>
      <c r="F668" s="478">
        <v>2911013.79</v>
      </c>
      <c r="G668" s="478">
        <v>87794742.210000008</v>
      </c>
    </row>
    <row r="669" spans="2:7" outlineLevel="4">
      <c r="B669" s="180">
        <v>79030306</v>
      </c>
      <c r="C669" s="145" t="s">
        <v>1333</v>
      </c>
      <c r="D669" s="478">
        <v>0</v>
      </c>
      <c r="E669" s="478">
        <v>10884791</v>
      </c>
      <c r="F669" s="478">
        <v>478245</v>
      </c>
      <c r="G669" s="478">
        <v>10406546</v>
      </c>
    </row>
    <row r="670" spans="2:7" outlineLevel="4">
      <c r="B670" s="180">
        <v>79030307</v>
      </c>
      <c r="C670" s="145" t="s">
        <v>1334</v>
      </c>
      <c r="D670" s="478">
        <v>0</v>
      </c>
      <c r="E670" s="478">
        <v>53050650</v>
      </c>
      <c r="F670" s="478">
        <v>0</v>
      </c>
      <c r="G670" s="478">
        <v>53050650</v>
      </c>
    </row>
    <row r="671" spans="2:7" outlineLevel="4">
      <c r="B671" s="180">
        <v>79030308</v>
      </c>
      <c r="C671" s="145" t="s">
        <v>1335</v>
      </c>
      <c r="D671" s="478">
        <v>0</v>
      </c>
      <c r="E671" s="478">
        <v>1716287.4</v>
      </c>
      <c r="F671" s="478">
        <v>0</v>
      </c>
      <c r="G671" s="478">
        <v>1716287.4</v>
      </c>
    </row>
    <row r="672" spans="2:7" outlineLevel="4">
      <c r="B672" s="180">
        <v>79030309</v>
      </c>
      <c r="C672" s="145" t="s">
        <v>1336</v>
      </c>
      <c r="D672" s="478">
        <v>0</v>
      </c>
      <c r="E672" s="478">
        <v>90705756</v>
      </c>
      <c r="F672" s="478">
        <v>2910674</v>
      </c>
      <c r="G672" s="478">
        <v>87795082</v>
      </c>
    </row>
    <row r="673" spans="2:7" outlineLevel="4">
      <c r="B673" s="180">
        <v>79030310</v>
      </c>
      <c r="C673" s="145" t="s">
        <v>1337</v>
      </c>
      <c r="D673" s="478">
        <v>0</v>
      </c>
      <c r="E673" s="478">
        <v>10508616</v>
      </c>
      <c r="F673" s="478">
        <v>0</v>
      </c>
      <c r="G673" s="478">
        <v>10508616</v>
      </c>
    </row>
    <row r="674" spans="2:7" outlineLevel="4">
      <c r="B674" s="180">
        <v>79030311</v>
      </c>
      <c r="C674" s="145" t="s">
        <v>1338</v>
      </c>
      <c r="D674" s="478">
        <v>0</v>
      </c>
      <c r="E674" s="478">
        <v>12840539</v>
      </c>
      <c r="F674" s="478">
        <v>2519563</v>
      </c>
      <c r="G674" s="478">
        <v>10320976</v>
      </c>
    </row>
    <row r="675" spans="2:7" outlineLevel="4">
      <c r="B675" s="180">
        <v>79030314</v>
      </c>
      <c r="C675" s="145" t="s">
        <v>1341</v>
      </c>
      <c r="D675" s="478">
        <v>0</v>
      </c>
      <c r="E675" s="478">
        <v>94978000</v>
      </c>
      <c r="F675" s="478">
        <v>84332000</v>
      </c>
      <c r="G675" s="478">
        <v>10646000</v>
      </c>
    </row>
    <row r="676" spans="2:7" outlineLevel="4">
      <c r="B676" s="180">
        <v>79030315</v>
      </c>
      <c r="C676" s="145" t="s">
        <v>1321</v>
      </c>
      <c r="D676" s="478">
        <v>0</v>
      </c>
      <c r="E676" s="478">
        <v>54500500</v>
      </c>
      <c r="F676" s="478">
        <v>12387201</v>
      </c>
      <c r="G676" s="478">
        <v>42113299</v>
      </c>
    </row>
    <row r="677" spans="2:7" outlineLevel="4">
      <c r="B677" s="180">
        <v>79030316</v>
      </c>
      <c r="C677" s="145" t="s">
        <v>1320</v>
      </c>
      <c r="D677" s="478">
        <v>0</v>
      </c>
      <c r="E677" s="478">
        <v>26422000</v>
      </c>
      <c r="F677" s="478">
        <v>942000</v>
      </c>
      <c r="G677" s="478">
        <v>25480000</v>
      </c>
    </row>
    <row r="678" spans="2:7" outlineLevel="3">
      <c r="B678">
        <v>790303</v>
      </c>
      <c r="C678" t="s">
        <v>1014</v>
      </c>
      <c r="D678" s="478">
        <f>SUBTOTAL(9,D664:D677)</f>
        <v>0</v>
      </c>
      <c r="E678" s="478">
        <f>SUBTOTAL(9,E664:E677)</f>
        <v>1516777143.0700002</v>
      </c>
      <c r="F678" s="478">
        <f>SUBTOTAL(9,F664:F677)</f>
        <v>140333828.72999999</v>
      </c>
      <c r="G678" s="478">
        <f>SUBTOTAL(9,G664:G677)</f>
        <v>1376443314.3400002</v>
      </c>
    </row>
    <row r="679" spans="2:7" outlineLevel="4">
      <c r="B679" s="180">
        <v>79030501</v>
      </c>
      <c r="C679" s="145" t="s">
        <v>1347</v>
      </c>
      <c r="D679" s="478">
        <v>0</v>
      </c>
      <c r="E679" s="478">
        <v>42840958</v>
      </c>
      <c r="F679" s="478">
        <v>1373509</v>
      </c>
      <c r="G679" s="478">
        <v>41467449</v>
      </c>
    </row>
    <row r="680" spans="2:7" outlineLevel="4">
      <c r="B680" s="180">
        <v>79030502</v>
      </c>
      <c r="C680" s="145" t="s">
        <v>1348</v>
      </c>
      <c r="D680" s="478">
        <v>0</v>
      </c>
      <c r="E680" s="478">
        <v>93020658</v>
      </c>
      <c r="F680" s="478">
        <v>2834010</v>
      </c>
      <c r="G680" s="478">
        <v>90186648</v>
      </c>
    </row>
    <row r="681" spans="2:7" outlineLevel="4">
      <c r="B681" s="180">
        <v>79030503</v>
      </c>
      <c r="C681" s="145" t="s">
        <v>1349</v>
      </c>
      <c r="D681" s="478">
        <v>0</v>
      </c>
      <c r="E681" s="478">
        <v>8538081</v>
      </c>
      <c r="F681" s="478">
        <v>161470</v>
      </c>
      <c r="G681" s="478">
        <v>8376611</v>
      </c>
    </row>
    <row r="682" spans="2:7" outlineLevel="4">
      <c r="B682" s="180">
        <v>79030504</v>
      </c>
      <c r="C682" s="145" t="s">
        <v>1350</v>
      </c>
      <c r="D682" s="478">
        <v>0</v>
      </c>
      <c r="E682" s="478">
        <v>129464928</v>
      </c>
      <c r="F682" s="478">
        <v>4000852</v>
      </c>
      <c r="G682" s="478">
        <v>125464076</v>
      </c>
    </row>
    <row r="683" spans="2:7" outlineLevel="3">
      <c r="B683">
        <v>790305</v>
      </c>
      <c r="C683" t="s">
        <v>1046</v>
      </c>
      <c r="D683" s="478">
        <f>SUBTOTAL(9,D679:D682)</f>
        <v>0</v>
      </c>
      <c r="E683" s="478">
        <f>SUBTOTAL(9,E679:E682)</f>
        <v>273864625</v>
      </c>
      <c r="F683" s="478">
        <f>SUBTOTAL(9,F679:F682)</f>
        <v>8369841</v>
      </c>
      <c r="G683" s="478">
        <f>SUBTOTAL(9,G679:G682)</f>
        <v>265494784</v>
      </c>
    </row>
    <row r="684" spans="2:7" outlineLevel="4">
      <c r="B684" s="180">
        <v>79030601</v>
      </c>
      <c r="C684" s="145" t="s">
        <v>1351</v>
      </c>
      <c r="D684" s="478">
        <v>0</v>
      </c>
      <c r="E684" s="478">
        <v>32110937</v>
      </c>
      <c r="F684" s="478">
        <v>1029325</v>
      </c>
      <c r="G684" s="478">
        <v>31081612</v>
      </c>
    </row>
    <row r="685" spans="2:7" outlineLevel="4">
      <c r="B685" s="180">
        <v>79030602</v>
      </c>
      <c r="C685" s="145" t="s">
        <v>1352</v>
      </c>
      <c r="D685" s="478">
        <v>0</v>
      </c>
      <c r="E685" s="478">
        <v>21407396</v>
      </c>
      <c r="F685" s="478">
        <v>686219</v>
      </c>
      <c r="G685" s="478">
        <v>20721177</v>
      </c>
    </row>
    <row r="686" spans="2:7" outlineLevel="3">
      <c r="B686">
        <v>790306</v>
      </c>
      <c r="C686" t="s">
        <v>1052</v>
      </c>
      <c r="D686" s="478">
        <f>SUBTOTAL(9,D684:D685)</f>
        <v>0</v>
      </c>
      <c r="E686" s="478">
        <f>SUBTOTAL(9,E684:E685)</f>
        <v>53518333</v>
      </c>
      <c r="F686" s="478">
        <f>SUBTOTAL(9,F684:F685)</f>
        <v>1715544</v>
      </c>
      <c r="G686" s="478">
        <f>SUBTOTAL(9,G684:G685)</f>
        <v>51802789</v>
      </c>
    </row>
    <row r="687" spans="2:7" outlineLevel="4">
      <c r="B687" s="180">
        <v>79030702</v>
      </c>
      <c r="C687" s="145" t="s">
        <v>1356</v>
      </c>
      <c r="D687" s="478">
        <v>0</v>
      </c>
      <c r="E687" s="478">
        <v>1893421.1099999999</v>
      </c>
      <c r="F687" s="478">
        <v>0</v>
      </c>
      <c r="G687" s="478">
        <v>1893421.1099999999</v>
      </c>
    </row>
    <row r="688" spans="2:7" outlineLevel="3">
      <c r="B688">
        <v>790307</v>
      </c>
      <c r="C688" t="s">
        <v>1354</v>
      </c>
      <c r="D688" s="478">
        <f>SUBTOTAL(9,D687:D687)</f>
        <v>0</v>
      </c>
      <c r="E688" s="478">
        <f>SUBTOTAL(9,E687:E687)</f>
        <v>1893421.1099999999</v>
      </c>
      <c r="F688" s="478">
        <f>SUBTOTAL(9,F687:F687)</f>
        <v>0</v>
      </c>
      <c r="G688" s="478">
        <f>SUBTOTAL(9,G687:G687)</f>
        <v>1893421.1099999999</v>
      </c>
    </row>
    <row r="689" spans="2:7" outlineLevel="4">
      <c r="B689" s="180">
        <v>79030805</v>
      </c>
      <c r="C689" s="145" t="s">
        <v>1364</v>
      </c>
      <c r="D689" s="478">
        <v>0</v>
      </c>
      <c r="E689" s="478">
        <v>120017.08</v>
      </c>
      <c r="F689" s="478">
        <v>0</v>
      </c>
      <c r="G689" s="478">
        <v>120017.08</v>
      </c>
    </row>
    <row r="690" spans="2:7" outlineLevel="3">
      <c r="B690">
        <v>790308</v>
      </c>
      <c r="C690" t="s">
        <v>253</v>
      </c>
      <c r="D690" s="478">
        <f>SUBTOTAL(9,D689:D689)</f>
        <v>0</v>
      </c>
      <c r="E690" s="478">
        <f>SUBTOTAL(9,E689:E689)</f>
        <v>120017.08</v>
      </c>
      <c r="F690" s="478">
        <f>SUBTOTAL(9,F689:F689)</f>
        <v>0</v>
      </c>
      <c r="G690" s="478">
        <f>SUBTOTAL(9,G689:G689)</f>
        <v>120017.08</v>
      </c>
    </row>
    <row r="691" spans="2:7" outlineLevel="2">
      <c r="B691">
        <v>7903</v>
      </c>
      <c r="C691" t="s">
        <v>1290</v>
      </c>
      <c r="D691" s="478">
        <f>SUBTOTAL(9,D646:D690)</f>
        <v>0</v>
      </c>
      <c r="E691" s="478">
        <f>SUBTOTAL(9,E646:E690)</f>
        <v>2171139453.3400002</v>
      </c>
      <c r="F691" s="478">
        <f>SUBTOTAL(9,F646:F690)</f>
        <v>154944861.72999999</v>
      </c>
      <c r="G691" s="478">
        <f>SUBTOTAL(9,G646:G690)</f>
        <v>2016194591.6099999</v>
      </c>
    </row>
    <row r="692" spans="2:7" outlineLevel="1">
      <c r="B692">
        <v>79</v>
      </c>
      <c r="C692" t="s">
        <v>967</v>
      </c>
      <c r="D692" s="478">
        <f>SUBTOTAL(9,D646:D691)</f>
        <v>0</v>
      </c>
      <c r="E692" s="478">
        <f>SUBTOTAL(9,E646:E691)</f>
        <v>2171139453.3400002</v>
      </c>
      <c r="F692" s="478">
        <f>SUBTOTAL(9,F646:F691)</f>
        <v>154944861.72999999</v>
      </c>
      <c r="G692" s="478">
        <f>SUBTOTAL(9,G646:G691)</f>
        <v>2016194591.6099999</v>
      </c>
    </row>
    <row r="693" spans="2:7">
      <c r="B693">
        <v>7</v>
      </c>
      <c r="C693" t="s">
        <v>1289</v>
      </c>
      <c r="D693" s="478">
        <f>SUBTOTAL(9,D646:D692)</f>
        <v>0</v>
      </c>
      <c r="E693" s="478">
        <f>SUBTOTAL(9,E646:E692)</f>
        <v>2171139453.3400002</v>
      </c>
      <c r="F693" s="478">
        <f>SUBTOTAL(9,F646:F692)</f>
        <v>154944861.72999999</v>
      </c>
      <c r="G693" s="478">
        <f>SUBTOTAL(9,G646:G692)</f>
        <v>2016194591.6099999</v>
      </c>
    </row>
    <row r="694" spans="2:7" outlineLevel="4">
      <c r="B694" s="180">
        <v>99999998</v>
      </c>
      <c r="C694" s="145" t="s">
        <v>1601</v>
      </c>
      <c r="D694" s="478">
        <v>0</v>
      </c>
      <c r="E694" s="478">
        <v>0.02</v>
      </c>
      <c r="F694" s="478">
        <v>0.02</v>
      </c>
      <c r="G694" s="478">
        <v>0</v>
      </c>
    </row>
    <row r="695" spans="2:7" outlineLevel="3">
      <c r="B695">
        <v>999999</v>
      </c>
      <c r="C695" t="s">
        <v>1630</v>
      </c>
      <c r="D695" s="478">
        <f>SUBTOTAL(9,D694:D694)</f>
        <v>0</v>
      </c>
      <c r="E695" s="478">
        <f>SUBTOTAL(9,E694:E694)</f>
        <v>0.02</v>
      </c>
      <c r="F695" s="478">
        <f>SUBTOTAL(9,F694:F694)</f>
        <v>0.02</v>
      </c>
      <c r="G695" s="478">
        <f>SUBTOTAL(9,G694:G694)</f>
        <v>0</v>
      </c>
    </row>
    <row r="696" spans="2:7" outlineLevel="2">
      <c r="B696">
        <v>9999</v>
      </c>
      <c r="C696" t="s">
        <v>1631</v>
      </c>
      <c r="D696" s="478">
        <f>SUBTOTAL(9,D694:D695)</f>
        <v>0</v>
      </c>
      <c r="E696" s="478">
        <f>SUBTOTAL(9,E694:E695)</f>
        <v>0.02</v>
      </c>
      <c r="F696" s="478">
        <f>SUBTOTAL(9,F694:F695)</f>
        <v>0.02</v>
      </c>
      <c r="G696" s="478">
        <f>SUBTOTAL(9,G694:G695)</f>
        <v>0</v>
      </c>
    </row>
    <row r="697" spans="2:7" outlineLevel="1">
      <c r="B697">
        <v>99</v>
      </c>
      <c r="C697" t="s">
        <v>1631</v>
      </c>
      <c r="D697" s="478">
        <f>SUBTOTAL(9,D694:D696)</f>
        <v>0</v>
      </c>
      <c r="E697" s="478">
        <f>SUBTOTAL(9,E694:E696)</f>
        <v>0.02</v>
      </c>
      <c r="F697" s="478">
        <f>SUBTOTAL(9,F694:F696)</f>
        <v>0.02</v>
      </c>
      <c r="G697" s="478">
        <f>SUBTOTAL(9,G694:G696)</f>
        <v>0</v>
      </c>
    </row>
    <row r="698" spans="2:7">
      <c r="B698">
        <v>9</v>
      </c>
      <c r="C698" t="s">
        <v>1631</v>
      </c>
      <c r="D698" s="478">
        <f>SUBTOTAL(9,D694:D697)</f>
        <v>0</v>
      </c>
      <c r="E698" s="478">
        <f>SUBTOTAL(9,E694:E697)</f>
        <v>0.02</v>
      </c>
      <c r="F698" s="478">
        <f>SUBTOTAL(9,F694:F697)</f>
        <v>0.02</v>
      </c>
      <c r="G698" s="478">
        <f>SUBTOTAL(9,G694:G697)</f>
        <v>0</v>
      </c>
    </row>
    <row r="699" spans="2:7">
      <c r="D699" s="478"/>
      <c r="E699" s="478"/>
      <c r="F699" s="478"/>
      <c r="G699" s="478"/>
    </row>
    <row r="700" spans="2:7" hidden="1">
      <c r="B700" s="300" t="s">
        <v>1632</v>
      </c>
      <c r="C700" s="300">
        <v>0</v>
      </c>
      <c r="D700" s="479">
        <v>3.814697265625E-5</v>
      </c>
      <c r="E700" s="479">
        <v>62357637673.399986</v>
      </c>
      <c r="F700" s="479">
        <v>62357637673.399986</v>
      </c>
      <c r="G700" s="479">
        <v>2.0089253666810691E-5</v>
      </c>
    </row>
    <row r="701" spans="2:7">
      <c r="C701" s="300" t="s">
        <v>1633</v>
      </c>
      <c r="D701" s="479">
        <f>D700</f>
        <v>3.814697265625E-5</v>
      </c>
      <c r="E701" s="479">
        <f>E700</f>
        <v>62357637673.399986</v>
      </c>
      <c r="F701" s="479">
        <f>F700</f>
        <v>62357637673.399986</v>
      </c>
      <c r="G701" s="479">
        <f>G700</f>
        <v>2.0089253666810691E-5</v>
      </c>
    </row>
  </sheetData>
  <autoFilter ref="B9:G697" xr:uid="{30033F50-2BE2-49AE-844E-0820039E1E47}"/>
  <pageMargins left="0.7" right="0.7" top="0.75" bottom="0.75" header="0.3" footer="0.3"/>
  <pageSetup orientation="portrait" horizontalDpi="300" verticalDpi="300" r:id="rId1"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3B292AD-FA76-4B03-9617-033ADC6CEEC8}">
  <sheetPr codeName="Hoja13">
    <tabColor rgb="FF002060"/>
  </sheetPr>
  <dimension ref="A1:AL233"/>
  <sheetViews>
    <sheetView workbookViewId="0">
      <selection sqref="A1:XFD1048576"/>
    </sheetView>
  </sheetViews>
  <sheetFormatPr defaultColWidth="9.140625" defaultRowHeight="12.75"/>
  <cols>
    <col min="1" max="1" width="8.7109375" style="397" customWidth="1"/>
    <col min="2" max="2" width="2.28515625" style="397" customWidth="1"/>
    <col min="3" max="3" width="20.7109375" style="397" customWidth="1"/>
    <col min="4" max="4" width="11.7109375" style="272" customWidth="1"/>
    <col min="5" max="28" width="10.7109375" style="272" customWidth="1"/>
    <col min="29" max="29" width="15.28515625" style="272" customWidth="1"/>
    <col min="30" max="30" width="14.7109375" style="396" customWidth="1"/>
    <col min="31" max="31" width="11.5703125" style="272" customWidth="1"/>
    <col min="32" max="32" width="14" style="272" customWidth="1"/>
    <col min="33" max="33" width="10.28515625" style="272" bestFit="1" customWidth="1"/>
    <col min="34" max="38" width="9.140625" style="272"/>
    <col min="39" max="16384" width="9.140625" style="397"/>
  </cols>
  <sheetData>
    <row r="1" spans="1:38">
      <c r="A1" s="394"/>
      <c r="B1" s="394"/>
      <c r="C1" s="395" t="s">
        <v>1681</v>
      </c>
    </row>
    <row r="2" spans="1:38">
      <c r="C2" s="395" t="s">
        <v>1682</v>
      </c>
      <c r="E2" s="398"/>
      <c r="F2" s="398"/>
    </row>
    <row r="3" spans="1:38">
      <c r="C3" s="399" t="s">
        <v>1683</v>
      </c>
    </row>
    <row r="4" spans="1:38">
      <c r="C4" s="399" t="s">
        <v>1684</v>
      </c>
    </row>
    <row r="5" spans="1:38" s="400" customFormat="1" ht="14.45" customHeight="1">
      <c r="C5" s="401"/>
      <c r="D5" s="402"/>
      <c r="E5" s="515" t="s">
        <v>1685</v>
      </c>
      <c r="F5" s="516"/>
      <c r="G5" s="516"/>
      <c r="H5" s="517"/>
      <c r="I5" s="515" t="s">
        <v>46</v>
      </c>
      <c r="J5" s="517"/>
      <c r="K5" s="515" t="s">
        <v>1686</v>
      </c>
      <c r="L5" s="516"/>
      <c r="M5" s="517"/>
      <c r="N5" s="519" t="s">
        <v>1687</v>
      </c>
      <c r="O5" s="520"/>
      <c r="P5" s="520"/>
      <c r="Q5" s="520"/>
      <c r="R5" s="520"/>
      <c r="S5" s="521"/>
      <c r="T5" s="403"/>
      <c r="U5" s="403" t="s">
        <v>81</v>
      </c>
      <c r="V5" s="515" t="s">
        <v>848</v>
      </c>
      <c r="W5" s="516"/>
      <c r="X5" s="516"/>
      <c r="Y5" s="516"/>
      <c r="Z5" s="516"/>
      <c r="AA5" s="516"/>
      <c r="AB5" s="517"/>
      <c r="AC5" s="402"/>
      <c r="AD5" s="404"/>
      <c r="AE5" s="402"/>
      <c r="AF5" s="402"/>
      <c r="AG5" s="402"/>
      <c r="AH5" s="402"/>
      <c r="AI5" s="402"/>
      <c r="AJ5" s="402"/>
      <c r="AK5" s="402"/>
      <c r="AL5" s="402"/>
    </row>
    <row r="6" spans="1:38" s="400" customFormat="1" ht="89.25">
      <c r="C6" s="401" t="s">
        <v>178</v>
      </c>
      <c r="D6" s="405">
        <v>44377</v>
      </c>
      <c r="E6" s="406" t="s">
        <v>1688</v>
      </c>
      <c r="F6" s="406" t="s">
        <v>436</v>
      </c>
      <c r="G6" s="406" t="s">
        <v>1689</v>
      </c>
      <c r="H6" s="406" t="s">
        <v>1690</v>
      </c>
      <c r="I6" s="406" t="s">
        <v>1691</v>
      </c>
      <c r="J6" s="406" t="s">
        <v>1692</v>
      </c>
      <c r="K6" s="406" t="s">
        <v>1693</v>
      </c>
      <c r="L6" s="406" t="s">
        <v>1256</v>
      </c>
      <c r="M6" s="406" t="s">
        <v>1694</v>
      </c>
      <c r="N6" s="406" t="s">
        <v>1695</v>
      </c>
      <c r="O6" s="406" t="s">
        <v>1696</v>
      </c>
      <c r="P6" s="406" t="s">
        <v>1697</v>
      </c>
      <c r="Q6" s="406" t="s">
        <v>1698</v>
      </c>
      <c r="R6" s="406" t="s">
        <v>1699</v>
      </c>
      <c r="S6" s="406" t="s">
        <v>1700</v>
      </c>
      <c r="T6" s="406" t="s">
        <v>1701</v>
      </c>
      <c r="U6" s="406" t="s">
        <v>1702</v>
      </c>
      <c r="V6" s="406" t="s">
        <v>1703</v>
      </c>
      <c r="W6" s="406" t="s">
        <v>855</v>
      </c>
      <c r="X6" s="406" t="s">
        <v>1704</v>
      </c>
      <c r="Y6" s="406" t="s">
        <v>1705</v>
      </c>
      <c r="Z6" s="406" t="s">
        <v>1706</v>
      </c>
      <c r="AA6" s="406" t="s">
        <v>1707</v>
      </c>
      <c r="AB6" s="406" t="s">
        <v>1708</v>
      </c>
      <c r="AC6" s="407">
        <v>44742</v>
      </c>
      <c r="AD6" s="406" t="s">
        <v>3</v>
      </c>
      <c r="AE6" s="406" t="s">
        <v>1709</v>
      </c>
      <c r="AF6" s="406" t="s">
        <v>1710</v>
      </c>
      <c r="AG6" s="402"/>
      <c r="AH6" s="402"/>
      <c r="AI6" s="402"/>
      <c r="AJ6" s="402"/>
      <c r="AK6" s="402"/>
      <c r="AL6" s="402"/>
    </row>
    <row r="7" spans="1:38" s="400" customFormat="1"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8"/>
      <c r="AD7" s="404"/>
      <c r="AE7" s="408"/>
      <c r="AF7" s="408"/>
      <c r="AG7" s="408"/>
      <c r="AH7" s="408"/>
      <c r="AI7" s="408"/>
      <c r="AJ7" s="408"/>
      <c r="AK7" s="408"/>
      <c r="AL7" s="408"/>
    </row>
    <row r="8" spans="1:38">
      <c r="C8" s="394" t="s">
        <v>1711</v>
      </c>
      <c r="D8" s="409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10"/>
      <c r="AC8" s="409"/>
      <c r="AD8" s="409"/>
      <c r="AE8" s="398"/>
      <c r="AF8" s="398"/>
      <c r="AG8" s="398"/>
      <c r="AH8" s="398"/>
      <c r="AI8" s="398"/>
      <c r="AJ8" s="398"/>
      <c r="AK8" s="398"/>
      <c r="AL8" s="398"/>
    </row>
    <row r="9" spans="1:38">
      <c r="C9" s="411" t="s">
        <v>1712</v>
      </c>
      <c r="D9" s="398">
        <f>+'ESF_NIIF_Jun_2022 Resum'!G10</f>
        <v>5607.1205262899994</v>
      </c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/>
      <c r="AC9" s="398">
        <f>+'ESF_NIIF_Jun_2022 Resum'!E10</f>
        <v>5149.3160004700003</v>
      </c>
      <c r="AD9" s="398">
        <f t="shared" ref="AD9:AD14" si="0">-(SUM(D9:AB9)-AC9)</f>
        <v>-457.80452581999907</v>
      </c>
      <c r="AE9" s="398" t="str">
        <f>IF(AD9&lt;0,"Disminución","Aumento")</f>
        <v>Disminución</v>
      </c>
      <c r="AF9" s="398" t="str">
        <f>IF(AD9&lt;0,"Provisto","Usado")</f>
        <v>Provisto</v>
      </c>
      <c r="AG9" s="398"/>
      <c r="AH9" s="398"/>
      <c r="AI9" s="398"/>
      <c r="AJ9" s="398"/>
      <c r="AK9" s="398"/>
      <c r="AL9" s="398"/>
    </row>
    <row r="10" spans="1:38">
      <c r="C10" s="411" t="s">
        <v>248</v>
      </c>
      <c r="D10" s="398">
        <f>+'ESF_NIIF_Jun_2022 Resum'!G11</f>
        <v>7138.6601246800001</v>
      </c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/>
      <c r="AC10" s="398">
        <f>+'ESF_NIIF_Jun_2022 Resum'!E11</f>
        <v>5459.6521625600008</v>
      </c>
      <c r="AD10" s="398">
        <f t="shared" si="0"/>
        <v>-1679.0079621199993</v>
      </c>
      <c r="AE10" s="398" t="str">
        <f>IF(AD10&lt;0,"Disminución","Aumento")</f>
        <v>Disminución</v>
      </c>
      <c r="AF10" s="398" t="str">
        <f>IF(AD10&lt;0,"Provisto","Usado")</f>
        <v>Provisto</v>
      </c>
      <c r="AG10" s="398">
        <f>-(AD10+AD11)</f>
        <v>3044.448331319998</v>
      </c>
      <c r="AH10" s="398"/>
      <c r="AI10" s="398"/>
      <c r="AJ10" s="398"/>
      <c r="AK10" s="398"/>
      <c r="AL10" s="398"/>
    </row>
    <row r="11" spans="1:38">
      <c r="C11" s="411" t="s">
        <v>1713</v>
      </c>
      <c r="D11" s="398">
        <f>+'ESF_NIIF_Jun_2022 Resum'!G12</f>
        <v>4598.9598446799992</v>
      </c>
      <c r="E11" s="412">
        <f>-D58</f>
        <v>2.3449080000000002</v>
      </c>
      <c r="F11" s="412">
        <v>0</v>
      </c>
      <c r="G11" s="398">
        <v>0</v>
      </c>
      <c r="H11" s="398">
        <f>-D56</f>
        <v>43.278626829999993</v>
      </c>
      <c r="I11" s="398"/>
      <c r="J11" s="398"/>
      <c r="K11" s="398"/>
      <c r="L11" s="398"/>
      <c r="M11" s="398"/>
      <c r="N11" s="398"/>
      <c r="O11" s="398"/>
      <c r="P11" s="398"/>
      <c r="Q11" s="398"/>
      <c r="R11" s="398"/>
      <c r="S11" s="398"/>
      <c r="T11" s="398"/>
      <c r="U11" s="398"/>
      <c r="V11" s="398"/>
      <c r="W11" s="398"/>
      <c r="X11" s="398"/>
      <c r="Y11" s="398"/>
      <c r="Z11" s="398"/>
      <c r="AA11" s="398"/>
      <c r="AB11" s="398"/>
      <c r="AC11" s="398">
        <f>+'ESF_NIIF_Jun_2022 Resum'!E12</f>
        <v>3279.1430103100001</v>
      </c>
      <c r="AD11" s="398">
        <f t="shared" si="0"/>
        <v>-1365.4403691999987</v>
      </c>
      <c r="AE11" s="398" t="str">
        <f>IF(AD11&lt;0,"Disminución","Aumento")</f>
        <v>Disminución</v>
      </c>
      <c r="AF11" s="398" t="str">
        <f>IF(AD11&lt;0,"Provisto","Usado")</f>
        <v>Provisto</v>
      </c>
      <c r="AG11" s="398"/>
      <c r="AH11" s="398"/>
      <c r="AI11" s="398"/>
      <c r="AJ11" s="398"/>
      <c r="AK11" s="398"/>
      <c r="AL11" s="398"/>
    </row>
    <row r="12" spans="1:38">
      <c r="C12" s="411" t="s">
        <v>249</v>
      </c>
      <c r="D12" s="398">
        <f>+'ESF_NIIF_Jun_2022 Resum'!G13</f>
        <v>14.5</v>
      </c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413"/>
      <c r="AC12" s="398">
        <f>+'ESF_NIIF_Jun_2022 Resum'!E13</f>
        <v>5</v>
      </c>
      <c r="AD12" s="398">
        <f t="shared" si="0"/>
        <v>-9.5</v>
      </c>
      <c r="AE12" s="398" t="str">
        <f>IF(AD12&lt;0,"Disminución","Aumento")</f>
        <v>Disminución</v>
      </c>
      <c r="AF12" s="398" t="str">
        <f>IF(AD12&lt;0,"Provisto","Usado")</f>
        <v>Provisto</v>
      </c>
      <c r="AG12" s="398"/>
      <c r="AH12" s="398"/>
      <c r="AI12" s="398"/>
      <c r="AJ12" s="398"/>
      <c r="AK12" s="398"/>
      <c r="AL12" s="398"/>
    </row>
    <row r="13" spans="1:38">
      <c r="C13" s="411" t="s">
        <v>1714</v>
      </c>
      <c r="D13" s="398">
        <f>+'ESF_NIIF_Jun_2022 Resum'!G14</f>
        <v>-3.2000002647691872E-7</v>
      </c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/>
      <c r="P13" s="398">
        <f>D74</f>
        <v>-42.228445519999994</v>
      </c>
      <c r="Q13" s="398"/>
      <c r="R13" s="398"/>
      <c r="S13" s="398"/>
      <c r="T13" s="398"/>
      <c r="U13" s="398"/>
      <c r="V13" s="398"/>
      <c r="W13" s="398"/>
      <c r="X13" s="398"/>
      <c r="Y13" s="398"/>
      <c r="Z13" s="398"/>
      <c r="AA13" s="398"/>
      <c r="AB13" s="398"/>
      <c r="AC13" s="398">
        <f>+'ESF_NIIF_Jun_2022 Resum'!E14</f>
        <v>-0.4000003200000265</v>
      </c>
      <c r="AD13" s="398">
        <f t="shared" si="0"/>
        <v>41.828445519999995</v>
      </c>
      <c r="AE13" s="398" t="str">
        <f>IF(AD13&lt;0,"Disminución","Aumento")</f>
        <v>Aumento</v>
      </c>
      <c r="AF13" s="398" t="str">
        <f>IF(AD13&lt;0,"Provisto","Usado")</f>
        <v>Usado</v>
      </c>
      <c r="AG13" s="398"/>
      <c r="AH13" s="398"/>
      <c r="AI13" s="398"/>
      <c r="AJ13" s="398"/>
      <c r="AK13" s="398"/>
      <c r="AL13" s="398"/>
    </row>
    <row r="14" spans="1:38">
      <c r="C14" s="411" t="s">
        <v>1715</v>
      </c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/>
      <c r="AC14" s="398">
        <v>0</v>
      </c>
      <c r="AD14" s="398">
        <f t="shared" si="0"/>
        <v>0</v>
      </c>
      <c r="AE14" s="398" t="str">
        <f t="shared" ref="AE14:AE15" si="1">IF(AD14&lt;0,"Disminución","Aumento")</f>
        <v>Aumento</v>
      </c>
      <c r="AF14" s="398" t="str">
        <f t="shared" ref="AF14:AF15" si="2">IF(AD14&lt;0,"Provisto","Usado")</f>
        <v>Usado</v>
      </c>
      <c r="AG14" s="398"/>
      <c r="AH14" s="398"/>
      <c r="AI14" s="398"/>
      <c r="AJ14" s="398"/>
      <c r="AK14" s="398"/>
      <c r="AL14" s="398"/>
    </row>
    <row r="15" spans="1:38" s="394" customFormat="1" ht="13.5" thickBot="1">
      <c r="C15" s="414" t="s">
        <v>1716</v>
      </c>
      <c r="D15" s="415">
        <f>SUM(D9:D14)</f>
        <v>17359.240495329996</v>
      </c>
      <c r="E15" s="415">
        <f>SUM(E9:E14)</f>
        <v>2.3449080000000002</v>
      </c>
      <c r="F15" s="415">
        <f t="shared" ref="F15:AB15" si="3">SUM(F9:F14)</f>
        <v>0</v>
      </c>
      <c r="G15" s="415">
        <f t="shared" si="3"/>
        <v>0</v>
      </c>
      <c r="H15" s="415">
        <f t="shared" si="3"/>
        <v>43.278626829999993</v>
      </c>
      <c r="I15" s="415">
        <f t="shared" si="3"/>
        <v>0</v>
      </c>
      <c r="J15" s="415">
        <f t="shared" si="3"/>
        <v>0</v>
      </c>
      <c r="K15" s="415">
        <f t="shared" si="3"/>
        <v>0</v>
      </c>
      <c r="L15" s="415">
        <f t="shared" si="3"/>
        <v>0</v>
      </c>
      <c r="M15" s="415">
        <f t="shared" si="3"/>
        <v>0</v>
      </c>
      <c r="N15" s="415">
        <f t="shared" si="3"/>
        <v>0</v>
      </c>
      <c r="O15" s="415">
        <f t="shared" si="3"/>
        <v>0</v>
      </c>
      <c r="P15" s="415">
        <f t="shared" si="3"/>
        <v>-42.228445519999994</v>
      </c>
      <c r="Q15" s="415">
        <f t="shared" si="3"/>
        <v>0</v>
      </c>
      <c r="R15" s="415">
        <f t="shared" si="3"/>
        <v>0</v>
      </c>
      <c r="S15" s="415">
        <f t="shared" si="3"/>
        <v>0</v>
      </c>
      <c r="T15" s="415">
        <f t="shared" si="3"/>
        <v>0</v>
      </c>
      <c r="U15" s="415">
        <f t="shared" si="3"/>
        <v>0</v>
      </c>
      <c r="V15" s="415">
        <f t="shared" si="3"/>
        <v>0</v>
      </c>
      <c r="W15" s="415">
        <f t="shared" si="3"/>
        <v>0</v>
      </c>
      <c r="X15" s="415">
        <f t="shared" si="3"/>
        <v>0</v>
      </c>
      <c r="Y15" s="415">
        <f t="shared" si="3"/>
        <v>0</v>
      </c>
      <c r="Z15" s="415">
        <f t="shared" si="3"/>
        <v>0</v>
      </c>
      <c r="AA15" s="415">
        <f t="shared" si="3"/>
        <v>0</v>
      </c>
      <c r="AB15" s="415">
        <f t="shared" si="3"/>
        <v>0</v>
      </c>
      <c r="AC15" s="415">
        <f>SUM(AC9:AC14)</f>
        <v>13892.711173019999</v>
      </c>
      <c r="AD15" s="415">
        <f t="shared" ref="AD15" si="4">+SUM(AD9:AD14)</f>
        <v>-3469.924411619997</v>
      </c>
      <c r="AE15" s="409" t="str">
        <f t="shared" si="1"/>
        <v>Disminución</v>
      </c>
      <c r="AF15" s="409" t="str">
        <f t="shared" si="2"/>
        <v>Provisto</v>
      </c>
      <c r="AG15" s="409"/>
      <c r="AH15" s="409"/>
      <c r="AI15" s="409"/>
      <c r="AJ15" s="409"/>
      <c r="AK15" s="409"/>
      <c r="AL15" s="409"/>
    </row>
    <row r="16" spans="1:38" ht="13.5" thickTop="1"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8"/>
      <c r="AJ16" s="398"/>
      <c r="AK16" s="398"/>
      <c r="AL16" s="398"/>
    </row>
    <row r="17" spans="3:38">
      <c r="C17" s="394" t="s">
        <v>1717</v>
      </c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8"/>
      <c r="AH17" s="398"/>
      <c r="AI17" s="398"/>
      <c r="AJ17" s="398"/>
      <c r="AK17" s="398"/>
      <c r="AL17" s="398"/>
    </row>
    <row r="18" spans="3:38">
      <c r="C18" s="411" t="s">
        <v>1718</v>
      </c>
      <c r="D18" s="398">
        <f>+'ESF_NIIF_Jun_2022 Resum'!G18</f>
        <v>0</v>
      </c>
      <c r="E18" s="398"/>
      <c r="F18" s="398"/>
      <c r="G18" s="398"/>
      <c r="H18" s="398"/>
      <c r="I18" s="398"/>
      <c r="J18" s="398"/>
      <c r="K18" s="398"/>
      <c r="L18" s="398"/>
      <c r="M18" s="398"/>
      <c r="N18" s="398"/>
      <c r="O18" s="398"/>
      <c r="P18" s="398"/>
      <c r="Q18" s="398"/>
      <c r="R18" s="398"/>
      <c r="S18" s="398"/>
      <c r="T18" s="398"/>
      <c r="U18" s="398"/>
      <c r="V18" s="398"/>
      <c r="W18" s="398"/>
      <c r="X18" s="398"/>
      <c r="Y18" s="398"/>
      <c r="Z18" s="398"/>
      <c r="AA18" s="398"/>
      <c r="AB18" s="398"/>
      <c r="AC18" s="398">
        <f>+'ESF_NIIF_Jun_2022 Resum'!E18</f>
        <v>0</v>
      </c>
      <c r="AD18" s="398">
        <f>-(SUM(D18:AB18)-AC18)</f>
        <v>0</v>
      </c>
      <c r="AE18" s="398" t="str">
        <f>IF(AD18&lt;0,"Disminución","Aumento")</f>
        <v>Aumento</v>
      </c>
      <c r="AF18" s="398" t="str">
        <f>IF(AD18&lt;0,"Provisto","Usado")</f>
        <v>Usado</v>
      </c>
      <c r="AG18" s="398"/>
      <c r="AH18" s="398"/>
      <c r="AI18" s="398"/>
      <c r="AJ18" s="398"/>
      <c r="AK18" s="398"/>
      <c r="AL18" s="398"/>
    </row>
    <row r="19" spans="3:38">
      <c r="C19" s="411" t="s">
        <v>1719</v>
      </c>
      <c r="D19" s="398">
        <f>+'ESF_NIIF_Jun_2022 Resum'!G19</f>
        <v>14134.429809840001</v>
      </c>
      <c r="E19" s="398"/>
      <c r="F19" s="398"/>
      <c r="G19" s="398"/>
      <c r="H19" s="398"/>
      <c r="I19" s="398"/>
      <c r="J19" s="398"/>
      <c r="K19" s="398"/>
      <c r="L19" s="398"/>
      <c r="M19" s="398"/>
      <c r="N19" s="398">
        <f>(D83+D84)</f>
        <v>-241.46872581</v>
      </c>
      <c r="O19" s="398"/>
      <c r="Q19" s="398"/>
      <c r="R19" s="398"/>
      <c r="S19" s="398">
        <v>0</v>
      </c>
      <c r="T19" s="398"/>
      <c r="U19" s="398"/>
      <c r="V19" s="398"/>
      <c r="W19" s="398"/>
      <c r="X19" s="398"/>
      <c r="Y19" s="398"/>
      <c r="Z19" s="398"/>
      <c r="AA19" s="398"/>
      <c r="AB19" s="398"/>
      <c r="AC19" s="398">
        <f>+'ESF_NIIF_Jun_2022 Resum'!E19</f>
        <v>13692.546739649999</v>
      </c>
      <c r="AD19" s="398">
        <f>-(SUM(D19:AB19)-AC19)</f>
        <v>-200.41434438000215</v>
      </c>
      <c r="AE19" s="398" t="str">
        <f>IF(AD19&lt;0,"Disminución","Aumento")</f>
        <v>Disminución</v>
      </c>
      <c r="AF19" s="398" t="str">
        <f>IF(AD19&lt;0,"Provisto","Usado")</f>
        <v>Provisto</v>
      </c>
      <c r="AG19" s="398"/>
      <c r="AH19" s="398"/>
      <c r="AI19" s="398"/>
      <c r="AJ19" s="398"/>
      <c r="AK19" s="398"/>
      <c r="AL19" s="398"/>
    </row>
    <row r="20" spans="3:38">
      <c r="C20" s="411" t="s">
        <v>1720</v>
      </c>
      <c r="D20" s="398">
        <f>+'ESF_NIIF_Jun_2022 Resum'!G20</f>
        <v>0</v>
      </c>
      <c r="E20" s="398"/>
      <c r="F20" s="398"/>
      <c r="G20" s="398"/>
      <c r="H20" s="398"/>
      <c r="I20" s="398"/>
      <c r="J20" s="398"/>
      <c r="K20" s="398"/>
      <c r="L20" s="398"/>
      <c r="M20" s="398"/>
      <c r="N20" s="398"/>
      <c r="O20" s="398">
        <v>0</v>
      </c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/>
      <c r="AC20" s="398">
        <f>+'ESF_NIIF_Jun_2022 Resum'!E20</f>
        <v>0</v>
      </c>
      <c r="AD20" s="398">
        <f>-(SUM(D20:AB20)-AC20)</f>
        <v>0</v>
      </c>
      <c r="AE20" s="398" t="str">
        <f>IF(AD20&lt;0,"Disminución","Aumento")</f>
        <v>Aumento</v>
      </c>
      <c r="AF20" s="398" t="str">
        <f>IF(AD20&lt;0,"Provisto","Usado")</f>
        <v>Usado</v>
      </c>
      <c r="AG20" s="398"/>
      <c r="AH20" s="398"/>
      <c r="AI20" s="398"/>
      <c r="AJ20" s="398"/>
      <c r="AK20" s="398"/>
      <c r="AL20" s="398"/>
    </row>
    <row r="21" spans="3:38" s="416" customFormat="1" ht="13.5" thickBot="1">
      <c r="C21" s="414" t="s">
        <v>1721</v>
      </c>
      <c r="D21" s="415">
        <f>SUM(D18:D20)</f>
        <v>14134.429809840001</v>
      </c>
      <c r="E21" s="415">
        <f t="shared" ref="E21:AC21" si="5">SUM(E18:E20)</f>
        <v>0</v>
      </c>
      <c r="F21" s="415">
        <f t="shared" si="5"/>
        <v>0</v>
      </c>
      <c r="G21" s="415">
        <f t="shared" si="5"/>
        <v>0</v>
      </c>
      <c r="H21" s="415">
        <f t="shared" si="5"/>
        <v>0</v>
      </c>
      <c r="I21" s="415">
        <f t="shared" si="5"/>
        <v>0</v>
      </c>
      <c r="J21" s="415">
        <f t="shared" si="5"/>
        <v>0</v>
      </c>
      <c r="K21" s="415">
        <f t="shared" si="5"/>
        <v>0</v>
      </c>
      <c r="L21" s="415">
        <f t="shared" si="5"/>
        <v>0</v>
      </c>
      <c r="M21" s="415">
        <f t="shared" si="5"/>
        <v>0</v>
      </c>
      <c r="N21" s="415">
        <f t="shared" si="5"/>
        <v>-241.46872581</v>
      </c>
      <c r="O21" s="415">
        <f t="shared" si="5"/>
        <v>0</v>
      </c>
      <c r="P21" s="415">
        <f t="shared" si="5"/>
        <v>0</v>
      </c>
      <c r="Q21" s="415">
        <f t="shared" si="5"/>
        <v>0</v>
      </c>
      <c r="R21" s="415">
        <f t="shared" si="5"/>
        <v>0</v>
      </c>
      <c r="S21" s="415">
        <f t="shared" si="5"/>
        <v>0</v>
      </c>
      <c r="T21" s="415">
        <f t="shared" si="5"/>
        <v>0</v>
      </c>
      <c r="U21" s="415">
        <f t="shared" si="5"/>
        <v>0</v>
      </c>
      <c r="V21" s="415">
        <f t="shared" si="5"/>
        <v>0</v>
      </c>
      <c r="W21" s="415">
        <f t="shared" si="5"/>
        <v>0</v>
      </c>
      <c r="X21" s="415">
        <f t="shared" si="5"/>
        <v>0</v>
      </c>
      <c r="Y21" s="415">
        <f t="shared" si="5"/>
        <v>0</v>
      </c>
      <c r="Z21" s="415">
        <f t="shared" si="5"/>
        <v>0</v>
      </c>
      <c r="AA21" s="415">
        <f t="shared" si="5"/>
        <v>0</v>
      </c>
      <c r="AB21" s="415">
        <f t="shared" si="5"/>
        <v>0</v>
      </c>
      <c r="AC21" s="415">
        <f t="shared" si="5"/>
        <v>13692.546739649999</v>
      </c>
      <c r="AD21" s="415">
        <f>SUM(AD18:AD20)</f>
        <v>-200.41434438000215</v>
      </c>
      <c r="AE21" s="409" t="str">
        <f>IF(AD21&lt;0,"Disminución","Aumento")</f>
        <v>Disminución</v>
      </c>
      <c r="AF21" s="409" t="str">
        <f>IF(AD21&lt;0,"Provisto","Usado")</f>
        <v>Provisto</v>
      </c>
      <c r="AG21" s="409">
        <f>-AD21</f>
        <v>200.41434438000215</v>
      </c>
      <c r="AH21" s="409"/>
      <c r="AI21" s="409"/>
      <c r="AJ21" s="409"/>
      <c r="AK21" s="409"/>
      <c r="AL21" s="409"/>
    </row>
    <row r="22" spans="3:38" ht="13.5" thickTop="1"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8"/>
      <c r="AI22" s="398"/>
      <c r="AJ22" s="398"/>
      <c r="AK22" s="398"/>
      <c r="AL22" s="398"/>
    </row>
    <row r="23" spans="3:38" s="394" customFormat="1">
      <c r="C23" s="417" t="s">
        <v>1722</v>
      </c>
      <c r="D23" s="409">
        <f>+D15+D21</f>
        <v>31493.670305169995</v>
      </c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09"/>
      <c r="W23" s="409"/>
      <c r="X23" s="409"/>
      <c r="Y23" s="409"/>
      <c r="Z23" s="409"/>
      <c r="AA23" s="409"/>
      <c r="AB23" s="409"/>
      <c r="AC23" s="409">
        <f>+AC15+AC21</f>
        <v>27585.25791267</v>
      </c>
      <c r="AD23" s="409">
        <f>AD15+AD21</f>
        <v>-3670.3387559999992</v>
      </c>
      <c r="AE23" s="409"/>
      <c r="AF23" s="409"/>
      <c r="AG23" s="409"/>
      <c r="AH23" s="409"/>
      <c r="AI23" s="409"/>
      <c r="AJ23" s="409"/>
      <c r="AK23" s="409"/>
      <c r="AL23" s="409"/>
    </row>
    <row r="24" spans="3:38"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398"/>
      <c r="AH24" s="398"/>
      <c r="AI24" s="398"/>
      <c r="AJ24" s="398"/>
      <c r="AK24" s="398"/>
      <c r="AL24" s="398"/>
    </row>
    <row r="25" spans="3:38">
      <c r="C25" s="418" t="s">
        <v>59</v>
      </c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8"/>
      <c r="AG25" s="398"/>
      <c r="AH25" s="398"/>
      <c r="AI25" s="398"/>
      <c r="AJ25" s="398"/>
      <c r="AK25" s="398"/>
      <c r="AL25" s="398"/>
    </row>
    <row r="26" spans="3:38">
      <c r="C26" s="411" t="s">
        <v>1723</v>
      </c>
      <c r="D26" s="398">
        <f>+'ESF_NIIF_Jun_2022 Resum'!G27</f>
        <v>2811.2005909999998</v>
      </c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  <c r="X26" s="398"/>
      <c r="Y26" s="398"/>
      <c r="Z26" s="398"/>
      <c r="AA26" s="398"/>
      <c r="AB26" s="398"/>
      <c r="AC26" s="398">
        <f>+'ESF_NIIF_Jun_2022 Resum'!E27</f>
        <v>1286.0803599999999</v>
      </c>
      <c r="AD26" s="398">
        <f t="shared" ref="AD26:AD33" si="6">-(SUM(D26:AB26)-AC26)</f>
        <v>-1525.1202309999999</v>
      </c>
      <c r="AE26" s="398" t="str">
        <f t="shared" ref="AE26:AE34" si="7">IF(AD26&lt;0,"Disminución","Aumento")</f>
        <v>Disminución</v>
      </c>
      <c r="AF26" s="398" t="str">
        <f t="shared" ref="AF26:AF34" si="8">IF(AD26&gt;0,"Provisto","Usado")</f>
        <v>Usado</v>
      </c>
      <c r="AG26" s="398"/>
      <c r="AH26" s="398"/>
      <c r="AI26" s="398"/>
      <c r="AJ26" s="398"/>
      <c r="AK26" s="398"/>
      <c r="AL26" s="398"/>
    </row>
    <row r="27" spans="3:38">
      <c r="C27" s="411" t="s">
        <v>1724</v>
      </c>
      <c r="D27" s="398">
        <f>+'ESF_NIIF_Jun_2022 Resum'!G28</f>
        <v>1344.7054162500001</v>
      </c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/>
      <c r="AC27" s="398">
        <f>+'ESF_NIIF_Jun_2022 Resum'!E28</f>
        <v>943.58171766000009</v>
      </c>
      <c r="AD27" s="398">
        <f t="shared" si="6"/>
        <v>-401.12369859</v>
      </c>
      <c r="AE27" s="398" t="str">
        <f t="shared" si="7"/>
        <v>Disminución</v>
      </c>
      <c r="AF27" s="398" t="str">
        <f t="shared" si="8"/>
        <v>Usado</v>
      </c>
      <c r="AG27" s="398"/>
      <c r="AH27" s="398"/>
      <c r="AI27" s="398"/>
      <c r="AJ27" s="398"/>
      <c r="AK27" s="398"/>
      <c r="AL27" s="398"/>
    </row>
    <row r="28" spans="3:38">
      <c r="C28" s="411" t="s">
        <v>1725</v>
      </c>
      <c r="D28" s="398">
        <v>0</v>
      </c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/>
      <c r="U28" s="398">
        <f>+D108</f>
        <v>0</v>
      </c>
      <c r="V28" s="398"/>
      <c r="W28" s="398"/>
      <c r="X28" s="398"/>
      <c r="Y28" s="398"/>
      <c r="Z28" s="398"/>
      <c r="AA28" s="398"/>
      <c r="AB28" s="398"/>
      <c r="AC28" s="398">
        <v>0</v>
      </c>
      <c r="AD28" s="398">
        <f t="shared" si="6"/>
        <v>0</v>
      </c>
      <c r="AE28" s="398" t="str">
        <f t="shared" si="7"/>
        <v>Aumento</v>
      </c>
      <c r="AF28" s="398" t="str">
        <f t="shared" si="8"/>
        <v>Usado</v>
      </c>
      <c r="AG28" s="398"/>
      <c r="AH28" s="398"/>
      <c r="AI28" s="398"/>
      <c r="AJ28" s="398"/>
      <c r="AK28" s="398"/>
      <c r="AL28" s="398"/>
    </row>
    <row r="29" spans="3:38">
      <c r="C29" s="411" t="s">
        <v>1726</v>
      </c>
      <c r="D29" s="398">
        <v>0</v>
      </c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8"/>
      <c r="AC29" s="398">
        <v>0</v>
      </c>
      <c r="AD29" s="398">
        <f>-(SUM(D29:AB29)-AC29)</f>
        <v>0</v>
      </c>
      <c r="AE29" s="398" t="str">
        <f>IF(AD29&lt;0,"Disminución","Aumento")</f>
        <v>Aumento</v>
      </c>
      <c r="AF29" s="398" t="str">
        <f>IF(AD29&gt;0,"Provisto","Usado")</f>
        <v>Usado</v>
      </c>
      <c r="AG29" s="398"/>
      <c r="AH29" s="398"/>
      <c r="AI29" s="398"/>
      <c r="AJ29" s="398"/>
      <c r="AK29" s="398"/>
      <c r="AL29" s="398"/>
    </row>
    <row r="30" spans="3:38">
      <c r="C30" s="411" t="s">
        <v>1727</v>
      </c>
      <c r="D30" s="398">
        <v>0</v>
      </c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/>
      <c r="AC30" s="398">
        <v>0</v>
      </c>
      <c r="AD30" s="398">
        <f>-(SUM(D30:AB30)-AC30)</f>
        <v>0</v>
      </c>
      <c r="AE30" s="398" t="str">
        <f>IF(AD30&lt;0,"Disminución","Aumento")</f>
        <v>Aumento</v>
      </c>
      <c r="AF30" s="398" t="str">
        <f>IF(AD30&gt;0,"Provisto","Usado")</f>
        <v>Usado</v>
      </c>
      <c r="AG30" s="398"/>
      <c r="AH30" s="398"/>
      <c r="AI30" s="398"/>
      <c r="AJ30" s="398"/>
      <c r="AK30" s="398"/>
      <c r="AL30" s="398"/>
    </row>
    <row r="31" spans="3:38">
      <c r="C31" s="411" t="s">
        <v>66</v>
      </c>
      <c r="D31" s="398">
        <f>+'ESF_NIIF_Jun_2022 Resum'!G30</f>
        <v>1012.8567417199998</v>
      </c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/>
      <c r="AC31" s="398">
        <f>+'ESF_NIIF_Jun_2022 Resum'!E30</f>
        <v>-18.921441700000919</v>
      </c>
      <c r="AD31" s="398">
        <f>-(SUM(D31:AB31)-AC31)</f>
        <v>-1031.7781834200007</v>
      </c>
      <c r="AE31" s="398" t="str">
        <f>IF(AD31&lt;0,"Disminución","Aumento")</f>
        <v>Disminución</v>
      </c>
      <c r="AF31" s="398" t="str">
        <f>IF(AD31&gt;0,"Provisto","Usado")</f>
        <v>Usado</v>
      </c>
      <c r="AG31" s="398"/>
      <c r="AH31" s="398"/>
      <c r="AI31" s="398"/>
      <c r="AJ31" s="398"/>
      <c r="AK31" s="398"/>
      <c r="AL31" s="398"/>
    </row>
    <row r="32" spans="3:38">
      <c r="C32" s="411" t="s">
        <v>1728</v>
      </c>
      <c r="D32" s="398">
        <f>+'ESF_NIIF_Jun_2022 Resum'!G29</f>
        <v>980.31435962000012</v>
      </c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/>
      <c r="AC32" s="398">
        <f>+'ESF_NIIF_Jun_2022 Resum'!E29</f>
        <v>868.23201124000002</v>
      </c>
      <c r="AD32" s="398">
        <f t="shared" si="6"/>
        <v>-112.0823483800001</v>
      </c>
      <c r="AE32" s="398" t="str">
        <f t="shared" si="7"/>
        <v>Disminución</v>
      </c>
      <c r="AF32" s="398" t="str">
        <f t="shared" si="8"/>
        <v>Usado</v>
      </c>
      <c r="AG32" s="398"/>
      <c r="AH32" s="398"/>
      <c r="AI32" s="398"/>
      <c r="AJ32" s="398"/>
      <c r="AK32" s="398"/>
      <c r="AL32" s="398"/>
    </row>
    <row r="33" spans="3:38">
      <c r="C33" s="411" t="s">
        <v>257</v>
      </c>
      <c r="D33" s="398">
        <f>+'ESF_NIIF_Jun_2022 Resum'!G31</f>
        <v>397.85421492999933</v>
      </c>
      <c r="E33" s="398"/>
      <c r="F33" s="398"/>
      <c r="G33" s="398"/>
      <c r="H33" s="398"/>
      <c r="I33" s="398"/>
      <c r="J33" s="398"/>
      <c r="K33" s="398"/>
      <c r="L33" s="398"/>
      <c r="M33" s="398"/>
      <c r="N33" s="398"/>
      <c r="O33" s="398"/>
      <c r="P33" s="398"/>
      <c r="Q33" s="398"/>
      <c r="R33" s="398"/>
      <c r="S33" s="398"/>
      <c r="T33" s="398"/>
      <c r="U33" s="398"/>
      <c r="V33" s="398"/>
      <c r="W33" s="398"/>
      <c r="X33" s="398"/>
      <c r="Y33" s="398"/>
      <c r="Z33" s="398"/>
      <c r="AA33" s="398"/>
      <c r="AB33" s="398"/>
      <c r="AC33" s="398">
        <f>+'ESF_NIIF_Jun_2022 Resum'!E31</f>
        <v>556.87188876000084</v>
      </c>
      <c r="AD33" s="398">
        <f t="shared" si="6"/>
        <v>159.01767383000151</v>
      </c>
      <c r="AE33" s="398" t="str">
        <f t="shared" si="7"/>
        <v>Aumento</v>
      </c>
      <c r="AF33" s="398" t="str">
        <f t="shared" si="8"/>
        <v>Provisto</v>
      </c>
      <c r="AG33" s="398"/>
      <c r="AH33" s="398"/>
      <c r="AI33" s="398"/>
      <c r="AJ33" s="398"/>
      <c r="AK33" s="398"/>
      <c r="AL33" s="398"/>
    </row>
    <row r="34" spans="3:38" s="420" customFormat="1" ht="13.5" thickBot="1">
      <c r="C34" s="419" t="s">
        <v>1729</v>
      </c>
      <c r="D34" s="415">
        <f t="shared" ref="D34:AD34" si="9">SUM(D26:D33)</f>
        <v>6546.9313235199988</v>
      </c>
      <c r="E34" s="415">
        <f t="shared" si="9"/>
        <v>0</v>
      </c>
      <c r="F34" s="415">
        <f t="shared" si="9"/>
        <v>0</v>
      </c>
      <c r="G34" s="415">
        <f t="shared" si="9"/>
        <v>0</v>
      </c>
      <c r="H34" s="415">
        <f t="shared" si="9"/>
        <v>0</v>
      </c>
      <c r="I34" s="415">
        <f t="shared" si="9"/>
        <v>0</v>
      </c>
      <c r="J34" s="415">
        <f t="shared" si="9"/>
        <v>0</v>
      </c>
      <c r="K34" s="415">
        <f t="shared" si="9"/>
        <v>0</v>
      </c>
      <c r="L34" s="415">
        <f t="shared" si="9"/>
        <v>0</v>
      </c>
      <c r="M34" s="415">
        <f t="shared" si="9"/>
        <v>0</v>
      </c>
      <c r="N34" s="415">
        <f t="shared" si="9"/>
        <v>0</v>
      </c>
      <c r="O34" s="415">
        <f t="shared" si="9"/>
        <v>0</v>
      </c>
      <c r="P34" s="415">
        <f t="shared" si="9"/>
        <v>0</v>
      </c>
      <c r="Q34" s="415">
        <f t="shared" si="9"/>
        <v>0</v>
      </c>
      <c r="R34" s="415">
        <f t="shared" si="9"/>
        <v>0</v>
      </c>
      <c r="S34" s="415">
        <f t="shared" si="9"/>
        <v>0</v>
      </c>
      <c r="T34" s="415">
        <f t="shared" si="9"/>
        <v>0</v>
      </c>
      <c r="U34" s="415">
        <f t="shared" si="9"/>
        <v>0</v>
      </c>
      <c r="V34" s="415">
        <f t="shared" si="9"/>
        <v>0</v>
      </c>
      <c r="W34" s="415">
        <f t="shared" si="9"/>
        <v>0</v>
      </c>
      <c r="X34" s="415">
        <f t="shared" si="9"/>
        <v>0</v>
      </c>
      <c r="Y34" s="415">
        <f t="shared" si="9"/>
        <v>0</v>
      </c>
      <c r="Z34" s="415">
        <f t="shared" si="9"/>
        <v>0</v>
      </c>
      <c r="AA34" s="415">
        <f t="shared" si="9"/>
        <v>0</v>
      </c>
      <c r="AB34" s="415">
        <f t="shared" si="9"/>
        <v>0</v>
      </c>
      <c r="AC34" s="415">
        <f t="shared" si="9"/>
        <v>3635.84453596</v>
      </c>
      <c r="AD34" s="415">
        <f t="shared" si="9"/>
        <v>-2911.0867875599993</v>
      </c>
      <c r="AE34" s="398" t="str">
        <f t="shared" si="7"/>
        <v>Disminución</v>
      </c>
      <c r="AF34" s="398" t="str">
        <f t="shared" si="8"/>
        <v>Usado</v>
      </c>
      <c r="AG34" s="398">
        <f>+AD34</f>
        <v>-2911.0867875599993</v>
      </c>
      <c r="AH34" s="398"/>
      <c r="AI34" s="398"/>
      <c r="AJ34" s="398"/>
      <c r="AK34" s="398"/>
      <c r="AL34" s="398"/>
    </row>
    <row r="35" spans="3:38" ht="13.5" thickTop="1"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  <c r="AL35" s="398"/>
    </row>
    <row r="36" spans="3:38">
      <c r="C36" s="394" t="s">
        <v>1730</v>
      </c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/>
      <c r="AC36" s="398"/>
      <c r="AD36" s="398"/>
      <c r="AE36" s="398"/>
      <c r="AF36" s="398"/>
      <c r="AG36" s="398"/>
      <c r="AH36" s="398"/>
      <c r="AI36" s="398"/>
      <c r="AJ36" s="398"/>
      <c r="AK36" s="398"/>
      <c r="AL36" s="398"/>
    </row>
    <row r="37" spans="3:38">
      <c r="C37" s="411" t="s">
        <v>1731</v>
      </c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/>
      <c r="AC37" s="398"/>
      <c r="AD37" s="398">
        <f>-(SUM(D37:AB37)-AC37)</f>
        <v>0</v>
      </c>
      <c r="AE37" s="398" t="str">
        <f t="shared" ref="AE37:AE42" si="10">IF(AD37&lt;0,"Disminución","Aumento")</f>
        <v>Aumento</v>
      </c>
      <c r="AF37" s="398" t="str">
        <f t="shared" ref="AF37:AF42" si="11">IF(AD37&gt;0,"Provisto","Usado")</f>
        <v>Usado</v>
      </c>
      <c r="AG37" s="398"/>
      <c r="AH37" s="398"/>
      <c r="AI37" s="398"/>
      <c r="AJ37" s="398"/>
      <c r="AK37" s="398"/>
      <c r="AL37" s="398"/>
    </row>
    <row r="38" spans="3:38">
      <c r="C38" s="411" t="s">
        <v>1732</v>
      </c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/>
      <c r="AC38" s="398"/>
      <c r="AD38" s="398">
        <f>-(SUM(D38:AB38)-AC38)</f>
        <v>0</v>
      </c>
      <c r="AE38" s="398" t="str">
        <f t="shared" si="10"/>
        <v>Aumento</v>
      </c>
      <c r="AF38" s="398" t="str">
        <f t="shared" si="11"/>
        <v>Usado</v>
      </c>
      <c r="AG38" s="398"/>
      <c r="AH38" s="398"/>
      <c r="AI38" s="398"/>
      <c r="AJ38" s="398"/>
      <c r="AK38" s="398"/>
      <c r="AL38" s="398"/>
    </row>
    <row r="39" spans="3:38">
      <c r="C39" s="411" t="s">
        <v>1733</v>
      </c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/>
      <c r="AC39" s="398"/>
      <c r="AD39" s="398">
        <f>-(SUM(D39:AB39)-AC39)</f>
        <v>0</v>
      </c>
      <c r="AE39" s="398" t="str">
        <f t="shared" si="10"/>
        <v>Aumento</v>
      </c>
      <c r="AF39" s="398" t="str">
        <f t="shared" si="11"/>
        <v>Usado</v>
      </c>
      <c r="AG39" s="398"/>
      <c r="AH39" s="398"/>
      <c r="AI39" s="398"/>
      <c r="AJ39" s="398"/>
      <c r="AK39" s="398"/>
      <c r="AL39" s="398"/>
    </row>
    <row r="40" spans="3:38">
      <c r="C40" s="411" t="s">
        <v>1734</v>
      </c>
      <c r="D40" s="398">
        <v>0</v>
      </c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/>
      <c r="AC40" s="398">
        <v>0</v>
      </c>
      <c r="AD40" s="398">
        <f>-(SUM(D40:AB40)-AC40)</f>
        <v>0</v>
      </c>
      <c r="AE40" s="398" t="str">
        <f t="shared" si="10"/>
        <v>Aumento</v>
      </c>
      <c r="AF40" s="398" t="str">
        <f t="shared" si="11"/>
        <v>Usado</v>
      </c>
      <c r="AG40" s="398"/>
      <c r="AH40" s="398"/>
      <c r="AI40" s="398"/>
      <c r="AJ40" s="398"/>
      <c r="AK40" s="398"/>
      <c r="AL40" s="398"/>
    </row>
    <row r="41" spans="3:38">
      <c r="C41" s="411" t="s">
        <v>1723</v>
      </c>
      <c r="D41" s="398">
        <f>+'ESF_NIIF_Jun_2022 Resum'!G35</f>
        <v>0</v>
      </c>
      <c r="E41" s="398"/>
      <c r="F41" s="398"/>
      <c r="G41" s="398"/>
      <c r="H41" s="398"/>
      <c r="I41" s="398"/>
      <c r="J41" s="398"/>
      <c r="K41" s="398"/>
      <c r="L41" s="398"/>
      <c r="M41" s="398"/>
      <c r="N41" s="398"/>
      <c r="O41" s="398"/>
      <c r="P41" s="398"/>
      <c r="Q41" s="398"/>
      <c r="R41" s="398"/>
      <c r="S41" s="398"/>
      <c r="T41" s="398"/>
      <c r="U41" s="398"/>
      <c r="V41" s="398"/>
      <c r="W41" s="398"/>
      <c r="X41" s="398"/>
      <c r="Y41" s="398"/>
      <c r="Z41" s="398"/>
      <c r="AA41" s="398"/>
      <c r="AB41" s="398"/>
      <c r="AC41" s="398">
        <v>0</v>
      </c>
      <c r="AD41" s="398">
        <f>-(SUM(D41:AB41)-AC41)</f>
        <v>0</v>
      </c>
      <c r="AE41" s="398" t="str">
        <f t="shared" si="10"/>
        <v>Aumento</v>
      </c>
      <c r="AF41" s="398" t="str">
        <f t="shared" si="11"/>
        <v>Usado</v>
      </c>
      <c r="AG41" s="398"/>
      <c r="AH41" s="398"/>
      <c r="AI41" s="398"/>
      <c r="AJ41" s="398"/>
      <c r="AK41" s="398"/>
      <c r="AL41" s="398"/>
    </row>
    <row r="42" spans="3:38" ht="13.5" thickBot="1">
      <c r="C42" s="421" t="s">
        <v>1735</v>
      </c>
      <c r="D42" s="415">
        <f>SUM(D37:D41)</f>
        <v>0</v>
      </c>
      <c r="E42" s="415">
        <f t="shared" ref="E42:AC42" si="12">SUM(E37:E41)</f>
        <v>0</v>
      </c>
      <c r="F42" s="415">
        <f t="shared" si="12"/>
        <v>0</v>
      </c>
      <c r="G42" s="415">
        <f t="shared" si="12"/>
        <v>0</v>
      </c>
      <c r="H42" s="415">
        <f t="shared" si="12"/>
        <v>0</v>
      </c>
      <c r="I42" s="415">
        <f t="shared" si="12"/>
        <v>0</v>
      </c>
      <c r="J42" s="415">
        <f t="shared" si="12"/>
        <v>0</v>
      </c>
      <c r="K42" s="415">
        <f t="shared" si="12"/>
        <v>0</v>
      </c>
      <c r="L42" s="415">
        <f t="shared" si="12"/>
        <v>0</v>
      </c>
      <c r="M42" s="415">
        <f t="shared" si="12"/>
        <v>0</v>
      </c>
      <c r="N42" s="415">
        <f t="shared" si="12"/>
        <v>0</v>
      </c>
      <c r="O42" s="415">
        <f t="shared" si="12"/>
        <v>0</v>
      </c>
      <c r="P42" s="415">
        <f t="shared" si="12"/>
        <v>0</v>
      </c>
      <c r="Q42" s="415">
        <f t="shared" si="12"/>
        <v>0</v>
      </c>
      <c r="R42" s="415">
        <f t="shared" si="12"/>
        <v>0</v>
      </c>
      <c r="S42" s="415">
        <f t="shared" si="12"/>
        <v>0</v>
      </c>
      <c r="T42" s="415">
        <f t="shared" si="12"/>
        <v>0</v>
      </c>
      <c r="U42" s="415">
        <f t="shared" si="12"/>
        <v>0</v>
      </c>
      <c r="V42" s="415">
        <f t="shared" si="12"/>
        <v>0</v>
      </c>
      <c r="W42" s="415">
        <f t="shared" si="12"/>
        <v>0</v>
      </c>
      <c r="X42" s="415">
        <f t="shared" si="12"/>
        <v>0</v>
      </c>
      <c r="Y42" s="415">
        <f t="shared" si="12"/>
        <v>0</v>
      </c>
      <c r="Z42" s="415">
        <f t="shared" si="12"/>
        <v>0</v>
      </c>
      <c r="AA42" s="415">
        <f t="shared" si="12"/>
        <v>0</v>
      </c>
      <c r="AB42" s="415">
        <f t="shared" si="12"/>
        <v>0</v>
      </c>
      <c r="AC42" s="415">
        <f t="shared" si="12"/>
        <v>0</v>
      </c>
      <c r="AD42" s="415">
        <f>SUM(AD37:AD41)</f>
        <v>0</v>
      </c>
      <c r="AE42" s="398" t="str">
        <f t="shared" si="10"/>
        <v>Aumento</v>
      </c>
      <c r="AF42" s="398" t="str">
        <f t="shared" si="11"/>
        <v>Usado</v>
      </c>
      <c r="AG42" s="398">
        <f>+AD42</f>
        <v>0</v>
      </c>
      <c r="AH42" s="398"/>
      <c r="AI42" s="398"/>
      <c r="AJ42" s="398"/>
      <c r="AK42" s="398"/>
      <c r="AL42" s="398"/>
    </row>
    <row r="43" spans="3:38" ht="13.5" thickTop="1">
      <c r="D43" s="398"/>
      <c r="E43" s="398"/>
      <c r="F43" s="398"/>
      <c r="G43" s="398"/>
      <c r="H43" s="398"/>
      <c r="I43" s="398"/>
      <c r="J43" s="398"/>
      <c r="K43" s="398"/>
      <c r="L43" s="398"/>
      <c r="M43" s="398"/>
      <c r="N43" s="398"/>
      <c r="O43" s="398"/>
      <c r="P43" s="398"/>
      <c r="Q43" s="398"/>
      <c r="R43" s="398"/>
      <c r="S43" s="398"/>
      <c r="T43" s="398"/>
      <c r="U43" s="398"/>
      <c r="V43" s="398"/>
      <c r="W43" s="398"/>
      <c r="X43" s="398"/>
      <c r="Y43" s="398"/>
      <c r="Z43" s="398"/>
      <c r="AA43" s="398"/>
      <c r="AB43" s="398"/>
      <c r="AC43" s="398"/>
      <c r="AD43" s="409"/>
      <c r="AE43" s="398"/>
      <c r="AF43" s="398"/>
      <c r="AG43" s="398"/>
      <c r="AH43" s="398"/>
      <c r="AI43" s="398"/>
      <c r="AJ43" s="398"/>
      <c r="AK43" s="398"/>
      <c r="AL43" s="398"/>
    </row>
    <row r="44" spans="3:38" s="394" customFormat="1">
      <c r="C44" s="394" t="s">
        <v>1736</v>
      </c>
      <c r="D44" s="409">
        <f>+D34+D42</f>
        <v>6546.9313235199988</v>
      </c>
      <c r="E44" s="409"/>
      <c r="F44" s="409"/>
      <c r="G44" s="409"/>
      <c r="H44" s="409"/>
      <c r="I44" s="409"/>
      <c r="J44" s="409"/>
      <c r="K44" s="409"/>
      <c r="L44" s="409"/>
      <c r="M44" s="409"/>
      <c r="N44" s="409"/>
      <c r="O44" s="409"/>
      <c r="P44" s="409"/>
      <c r="Q44" s="409"/>
      <c r="R44" s="409"/>
      <c r="S44" s="409"/>
      <c r="T44" s="409"/>
      <c r="U44" s="409"/>
      <c r="V44" s="409"/>
      <c r="W44" s="409"/>
      <c r="X44" s="409"/>
      <c r="Y44" s="409"/>
      <c r="Z44" s="409"/>
      <c r="AA44" s="409"/>
      <c r="AB44" s="409"/>
      <c r="AC44" s="409">
        <f>+AC34+AC42</f>
        <v>3635.84453596</v>
      </c>
      <c r="AD44" s="409"/>
      <c r="AE44" s="409"/>
      <c r="AF44" s="409"/>
      <c r="AG44" s="409"/>
      <c r="AH44" s="409"/>
      <c r="AI44" s="409"/>
      <c r="AJ44" s="409"/>
      <c r="AK44" s="409"/>
      <c r="AL44" s="409"/>
    </row>
    <row r="45" spans="3:38">
      <c r="D45" s="398"/>
      <c r="E45" s="398"/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398"/>
      <c r="AD45" s="409"/>
      <c r="AE45" s="398"/>
      <c r="AF45" s="398"/>
      <c r="AG45" s="398"/>
      <c r="AH45" s="398"/>
      <c r="AI45" s="398"/>
      <c r="AJ45" s="398"/>
      <c r="AK45" s="398"/>
      <c r="AL45" s="398"/>
    </row>
    <row r="46" spans="3:38">
      <c r="D46" s="398"/>
      <c r="E46" s="398"/>
      <c r="F46" s="398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98"/>
      <c r="W46" s="398"/>
      <c r="X46" s="398"/>
      <c r="Y46" s="398"/>
      <c r="Z46" s="398"/>
      <c r="AA46" s="398"/>
      <c r="AB46" s="398"/>
      <c r="AC46" s="398"/>
      <c r="AD46" s="409"/>
      <c r="AE46" s="398"/>
      <c r="AF46" s="398"/>
      <c r="AG46" s="398"/>
      <c r="AH46" s="398"/>
      <c r="AI46" s="398"/>
      <c r="AJ46" s="398"/>
      <c r="AK46" s="398"/>
      <c r="AL46" s="398"/>
    </row>
    <row r="47" spans="3:38">
      <c r="C47" s="417" t="s">
        <v>1737</v>
      </c>
      <c r="D47" s="409">
        <v>0</v>
      </c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397"/>
      <c r="AA47" s="398"/>
      <c r="AB47" s="398"/>
      <c r="AC47" s="409">
        <v>0</v>
      </c>
      <c r="AD47" s="398"/>
      <c r="AE47" s="398"/>
      <c r="AF47" s="398"/>
      <c r="AG47" s="398"/>
      <c r="AH47" s="398"/>
      <c r="AI47" s="398"/>
      <c r="AJ47" s="398"/>
      <c r="AK47" s="398"/>
      <c r="AL47" s="398"/>
    </row>
    <row r="48" spans="3:38">
      <c r="C48" s="417"/>
      <c r="D48" s="409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/>
      <c r="X48" s="398"/>
      <c r="Y48" s="398"/>
      <c r="Z48" s="398"/>
      <c r="AA48" s="398"/>
      <c r="AB48" s="398"/>
      <c r="AC48" s="409"/>
      <c r="AD48" s="409"/>
      <c r="AE48" s="398"/>
      <c r="AF48" s="398"/>
      <c r="AG48" s="398"/>
      <c r="AH48" s="398"/>
      <c r="AI48" s="398"/>
      <c r="AJ48" s="398"/>
      <c r="AK48" s="398"/>
      <c r="AL48" s="398"/>
    </row>
    <row r="49" spans="1:38">
      <c r="C49" s="422" t="s">
        <v>1737</v>
      </c>
      <c r="D49" s="398">
        <f>+'ESF_NIIF_Jun_2022 Resum'!G41</f>
        <v>24946.090451520005</v>
      </c>
      <c r="E49" s="398"/>
      <c r="F49" s="398"/>
      <c r="G49" s="398"/>
      <c r="H49" s="398"/>
      <c r="I49" s="398"/>
      <c r="J49" s="398"/>
      <c r="K49" s="398"/>
      <c r="L49" s="398"/>
      <c r="M49" s="398"/>
      <c r="N49" s="398"/>
      <c r="O49" s="398"/>
      <c r="P49" s="398"/>
      <c r="Q49" s="398"/>
      <c r="R49" s="398"/>
      <c r="S49" s="398"/>
      <c r="T49" s="398"/>
      <c r="U49" s="398"/>
      <c r="V49" s="398"/>
      <c r="W49" s="398"/>
      <c r="X49" s="398">
        <f>+'ER. Res_Jun_2022_NIIF'!D26</f>
        <v>2203.4252639900042</v>
      </c>
      <c r="Y49" s="398"/>
      <c r="Z49" s="398"/>
      <c r="AA49" s="398"/>
      <c r="AB49" s="398"/>
      <c r="AC49" s="398">
        <f>+'ESF_NIIF_Jun_2022 Resum'!E41</f>
        <v>23950.109346579997</v>
      </c>
      <c r="AD49" s="398">
        <f>-(SUM(D49:AB49)-AC49)</f>
        <v>-3199.4063689300128</v>
      </c>
      <c r="AE49" s="398" t="str">
        <f>IF(AD49&lt;0,"Disminución","Aumento")</f>
        <v>Disminución</v>
      </c>
      <c r="AF49" s="398" t="str">
        <f>IF(AD49&gt;0,"Provisto","Usado")</f>
        <v>Usado</v>
      </c>
      <c r="AG49" s="398">
        <f>+AD49</f>
        <v>-3199.4063689300128</v>
      </c>
      <c r="AH49" s="398"/>
      <c r="AI49" s="398"/>
      <c r="AJ49" s="398"/>
      <c r="AK49" s="398"/>
      <c r="AL49" s="398"/>
    </row>
    <row r="50" spans="1:38" ht="13.5" thickBot="1">
      <c r="C50" s="421" t="s">
        <v>848</v>
      </c>
      <c r="D50" s="415">
        <f>SUM(D49)</f>
        <v>24946.090451520005</v>
      </c>
      <c r="E50" s="415">
        <f t="shared" ref="E50:AD50" si="13">SUM(E49)</f>
        <v>0</v>
      </c>
      <c r="F50" s="415">
        <f t="shared" si="13"/>
        <v>0</v>
      </c>
      <c r="G50" s="415">
        <f t="shared" si="13"/>
        <v>0</v>
      </c>
      <c r="H50" s="415">
        <f t="shared" si="13"/>
        <v>0</v>
      </c>
      <c r="I50" s="415">
        <f t="shared" si="13"/>
        <v>0</v>
      </c>
      <c r="J50" s="415">
        <f t="shared" si="13"/>
        <v>0</v>
      </c>
      <c r="K50" s="415">
        <f t="shared" si="13"/>
        <v>0</v>
      </c>
      <c r="L50" s="415">
        <f t="shared" si="13"/>
        <v>0</v>
      </c>
      <c r="M50" s="415">
        <f t="shared" si="13"/>
        <v>0</v>
      </c>
      <c r="N50" s="415">
        <f t="shared" si="13"/>
        <v>0</v>
      </c>
      <c r="O50" s="415">
        <f t="shared" si="13"/>
        <v>0</v>
      </c>
      <c r="P50" s="415">
        <f t="shared" si="13"/>
        <v>0</v>
      </c>
      <c r="Q50" s="415">
        <f t="shared" si="13"/>
        <v>0</v>
      </c>
      <c r="R50" s="415">
        <f t="shared" si="13"/>
        <v>0</v>
      </c>
      <c r="S50" s="415">
        <f t="shared" si="13"/>
        <v>0</v>
      </c>
      <c r="T50" s="415">
        <f t="shared" si="13"/>
        <v>0</v>
      </c>
      <c r="U50" s="415">
        <f t="shared" si="13"/>
        <v>0</v>
      </c>
      <c r="V50" s="415">
        <f t="shared" si="13"/>
        <v>0</v>
      </c>
      <c r="W50" s="415">
        <f t="shared" si="13"/>
        <v>0</v>
      </c>
      <c r="X50" s="415">
        <f t="shared" si="13"/>
        <v>2203.4252639900042</v>
      </c>
      <c r="Y50" s="415">
        <f t="shared" si="13"/>
        <v>0</v>
      </c>
      <c r="Z50" s="415">
        <f t="shared" si="13"/>
        <v>0</v>
      </c>
      <c r="AA50" s="415">
        <f t="shared" si="13"/>
        <v>0</v>
      </c>
      <c r="AB50" s="415">
        <f t="shared" si="13"/>
        <v>0</v>
      </c>
      <c r="AC50" s="415">
        <f t="shared" si="13"/>
        <v>23950.109346579997</v>
      </c>
      <c r="AD50" s="415">
        <f t="shared" si="13"/>
        <v>-3199.4063689300128</v>
      </c>
      <c r="AE50" s="398"/>
      <c r="AF50" s="398"/>
      <c r="AG50" s="398"/>
      <c r="AH50" s="398"/>
      <c r="AI50" s="398"/>
      <c r="AJ50" s="398"/>
      <c r="AK50" s="398"/>
      <c r="AL50" s="398"/>
    </row>
    <row r="51" spans="1:38" ht="13.5" thickTop="1">
      <c r="C51" s="394"/>
      <c r="D51" s="409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Q51" s="398"/>
      <c r="R51" s="398"/>
      <c r="S51" s="398"/>
      <c r="T51" s="398"/>
      <c r="U51" s="398"/>
      <c r="V51" s="398"/>
      <c r="W51" s="398"/>
      <c r="X51" s="398"/>
      <c r="Y51" s="398"/>
      <c r="Z51" s="398"/>
      <c r="AA51" s="398"/>
      <c r="AB51" s="398"/>
      <c r="AC51" s="409"/>
      <c r="AD51" s="409"/>
      <c r="AE51" s="398"/>
      <c r="AF51" s="398"/>
      <c r="AG51" s="398">
        <f>-SUM(AG10:AG50)</f>
        <v>2865.6304807900119</v>
      </c>
      <c r="AH51" s="398"/>
      <c r="AI51" s="398"/>
      <c r="AJ51" s="398"/>
      <c r="AK51" s="398"/>
      <c r="AL51" s="398"/>
    </row>
    <row r="52" spans="1:38">
      <c r="C52" s="417" t="s">
        <v>1738</v>
      </c>
      <c r="D52" s="423">
        <f>+D23-D44-D50</f>
        <v>0.64853012999083148</v>
      </c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423">
        <f>+AC23-AC34-AC50</f>
        <v>-0.69596986999749788</v>
      </c>
      <c r="AD52" s="409"/>
      <c r="AE52" s="398"/>
      <c r="AF52" s="398"/>
      <c r="AG52" s="398"/>
      <c r="AH52" s="398"/>
      <c r="AI52" s="398"/>
      <c r="AJ52" s="398"/>
      <c r="AK52" s="398"/>
      <c r="AL52" s="398"/>
    </row>
    <row r="53" spans="1:38">
      <c r="C53" s="417"/>
      <c r="D53" s="398"/>
      <c r="E53" s="398"/>
      <c r="F53" s="398"/>
      <c r="G53" s="398"/>
      <c r="H53" s="398"/>
      <c r="I53" s="398"/>
      <c r="J53" s="398"/>
      <c r="K53" s="398"/>
      <c r="L53" s="398"/>
      <c r="M53" s="398"/>
      <c r="N53" s="398"/>
      <c r="O53" s="398"/>
      <c r="P53" s="398"/>
      <c r="Q53" s="398"/>
      <c r="R53" s="398"/>
      <c r="S53" s="398"/>
      <c r="T53" s="398"/>
      <c r="U53" s="398"/>
      <c r="V53" s="398"/>
      <c r="W53" s="398"/>
      <c r="X53" s="398"/>
      <c r="Y53" s="398"/>
      <c r="Z53" s="398"/>
      <c r="AA53" s="398"/>
      <c r="AB53" s="398"/>
      <c r="AC53" s="398"/>
      <c r="AD53" s="409">
        <v>2576</v>
      </c>
      <c r="AE53" s="398"/>
      <c r="AF53" s="398"/>
      <c r="AG53" s="398"/>
      <c r="AH53" s="398"/>
      <c r="AI53" s="398"/>
      <c r="AJ53" s="398"/>
      <c r="AK53" s="398"/>
      <c r="AL53" s="398"/>
    </row>
    <row r="54" spans="1:38">
      <c r="C54" s="424"/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398"/>
      <c r="AA54" s="398"/>
      <c r="AB54" s="398"/>
      <c r="AC54" s="398"/>
      <c r="AD54" s="409"/>
      <c r="AE54" s="398"/>
      <c r="AF54" s="398"/>
      <c r="AG54" s="398"/>
      <c r="AH54" s="398"/>
      <c r="AI54" s="398"/>
      <c r="AJ54" s="398"/>
      <c r="AK54" s="398"/>
      <c r="AL54" s="398"/>
    </row>
    <row r="55" spans="1:38">
      <c r="C55" s="425" t="s">
        <v>1739</v>
      </c>
      <c r="D55" s="398">
        <f>+D11+D18</f>
        <v>4598.9598446799992</v>
      </c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398"/>
      <c r="P55" s="398"/>
      <c r="Q55" s="398"/>
      <c r="R55" s="398"/>
      <c r="S55" s="398"/>
      <c r="T55" s="398"/>
      <c r="U55" s="398"/>
      <c r="V55" s="398"/>
      <c r="W55" s="398"/>
      <c r="X55" s="398"/>
      <c r="Y55" s="398"/>
      <c r="Z55" s="398"/>
      <c r="AA55" s="398"/>
      <c r="AB55" s="398"/>
      <c r="AC55" s="398"/>
      <c r="AD55" s="409"/>
      <c r="AE55" s="398"/>
      <c r="AF55" s="398"/>
      <c r="AG55" s="398"/>
      <c r="AH55" s="398"/>
      <c r="AI55" s="398"/>
      <c r="AJ55" s="398"/>
      <c r="AK55" s="398"/>
      <c r="AL55" s="398"/>
    </row>
    <row r="56" spans="1:38">
      <c r="A56" s="458">
        <v>481001</v>
      </c>
      <c r="B56" s="427">
        <v>48100104</v>
      </c>
      <c r="C56" s="426" t="s">
        <v>1690</v>
      </c>
      <c r="D56" s="398">
        <f>+VLOOKUP(A56,Plantilla_Junio_2022!$B:$E,3,0)-VLOOKUP(B56,Plantilla_Junio_2022!$B:$D,3,0)</f>
        <v>-43.278626829999993</v>
      </c>
      <c r="E56" s="398"/>
      <c r="F56" s="398"/>
      <c r="G56" s="398"/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8"/>
      <c r="AA56" s="398"/>
      <c r="AB56" s="398"/>
      <c r="AC56" s="398"/>
      <c r="AD56" s="409"/>
      <c r="AE56" s="398"/>
      <c r="AF56" s="398"/>
      <c r="AG56" s="398"/>
      <c r="AH56" s="398"/>
      <c r="AI56" s="398"/>
      <c r="AJ56" s="398"/>
      <c r="AK56" s="398"/>
      <c r="AL56" s="398"/>
    </row>
    <row r="57" spans="1:38">
      <c r="B57" s="427"/>
      <c r="C57" s="428"/>
      <c r="D57" s="398">
        <v>0</v>
      </c>
      <c r="E57" s="398"/>
      <c r="F57" s="398"/>
      <c r="G57" s="398"/>
      <c r="H57" s="397"/>
      <c r="I57" s="398"/>
      <c r="J57" s="398"/>
      <c r="K57" s="398"/>
      <c r="L57" s="398"/>
      <c r="M57" s="398"/>
      <c r="N57" s="398"/>
      <c r="O57" s="398"/>
      <c r="P57" s="398"/>
      <c r="Q57" s="398"/>
      <c r="R57" s="398"/>
      <c r="S57" s="398"/>
      <c r="T57" s="398"/>
      <c r="U57" s="398"/>
      <c r="V57" s="398"/>
      <c r="W57" s="398"/>
      <c r="X57" s="398"/>
      <c r="Y57" s="398"/>
      <c r="Z57" s="398"/>
      <c r="AA57" s="398"/>
      <c r="AB57" s="398"/>
      <c r="AC57" s="398"/>
      <c r="AD57" s="409"/>
      <c r="AE57" s="398"/>
      <c r="AF57" s="398"/>
      <c r="AG57" s="398"/>
      <c r="AH57" s="398"/>
      <c r="AI57" s="398"/>
      <c r="AJ57" s="398"/>
      <c r="AK57" s="398"/>
      <c r="AL57" s="398"/>
    </row>
    <row r="58" spans="1:38">
      <c r="A58" s="427">
        <v>481501</v>
      </c>
      <c r="B58" s="427"/>
      <c r="C58" s="428" t="s">
        <v>1010</v>
      </c>
      <c r="D58" s="398">
        <f>+VLOOKUP(A58,Plantilla_Junio_2022!$B:$E,3,0)</f>
        <v>-2.3449080000000002</v>
      </c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398"/>
      <c r="AD58" s="409"/>
      <c r="AE58" s="398"/>
      <c r="AF58" s="398"/>
      <c r="AG58" s="398"/>
      <c r="AH58" s="398"/>
      <c r="AI58" s="398"/>
      <c r="AJ58" s="398"/>
      <c r="AK58" s="398"/>
      <c r="AL58" s="398"/>
    </row>
    <row r="59" spans="1:38">
      <c r="A59" s="427">
        <v>58080101</v>
      </c>
      <c r="B59" s="427"/>
      <c r="C59" s="428" t="s">
        <v>1270</v>
      </c>
      <c r="D59" s="398">
        <f>+VLOOKUP(A59,Plantilla_Junio_2022!$B:$E,3,0)</f>
        <v>0</v>
      </c>
      <c r="E59" s="398"/>
      <c r="F59" s="398"/>
      <c r="G59" s="398"/>
      <c r="H59" s="398"/>
      <c r="I59" s="398"/>
      <c r="J59" s="398"/>
      <c r="K59" s="398"/>
      <c r="L59" s="398"/>
      <c r="M59" s="398"/>
      <c r="N59" s="398"/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398"/>
      <c r="AD59" s="409"/>
      <c r="AE59" s="398"/>
      <c r="AF59" s="398"/>
      <c r="AG59" s="398"/>
      <c r="AH59" s="398"/>
      <c r="AI59" s="398"/>
      <c r="AJ59" s="398"/>
      <c r="AK59" s="398"/>
      <c r="AL59" s="398"/>
    </row>
    <row r="60" spans="1:38">
      <c r="A60" s="427"/>
      <c r="B60" s="427"/>
      <c r="C60" s="428" t="s">
        <v>1740</v>
      </c>
      <c r="D60" s="398"/>
      <c r="E60" s="398"/>
      <c r="F60" s="398"/>
      <c r="G60" s="398"/>
      <c r="H60" s="398"/>
      <c r="I60" s="398"/>
      <c r="J60" s="398"/>
      <c r="K60" s="398"/>
      <c r="L60" s="398"/>
      <c r="M60" s="398"/>
      <c r="N60" s="398"/>
      <c r="O60" s="398"/>
      <c r="P60" s="398"/>
      <c r="Q60" s="398"/>
      <c r="R60" s="398"/>
      <c r="S60" s="398"/>
      <c r="T60" s="398"/>
      <c r="U60" s="398"/>
      <c r="V60" s="398"/>
      <c r="W60" s="398"/>
      <c r="X60" s="398"/>
      <c r="Y60" s="398"/>
      <c r="Z60" s="398"/>
      <c r="AA60" s="398"/>
      <c r="AB60" s="398"/>
      <c r="AC60" s="398"/>
      <c r="AD60" s="409"/>
      <c r="AE60" s="398"/>
      <c r="AF60" s="398"/>
      <c r="AG60" s="398"/>
      <c r="AH60" s="398"/>
      <c r="AI60" s="398"/>
      <c r="AJ60" s="398"/>
      <c r="AK60" s="398"/>
      <c r="AL60" s="398"/>
    </row>
    <row r="61" spans="1:38">
      <c r="A61" s="429"/>
      <c r="B61" s="429"/>
      <c r="C61" s="397" t="s">
        <v>1614</v>
      </c>
      <c r="D61" s="398">
        <f>+AC11+AC18</f>
        <v>3279.1430103100001</v>
      </c>
      <c r="E61" s="398"/>
      <c r="F61" s="398"/>
      <c r="G61" s="398"/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398"/>
      <c r="AA61" s="398"/>
      <c r="AB61" s="398"/>
      <c r="AC61" s="398"/>
      <c r="AD61" s="409"/>
      <c r="AE61" s="398"/>
      <c r="AF61" s="398"/>
      <c r="AG61" s="398"/>
      <c r="AH61" s="398"/>
      <c r="AI61" s="398"/>
      <c r="AJ61" s="398"/>
      <c r="AK61" s="398"/>
      <c r="AL61" s="398"/>
    </row>
    <row r="62" spans="1:38">
      <c r="A62" s="429"/>
      <c r="B62" s="429"/>
      <c r="C62" s="430" t="s">
        <v>1741</v>
      </c>
      <c r="D62" s="431">
        <f>+SUM(D55:D60)</f>
        <v>4553.3363098499995</v>
      </c>
      <c r="E62" s="398"/>
      <c r="F62" s="398"/>
      <c r="G62" s="398"/>
      <c r="H62" s="398"/>
      <c r="I62" s="398"/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398"/>
      <c r="AA62" s="398"/>
      <c r="AB62" s="398"/>
      <c r="AC62" s="398"/>
      <c r="AD62" s="409"/>
      <c r="AE62" s="398"/>
      <c r="AF62" s="398"/>
      <c r="AG62" s="398"/>
      <c r="AH62" s="398"/>
      <c r="AI62" s="398"/>
      <c r="AJ62" s="398"/>
      <c r="AK62" s="398"/>
      <c r="AL62" s="398"/>
    </row>
    <row r="63" spans="1:38" ht="13.5" thickBot="1">
      <c r="A63" s="429"/>
      <c r="B63" s="429"/>
      <c r="C63" s="432" t="s">
        <v>1742</v>
      </c>
      <c r="D63" s="415">
        <f>+D61-D62</f>
        <v>-1274.1932995399993</v>
      </c>
      <c r="E63" s="398"/>
      <c r="F63" s="398"/>
      <c r="G63" s="398"/>
      <c r="H63" s="398"/>
      <c r="I63" s="398"/>
      <c r="J63" s="398"/>
      <c r="K63" s="398"/>
      <c r="L63" s="398"/>
      <c r="M63" s="398"/>
      <c r="N63" s="398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  <c r="AA63" s="398"/>
      <c r="AB63" s="398"/>
      <c r="AC63" s="398"/>
      <c r="AD63" s="409"/>
      <c r="AE63" s="398"/>
      <c r="AF63" s="398"/>
      <c r="AG63" s="398"/>
      <c r="AH63" s="398"/>
      <c r="AI63" s="398"/>
      <c r="AJ63" s="398"/>
      <c r="AK63" s="398"/>
      <c r="AL63" s="398"/>
    </row>
    <row r="64" spans="1:38" ht="13.5" thickTop="1">
      <c r="A64" s="429"/>
      <c r="B64" s="429"/>
      <c r="C64" s="433"/>
      <c r="D64" s="434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398"/>
      <c r="AD64" s="409"/>
      <c r="AE64" s="398"/>
      <c r="AF64" s="398"/>
      <c r="AG64" s="398"/>
      <c r="AH64" s="398"/>
      <c r="AI64" s="398"/>
      <c r="AJ64" s="398"/>
      <c r="AK64" s="398"/>
      <c r="AL64" s="398"/>
    </row>
    <row r="65" spans="1:38">
      <c r="A65" s="429"/>
      <c r="B65" s="429"/>
      <c r="C65" s="433" t="s">
        <v>248</v>
      </c>
      <c r="D65" s="434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98"/>
      <c r="AC65" s="398"/>
      <c r="AD65" s="409"/>
      <c r="AE65" s="398"/>
      <c r="AF65" s="398"/>
      <c r="AG65" s="398"/>
      <c r="AH65" s="398"/>
      <c r="AI65" s="398"/>
      <c r="AJ65" s="398"/>
      <c r="AK65" s="398"/>
      <c r="AL65" s="398"/>
    </row>
    <row r="66" spans="1:38">
      <c r="A66" s="429"/>
      <c r="B66" s="429"/>
      <c r="C66" s="435" t="s">
        <v>1743</v>
      </c>
      <c r="D66" s="434">
        <f>+D10</f>
        <v>7138.6601246800001</v>
      </c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  <c r="AA66" s="398"/>
      <c r="AB66" s="398"/>
      <c r="AC66" s="398"/>
      <c r="AD66" s="409"/>
      <c r="AE66" s="398"/>
      <c r="AF66" s="398"/>
      <c r="AG66" s="398"/>
      <c r="AH66" s="398"/>
      <c r="AI66" s="398"/>
      <c r="AJ66" s="398"/>
      <c r="AK66" s="398"/>
      <c r="AL66" s="398"/>
    </row>
    <row r="67" spans="1:38">
      <c r="A67" s="429"/>
      <c r="B67" s="429"/>
      <c r="C67" s="433"/>
      <c r="D67" s="434"/>
      <c r="E67" s="398"/>
      <c r="F67" s="398"/>
      <c r="G67" s="398"/>
      <c r="H67" s="398"/>
      <c r="I67" s="398"/>
      <c r="J67" s="398"/>
      <c r="K67" s="398"/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  <c r="AA67" s="398"/>
      <c r="AB67" s="398"/>
      <c r="AC67" s="398"/>
      <c r="AD67" s="409"/>
      <c r="AE67" s="398"/>
      <c r="AF67" s="398"/>
      <c r="AG67" s="398"/>
      <c r="AH67" s="398"/>
      <c r="AI67" s="398"/>
      <c r="AJ67" s="398"/>
      <c r="AK67" s="398"/>
      <c r="AL67" s="398"/>
    </row>
    <row r="68" spans="1:38">
      <c r="A68" s="429"/>
      <c r="B68" s="429"/>
      <c r="C68" s="397" t="s">
        <v>1614</v>
      </c>
      <c r="D68" s="398">
        <f>+AC10</f>
        <v>5459.6521625600008</v>
      </c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398"/>
      <c r="AB68" s="398"/>
      <c r="AC68" s="398"/>
      <c r="AD68" s="409"/>
      <c r="AE68" s="398"/>
      <c r="AF68" s="398"/>
      <c r="AG68" s="398"/>
      <c r="AH68" s="398"/>
      <c r="AI68" s="398"/>
      <c r="AJ68" s="398"/>
      <c r="AK68" s="398"/>
      <c r="AL68" s="398"/>
    </row>
    <row r="69" spans="1:38">
      <c r="A69" s="429"/>
      <c r="B69" s="429"/>
      <c r="C69" s="430" t="s">
        <v>1741</v>
      </c>
      <c r="D69" s="431">
        <f>+SUM(D66:D67)</f>
        <v>7138.6601246800001</v>
      </c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  <c r="AA69" s="398"/>
      <c r="AB69" s="398"/>
      <c r="AC69" s="398"/>
      <c r="AD69" s="409"/>
      <c r="AE69" s="398"/>
      <c r="AF69" s="398"/>
      <c r="AG69" s="398"/>
      <c r="AH69" s="398"/>
      <c r="AI69" s="398"/>
      <c r="AJ69" s="398"/>
      <c r="AK69" s="398"/>
      <c r="AL69" s="398"/>
    </row>
    <row r="70" spans="1:38" ht="13.5" thickBot="1">
      <c r="A70" s="429"/>
      <c r="B70" s="429"/>
      <c r="C70" s="432" t="s">
        <v>1742</v>
      </c>
      <c r="D70" s="415">
        <f>+D68-D69</f>
        <v>-1679.0079621199993</v>
      </c>
      <c r="E70" s="398" t="s">
        <v>1744</v>
      </c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398"/>
      <c r="AB70" s="398"/>
      <c r="AC70" s="398"/>
      <c r="AD70" s="409"/>
      <c r="AE70" s="398"/>
      <c r="AF70" s="398"/>
      <c r="AG70" s="398"/>
      <c r="AH70" s="398"/>
      <c r="AI70" s="398"/>
      <c r="AJ70" s="398"/>
      <c r="AK70" s="398"/>
      <c r="AL70" s="398"/>
    </row>
    <row r="71" spans="1:38" ht="13.5" thickTop="1">
      <c r="A71" s="429"/>
      <c r="B71" s="429"/>
      <c r="C71" s="433"/>
      <c r="D71" s="434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  <c r="AA71" s="398"/>
      <c r="AB71" s="398"/>
      <c r="AC71" s="398"/>
      <c r="AD71" s="409"/>
      <c r="AE71" s="398"/>
      <c r="AF71" s="398"/>
      <c r="AG71" s="398"/>
      <c r="AH71" s="398"/>
      <c r="AI71" s="398"/>
      <c r="AJ71" s="398"/>
      <c r="AK71" s="398"/>
      <c r="AL71" s="398"/>
    </row>
    <row r="72" spans="1:38">
      <c r="A72" s="429"/>
      <c r="B72" s="429"/>
      <c r="C72" s="433" t="s">
        <v>1714</v>
      </c>
      <c r="D72" s="434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8"/>
      <c r="AB72" s="398"/>
      <c r="AC72" s="398"/>
      <c r="AD72" s="409"/>
      <c r="AE72" s="398"/>
      <c r="AF72" s="398"/>
      <c r="AG72" s="398"/>
      <c r="AH72" s="398"/>
      <c r="AI72" s="398"/>
      <c r="AJ72" s="398"/>
      <c r="AK72" s="398"/>
      <c r="AL72" s="398"/>
    </row>
    <row r="73" spans="1:38">
      <c r="A73" s="429"/>
      <c r="B73" s="429"/>
      <c r="C73" s="435" t="s">
        <v>1745</v>
      </c>
      <c r="D73" s="436">
        <f>+D13</f>
        <v>-3.2000002647691872E-7</v>
      </c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398"/>
      <c r="AD73" s="409"/>
      <c r="AE73" s="398"/>
      <c r="AF73" s="398"/>
      <c r="AG73" s="398"/>
      <c r="AH73" s="398"/>
      <c r="AI73" s="398"/>
      <c r="AJ73" s="398"/>
      <c r="AK73" s="398"/>
      <c r="AL73" s="398"/>
    </row>
    <row r="74" spans="1:38">
      <c r="A74" s="459">
        <v>53020132</v>
      </c>
      <c r="B74" s="459"/>
      <c r="C74" s="438" t="s">
        <v>1746</v>
      </c>
      <c r="D74" s="398">
        <f>-VLOOKUP(A74,Plantilla_Junio_2022!$B:$E,3,0)</f>
        <v>-42.228445519999994</v>
      </c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398"/>
      <c r="AD74" s="409"/>
      <c r="AE74" s="398"/>
      <c r="AF74" s="398"/>
      <c r="AG74" s="398"/>
      <c r="AH74" s="398"/>
      <c r="AI74" s="398"/>
      <c r="AJ74" s="398"/>
      <c r="AK74" s="398"/>
      <c r="AL74" s="398"/>
    </row>
    <row r="75" spans="1:38">
      <c r="A75" s="437"/>
      <c r="B75" s="437"/>
      <c r="C75" s="438"/>
      <c r="D75" s="436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  <c r="AA75" s="398"/>
      <c r="AB75" s="398"/>
      <c r="AC75" s="398"/>
      <c r="AD75" s="409"/>
      <c r="AE75" s="398"/>
      <c r="AF75" s="398"/>
      <c r="AG75" s="398"/>
      <c r="AH75" s="398"/>
      <c r="AI75" s="398"/>
      <c r="AJ75" s="398"/>
      <c r="AK75" s="398"/>
      <c r="AL75" s="398"/>
    </row>
    <row r="76" spans="1:38">
      <c r="A76" s="429"/>
      <c r="B76" s="429"/>
      <c r="C76" s="435" t="s">
        <v>1747</v>
      </c>
      <c r="D76" s="434">
        <f>+AC13</f>
        <v>-0.4000003200000265</v>
      </c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  <c r="AA76" s="398"/>
      <c r="AB76" s="398"/>
      <c r="AC76" s="398"/>
      <c r="AD76" s="409"/>
      <c r="AE76" s="398"/>
      <c r="AF76" s="398"/>
      <c r="AG76" s="398"/>
      <c r="AH76" s="398"/>
      <c r="AI76" s="398"/>
      <c r="AJ76" s="398"/>
      <c r="AK76" s="398"/>
      <c r="AL76" s="398"/>
    </row>
    <row r="77" spans="1:38">
      <c r="A77" s="429"/>
      <c r="B77" s="429"/>
      <c r="C77" s="430" t="s">
        <v>1741</v>
      </c>
      <c r="D77" s="431">
        <f>+SUM(D73:D75)</f>
        <v>-42.22844584000002</v>
      </c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398"/>
      <c r="AD77" s="409"/>
      <c r="AE77" s="398"/>
      <c r="AF77" s="398"/>
      <c r="AG77" s="398"/>
      <c r="AH77" s="398"/>
      <c r="AI77" s="398"/>
      <c r="AJ77" s="398"/>
      <c r="AK77" s="398"/>
      <c r="AL77" s="398"/>
    </row>
    <row r="78" spans="1:38" ht="13.5" thickBot="1">
      <c r="A78" s="429"/>
      <c r="B78" s="429"/>
      <c r="C78" s="432" t="s">
        <v>1742</v>
      </c>
      <c r="D78" s="415">
        <f>+D76-D77</f>
        <v>41.828445519999995</v>
      </c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  <c r="AA78" s="398"/>
      <c r="AB78" s="398"/>
      <c r="AC78" s="398"/>
      <c r="AD78" s="409"/>
      <c r="AE78" s="398"/>
      <c r="AF78" s="398"/>
      <c r="AG78" s="398"/>
      <c r="AH78" s="398"/>
      <c r="AI78" s="398"/>
      <c r="AJ78" s="398"/>
      <c r="AK78" s="398"/>
      <c r="AL78" s="398"/>
    </row>
    <row r="79" spans="1:38" ht="13.5" thickTop="1">
      <c r="A79" s="429"/>
      <c r="B79" s="429"/>
      <c r="C79" s="433"/>
      <c r="D79" s="434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398"/>
      <c r="AA79" s="398"/>
      <c r="AB79" s="398"/>
      <c r="AC79" s="398"/>
      <c r="AD79" s="409"/>
      <c r="AE79" s="398"/>
      <c r="AF79" s="398"/>
      <c r="AG79" s="398"/>
      <c r="AH79" s="398"/>
      <c r="AI79" s="398"/>
      <c r="AJ79" s="398"/>
      <c r="AK79" s="398"/>
      <c r="AL79" s="398"/>
    </row>
    <row r="80" spans="1:38">
      <c r="A80" s="429"/>
      <c r="B80" s="429"/>
      <c r="C80" s="433"/>
      <c r="D80" s="434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398"/>
      <c r="AA80" s="398"/>
      <c r="AB80" s="398"/>
      <c r="AC80" s="398"/>
      <c r="AD80" s="409"/>
      <c r="AE80" s="398"/>
      <c r="AF80" s="398"/>
      <c r="AG80" s="398"/>
      <c r="AH80" s="398"/>
      <c r="AI80" s="398"/>
      <c r="AJ80" s="398"/>
      <c r="AK80" s="398"/>
      <c r="AL80" s="398"/>
    </row>
    <row r="81" spans="1:38">
      <c r="C81" s="394" t="s">
        <v>1748</v>
      </c>
      <c r="D81" s="398"/>
      <c r="E81" s="398"/>
      <c r="F81" s="398"/>
      <c r="G81" s="398"/>
      <c r="H81" s="398"/>
      <c r="I81" s="398"/>
      <c r="J81" s="398"/>
      <c r="K81" s="398"/>
      <c r="L81" s="398"/>
      <c r="M81" s="398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398"/>
      <c r="AA81" s="398"/>
      <c r="AB81" s="398"/>
      <c r="AC81" s="398"/>
      <c r="AD81" s="409"/>
      <c r="AE81" s="398"/>
      <c r="AF81" s="398"/>
      <c r="AG81" s="398"/>
      <c r="AH81" s="398"/>
      <c r="AI81" s="398"/>
      <c r="AJ81" s="398"/>
      <c r="AK81" s="398"/>
      <c r="AL81" s="398"/>
    </row>
    <row r="82" spans="1:38">
      <c r="C82" s="435" t="s">
        <v>1745</v>
      </c>
      <c r="D82" s="398">
        <f>+D19</f>
        <v>14134.429809840001</v>
      </c>
      <c r="E82" s="398"/>
      <c r="F82" s="398"/>
      <c r="G82" s="459"/>
      <c r="H82" s="398"/>
      <c r="I82" s="398"/>
      <c r="J82" s="518"/>
      <c r="K82" s="518"/>
      <c r="L82" s="439"/>
      <c r="M82" s="439"/>
      <c r="N82" s="439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398"/>
      <c r="AA82" s="398"/>
      <c r="AB82" s="398"/>
      <c r="AC82" s="398"/>
      <c r="AE82" s="398"/>
      <c r="AF82" s="398"/>
      <c r="AG82" s="398"/>
      <c r="AH82" s="398"/>
      <c r="AI82" s="398"/>
      <c r="AJ82" s="398"/>
      <c r="AK82" s="398"/>
      <c r="AL82" s="398"/>
    </row>
    <row r="83" spans="1:38">
      <c r="A83" s="459">
        <v>533001</v>
      </c>
      <c r="B83" s="459"/>
      <c r="C83" s="397" t="s">
        <v>1749</v>
      </c>
      <c r="D83" s="398">
        <f>-VLOOKUP(A83,Plantilla_Junio_2022!$B:$E,3,0)</f>
        <v>-233.69021025000001</v>
      </c>
      <c r="E83" s="398"/>
      <c r="F83" s="398"/>
      <c r="G83" s="459"/>
      <c r="H83" s="398"/>
      <c r="I83" s="398"/>
      <c r="J83" s="440"/>
      <c r="K83" s="440"/>
      <c r="L83" s="439"/>
      <c r="M83" s="439"/>
      <c r="N83" s="439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98"/>
      <c r="AA83" s="398"/>
      <c r="AB83" s="398"/>
      <c r="AC83" s="398"/>
      <c r="AE83" s="398"/>
      <c r="AF83" s="398"/>
      <c r="AG83" s="398"/>
      <c r="AH83" s="398"/>
      <c r="AI83" s="398"/>
      <c r="AJ83" s="398"/>
      <c r="AK83" s="398"/>
      <c r="AL83" s="398"/>
    </row>
    <row r="84" spans="1:38">
      <c r="A84" s="459">
        <v>790307</v>
      </c>
      <c r="B84" s="459"/>
      <c r="C84" s="397" t="s">
        <v>1750</v>
      </c>
      <c r="D84" s="398">
        <f>-VLOOKUP(A84,Plantilla_Junio_2022!$B:$E,3,0)</f>
        <v>-7.7785155600000007</v>
      </c>
      <c r="E84" s="398"/>
      <c r="F84" s="398"/>
      <c r="G84" s="459"/>
      <c r="H84" s="398"/>
      <c r="I84" s="398"/>
      <c r="J84" s="409"/>
      <c r="K84" s="409"/>
      <c r="L84" s="398"/>
      <c r="M84" s="409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398"/>
      <c r="AA84" s="398"/>
      <c r="AB84" s="398"/>
      <c r="AC84" s="398"/>
      <c r="AE84" s="398"/>
      <c r="AF84" s="398"/>
      <c r="AG84" s="398"/>
      <c r="AH84" s="398"/>
      <c r="AI84" s="398"/>
      <c r="AJ84" s="398"/>
      <c r="AK84" s="398"/>
      <c r="AL84" s="398"/>
    </row>
    <row r="85" spans="1:38">
      <c r="A85" s="459">
        <v>58080102</v>
      </c>
      <c r="B85" s="459"/>
      <c r="C85" s="397" t="s">
        <v>1751</v>
      </c>
      <c r="D85" s="398">
        <f>-VLOOKUP(A85,Plantilla_Junio_2022!$B:$E,3,0)</f>
        <v>0</v>
      </c>
      <c r="E85" s="398"/>
      <c r="F85" s="398"/>
      <c r="H85" s="398"/>
      <c r="I85" s="398"/>
      <c r="J85" s="409"/>
      <c r="K85" s="409"/>
      <c r="L85" s="398"/>
      <c r="M85" s="409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  <c r="AA85" s="398"/>
      <c r="AB85" s="398"/>
      <c r="AC85" s="398"/>
      <c r="AE85" s="398"/>
      <c r="AF85" s="398"/>
      <c r="AG85" s="398"/>
      <c r="AH85" s="398"/>
      <c r="AI85" s="398"/>
      <c r="AJ85" s="398"/>
      <c r="AK85" s="398"/>
      <c r="AL85" s="398"/>
    </row>
    <row r="86" spans="1:38">
      <c r="A86" s="441"/>
      <c r="B86" s="441"/>
      <c r="C86" s="435" t="s">
        <v>1614</v>
      </c>
      <c r="D86" s="398">
        <f>+AC19</f>
        <v>13692.546739649999</v>
      </c>
      <c r="E86" s="398"/>
      <c r="F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98"/>
      <c r="AA86" s="398"/>
      <c r="AB86" s="398"/>
      <c r="AC86" s="398"/>
      <c r="AE86" s="398"/>
      <c r="AF86" s="398"/>
      <c r="AG86" s="398"/>
      <c r="AH86" s="398"/>
      <c r="AI86" s="398"/>
      <c r="AJ86" s="398"/>
      <c r="AK86" s="398"/>
      <c r="AL86" s="398"/>
    </row>
    <row r="87" spans="1:38">
      <c r="A87" s="441"/>
      <c r="B87" s="441"/>
      <c r="C87" s="430" t="s">
        <v>1741</v>
      </c>
      <c r="D87" s="431">
        <f>+SUM(D82:D85)</f>
        <v>13892.961084030001</v>
      </c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  <c r="AA87" s="398"/>
      <c r="AB87" s="398"/>
      <c r="AC87" s="398"/>
      <c r="AE87" s="398"/>
      <c r="AF87" s="398"/>
      <c r="AG87" s="398"/>
      <c r="AH87" s="398"/>
      <c r="AI87" s="398"/>
      <c r="AJ87" s="398"/>
      <c r="AK87" s="398"/>
      <c r="AL87" s="398"/>
    </row>
    <row r="88" spans="1:38" ht="13.5" thickBot="1">
      <c r="A88" s="441"/>
      <c r="B88" s="441"/>
      <c r="C88" s="432" t="s">
        <v>1742</v>
      </c>
      <c r="D88" s="415">
        <f>+D86-D87</f>
        <v>-200.41434438000215</v>
      </c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398"/>
      <c r="AA88" s="398"/>
      <c r="AB88" s="398"/>
      <c r="AC88" s="398"/>
      <c r="AE88" s="398"/>
      <c r="AF88" s="398"/>
      <c r="AG88" s="398"/>
      <c r="AH88" s="398"/>
      <c r="AI88" s="398"/>
      <c r="AJ88" s="398"/>
      <c r="AK88" s="398"/>
      <c r="AL88" s="398"/>
    </row>
    <row r="89" spans="1:38" ht="13.5" thickTop="1">
      <c r="A89" s="441"/>
      <c r="B89" s="441"/>
      <c r="C89" s="433"/>
      <c r="D89" s="434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  <c r="AA89" s="398"/>
      <c r="AB89" s="398"/>
      <c r="AC89" s="398"/>
      <c r="AE89" s="398"/>
      <c r="AF89" s="398"/>
      <c r="AG89" s="398"/>
      <c r="AH89" s="398"/>
      <c r="AI89" s="398"/>
      <c r="AJ89" s="398"/>
      <c r="AK89" s="398"/>
      <c r="AL89" s="398"/>
    </row>
    <row r="90" spans="1:38">
      <c r="A90" s="441"/>
      <c r="B90" s="441"/>
      <c r="C90" s="433" t="s">
        <v>54</v>
      </c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  <c r="AA90" s="398"/>
      <c r="AB90" s="398"/>
      <c r="AC90" s="398"/>
      <c r="AE90" s="398"/>
      <c r="AF90" s="398"/>
      <c r="AG90" s="398"/>
      <c r="AH90" s="398"/>
      <c r="AI90" s="398"/>
      <c r="AJ90" s="398"/>
      <c r="AK90" s="398"/>
      <c r="AL90" s="398"/>
    </row>
    <row r="91" spans="1:38">
      <c r="A91" s="441"/>
      <c r="B91" s="441"/>
      <c r="C91" s="435" t="s">
        <v>1745</v>
      </c>
      <c r="D91" s="398">
        <f>+D20</f>
        <v>0</v>
      </c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98"/>
      <c r="AA91" s="398"/>
      <c r="AB91" s="398"/>
      <c r="AC91" s="398"/>
      <c r="AE91" s="398"/>
      <c r="AF91" s="398"/>
      <c r="AG91" s="398"/>
      <c r="AH91" s="398"/>
      <c r="AI91" s="398"/>
      <c r="AJ91" s="398"/>
      <c r="AK91" s="398"/>
      <c r="AL91" s="398"/>
    </row>
    <row r="92" spans="1:38">
      <c r="A92" s="441"/>
      <c r="B92" s="441"/>
      <c r="C92" s="435" t="s">
        <v>1752</v>
      </c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398"/>
      <c r="AA92" s="398"/>
      <c r="AB92" s="398"/>
      <c r="AC92" s="398"/>
      <c r="AE92" s="398"/>
      <c r="AF92" s="398"/>
      <c r="AG92" s="398"/>
      <c r="AH92" s="398"/>
      <c r="AI92" s="398"/>
      <c r="AJ92" s="398"/>
      <c r="AK92" s="398"/>
      <c r="AL92" s="398"/>
    </row>
    <row r="93" spans="1:38">
      <c r="A93" s="441"/>
      <c r="B93" s="441"/>
      <c r="C93" s="435" t="s">
        <v>1614</v>
      </c>
      <c r="D93" s="398">
        <f>+AC20</f>
        <v>0</v>
      </c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398"/>
      <c r="AA93" s="398"/>
      <c r="AB93" s="398"/>
      <c r="AC93" s="398"/>
      <c r="AE93" s="398"/>
      <c r="AF93" s="398"/>
      <c r="AG93" s="398"/>
      <c r="AH93" s="398"/>
      <c r="AI93" s="398"/>
      <c r="AJ93" s="398"/>
      <c r="AK93" s="398"/>
      <c r="AL93" s="398"/>
    </row>
    <row r="94" spans="1:38">
      <c r="A94" s="441"/>
      <c r="B94" s="441"/>
      <c r="C94" s="430" t="s">
        <v>1741</v>
      </c>
      <c r="D94" s="431">
        <f>+SUM(D91:D92)</f>
        <v>0</v>
      </c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  <c r="AA94" s="398"/>
      <c r="AB94" s="398"/>
      <c r="AC94" s="398"/>
      <c r="AE94" s="398"/>
      <c r="AF94" s="398"/>
      <c r="AG94" s="398"/>
      <c r="AH94" s="398"/>
      <c r="AI94" s="398"/>
      <c r="AJ94" s="398"/>
      <c r="AK94" s="398"/>
      <c r="AL94" s="398"/>
    </row>
    <row r="95" spans="1:38" ht="13.5" thickBot="1">
      <c r="A95" s="441"/>
      <c r="B95" s="441"/>
      <c r="C95" s="432" t="s">
        <v>1742</v>
      </c>
      <c r="D95" s="415">
        <f>+D93-D94</f>
        <v>0</v>
      </c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98"/>
      <c r="AA95" s="398"/>
      <c r="AB95" s="398"/>
      <c r="AC95" s="398"/>
      <c r="AE95" s="398"/>
      <c r="AF95" s="398"/>
      <c r="AG95" s="398"/>
      <c r="AH95" s="398"/>
      <c r="AI95" s="398"/>
      <c r="AJ95" s="398"/>
      <c r="AK95" s="398"/>
      <c r="AL95" s="398"/>
    </row>
    <row r="96" spans="1:38" ht="13.5" thickTop="1">
      <c r="A96" s="441"/>
      <c r="B96" s="441"/>
      <c r="C96" s="435"/>
      <c r="D96" s="398"/>
      <c r="E96" s="398"/>
      <c r="F96" s="398"/>
      <c r="G96" s="398"/>
      <c r="H96" s="398"/>
      <c r="I96" s="398"/>
      <c r="J96" s="398"/>
      <c r="K96" s="398"/>
      <c r="L96" s="398"/>
      <c r="M96" s="398"/>
      <c r="N96" s="398"/>
      <c r="O96" s="398"/>
      <c r="P96" s="398"/>
      <c r="Q96" s="398"/>
      <c r="R96" s="398"/>
      <c r="S96" s="398"/>
      <c r="T96" s="398"/>
      <c r="U96" s="398"/>
      <c r="V96" s="398"/>
      <c r="W96" s="398"/>
      <c r="X96" s="398"/>
      <c r="Y96" s="398"/>
      <c r="Z96" s="398"/>
      <c r="AA96" s="398"/>
      <c r="AB96" s="398"/>
      <c r="AC96" s="398"/>
      <c r="AE96" s="398"/>
      <c r="AF96" s="398"/>
      <c r="AG96" s="398"/>
      <c r="AH96" s="398"/>
      <c r="AI96" s="398"/>
      <c r="AJ96" s="398"/>
      <c r="AK96" s="398"/>
      <c r="AL96" s="398"/>
    </row>
    <row r="97" spans="1:38">
      <c r="A97" s="441"/>
      <c r="B97" s="441"/>
      <c r="C97" s="435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398"/>
      <c r="R97" s="398"/>
      <c r="S97" s="398"/>
      <c r="T97" s="398"/>
      <c r="U97" s="398"/>
      <c r="V97" s="398"/>
      <c r="W97" s="398"/>
      <c r="X97" s="398"/>
      <c r="Y97" s="398"/>
      <c r="Z97" s="398"/>
      <c r="AA97" s="398"/>
      <c r="AB97" s="398"/>
      <c r="AC97" s="398"/>
      <c r="AE97" s="398"/>
      <c r="AF97" s="398"/>
      <c r="AG97" s="398"/>
      <c r="AH97" s="398"/>
      <c r="AI97" s="398"/>
      <c r="AJ97" s="398"/>
      <c r="AK97" s="398"/>
      <c r="AL97" s="398"/>
    </row>
    <row r="98" spans="1:38">
      <c r="A98" s="441"/>
      <c r="B98" s="441"/>
      <c r="C98" s="394" t="s">
        <v>66</v>
      </c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398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398"/>
      <c r="AA98" s="398"/>
      <c r="AB98" s="398"/>
      <c r="AC98" s="398"/>
      <c r="AE98" s="398"/>
      <c r="AF98" s="398"/>
      <c r="AG98" s="398"/>
      <c r="AH98" s="398"/>
      <c r="AI98" s="398"/>
      <c r="AJ98" s="398"/>
      <c r="AK98" s="398"/>
      <c r="AL98" s="398"/>
    </row>
    <row r="99" spans="1:38">
      <c r="A99" s="441"/>
      <c r="B99" s="441"/>
      <c r="C99" s="435" t="s">
        <v>1745</v>
      </c>
      <c r="D99" s="398">
        <f>+D31</f>
        <v>1012.8567417199998</v>
      </c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398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398"/>
      <c r="AA99" s="398"/>
      <c r="AB99" s="398"/>
      <c r="AC99" s="398"/>
      <c r="AE99" s="398"/>
      <c r="AF99" s="398"/>
      <c r="AG99" s="398"/>
      <c r="AH99" s="398"/>
      <c r="AI99" s="398"/>
      <c r="AJ99" s="398"/>
      <c r="AK99" s="398"/>
      <c r="AL99" s="398"/>
    </row>
    <row r="100" spans="1:38">
      <c r="A100" s="442"/>
      <c r="B100" s="442"/>
      <c r="C100" s="442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398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398"/>
      <c r="AA100" s="398"/>
      <c r="AB100" s="398"/>
      <c r="AC100" s="398"/>
      <c r="AE100" s="398"/>
      <c r="AF100" s="398"/>
      <c r="AG100" s="398"/>
      <c r="AH100" s="398"/>
      <c r="AI100" s="398"/>
      <c r="AJ100" s="398"/>
      <c r="AK100" s="398"/>
      <c r="AL100" s="398"/>
    </row>
    <row r="101" spans="1:38">
      <c r="A101" s="442"/>
      <c r="B101" s="442"/>
      <c r="C101" s="442"/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398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398"/>
      <c r="AA101" s="398"/>
      <c r="AB101" s="398"/>
      <c r="AC101" s="398"/>
      <c r="AE101" s="398"/>
      <c r="AF101" s="398"/>
      <c r="AG101" s="398"/>
      <c r="AH101" s="398"/>
      <c r="AI101" s="398"/>
      <c r="AJ101" s="398"/>
      <c r="AK101" s="398"/>
      <c r="AL101" s="398"/>
    </row>
    <row r="102" spans="1:38">
      <c r="A102" s="441"/>
      <c r="B102" s="441"/>
      <c r="C102" s="435" t="s">
        <v>1614</v>
      </c>
      <c r="D102" s="398">
        <f>+AC31</f>
        <v>-18.921441700000919</v>
      </c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398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398"/>
      <c r="AA102" s="398"/>
      <c r="AB102" s="398"/>
      <c r="AC102" s="398"/>
      <c r="AE102" s="398"/>
      <c r="AF102" s="398"/>
      <c r="AG102" s="398"/>
      <c r="AH102" s="398"/>
      <c r="AI102" s="398"/>
      <c r="AJ102" s="398"/>
      <c r="AK102" s="398"/>
      <c r="AL102" s="398"/>
    </row>
    <row r="103" spans="1:38">
      <c r="A103" s="441"/>
      <c r="B103" s="441"/>
      <c r="C103" s="430" t="s">
        <v>1741</v>
      </c>
      <c r="D103" s="431">
        <f>+SUM(D99:D101)</f>
        <v>1012.8567417199998</v>
      </c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398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398"/>
      <c r="AA103" s="398"/>
      <c r="AB103" s="398"/>
      <c r="AC103" s="398"/>
      <c r="AE103" s="398"/>
      <c r="AF103" s="398"/>
      <c r="AG103" s="398"/>
      <c r="AH103" s="398"/>
      <c r="AI103" s="398"/>
      <c r="AJ103" s="398"/>
      <c r="AK103" s="398"/>
      <c r="AL103" s="398"/>
    </row>
    <row r="104" spans="1:38" ht="13.5" thickBot="1">
      <c r="A104" s="441"/>
      <c r="B104" s="441"/>
      <c r="C104" s="432" t="s">
        <v>1742</v>
      </c>
      <c r="D104" s="415">
        <f>+D102-D103</f>
        <v>-1031.7781834200007</v>
      </c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398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98"/>
      <c r="AA104" s="398"/>
      <c r="AB104" s="398"/>
      <c r="AC104" s="398"/>
      <c r="AE104" s="398"/>
      <c r="AF104" s="398"/>
      <c r="AG104" s="398"/>
      <c r="AH104" s="398"/>
      <c r="AI104" s="398"/>
      <c r="AJ104" s="398"/>
      <c r="AK104" s="398"/>
      <c r="AL104" s="398"/>
    </row>
    <row r="105" spans="1:38" ht="13.5" thickTop="1">
      <c r="A105" s="441"/>
      <c r="B105" s="441"/>
      <c r="C105" s="435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398"/>
      <c r="P105" s="398"/>
      <c r="Q105" s="398"/>
      <c r="R105" s="398"/>
      <c r="S105" s="398"/>
      <c r="T105" s="398"/>
      <c r="U105" s="398"/>
      <c r="V105" s="398"/>
      <c r="W105" s="398"/>
      <c r="X105" s="398"/>
      <c r="Y105" s="398"/>
      <c r="Z105" s="398"/>
      <c r="AA105" s="398"/>
      <c r="AB105" s="398"/>
      <c r="AC105" s="398"/>
      <c r="AE105" s="398"/>
      <c r="AF105" s="398"/>
      <c r="AG105" s="398"/>
      <c r="AH105" s="398"/>
      <c r="AI105" s="398"/>
      <c r="AJ105" s="398"/>
      <c r="AK105" s="398"/>
      <c r="AL105" s="398"/>
    </row>
    <row r="106" spans="1:38">
      <c r="A106" s="441"/>
      <c r="B106" s="441"/>
      <c r="C106" s="433" t="s">
        <v>1725</v>
      </c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398"/>
      <c r="P106" s="398"/>
      <c r="Q106" s="398"/>
      <c r="R106" s="398"/>
      <c r="S106" s="398"/>
      <c r="T106" s="398"/>
      <c r="U106" s="398"/>
      <c r="V106" s="398"/>
      <c r="W106" s="398"/>
      <c r="X106" s="398"/>
      <c r="Y106" s="398"/>
      <c r="Z106" s="398"/>
      <c r="AA106" s="398"/>
      <c r="AB106" s="398"/>
      <c r="AC106" s="398"/>
      <c r="AE106" s="398"/>
      <c r="AF106" s="398"/>
      <c r="AG106" s="398"/>
      <c r="AH106" s="398"/>
      <c r="AI106" s="398"/>
      <c r="AJ106" s="398"/>
      <c r="AK106" s="398"/>
      <c r="AL106" s="398"/>
    </row>
    <row r="107" spans="1:38">
      <c r="A107" s="441"/>
      <c r="B107" s="441"/>
      <c r="C107" s="435" t="s">
        <v>1745</v>
      </c>
      <c r="D107" s="398">
        <f>+D28</f>
        <v>0</v>
      </c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398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398"/>
      <c r="AA107" s="398"/>
      <c r="AB107" s="398"/>
      <c r="AC107" s="398"/>
      <c r="AE107" s="398"/>
      <c r="AF107" s="398"/>
      <c r="AG107" s="398"/>
      <c r="AH107" s="398"/>
      <c r="AI107" s="398"/>
      <c r="AJ107" s="398"/>
      <c r="AK107" s="398"/>
      <c r="AL107" s="398"/>
    </row>
    <row r="108" spans="1:38">
      <c r="A108" s="441">
        <v>531301</v>
      </c>
      <c r="B108" s="441"/>
      <c r="C108" s="428" t="s">
        <v>1753</v>
      </c>
      <c r="D108" s="398">
        <f>-VLOOKUP(A108,Plantilla_Junio_2022!$B:$E,3,0)</f>
        <v>0</v>
      </c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8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398"/>
      <c r="AA108" s="398"/>
      <c r="AB108" s="398"/>
      <c r="AC108" s="398"/>
      <c r="AE108" s="398"/>
      <c r="AF108" s="398"/>
      <c r="AG108" s="398"/>
      <c r="AH108" s="398"/>
      <c r="AI108" s="398"/>
      <c r="AJ108" s="398"/>
      <c r="AK108" s="398"/>
      <c r="AL108" s="398"/>
    </row>
    <row r="109" spans="1:38">
      <c r="A109" s="441"/>
      <c r="B109" s="441"/>
      <c r="C109" s="435" t="s">
        <v>1614</v>
      </c>
      <c r="D109" s="398">
        <f>+AC28</f>
        <v>0</v>
      </c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398"/>
      <c r="P109" s="398"/>
      <c r="Q109" s="398"/>
      <c r="R109" s="398"/>
      <c r="S109" s="398"/>
      <c r="T109" s="398"/>
      <c r="U109" s="398"/>
      <c r="V109" s="398"/>
      <c r="W109" s="398"/>
      <c r="X109" s="398"/>
      <c r="Y109" s="398"/>
      <c r="Z109" s="398"/>
      <c r="AA109" s="398"/>
      <c r="AB109" s="398"/>
      <c r="AC109" s="398"/>
      <c r="AE109" s="398"/>
      <c r="AF109" s="398"/>
      <c r="AG109" s="398"/>
      <c r="AH109" s="398"/>
      <c r="AI109" s="398"/>
      <c r="AJ109" s="398"/>
      <c r="AK109" s="398"/>
      <c r="AL109" s="398"/>
    </row>
    <row r="110" spans="1:38">
      <c r="A110" s="441"/>
      <c r="B110" s="441"/>
      <c r="C110" s="430" t="s">
        <v>1741</v>
      </c>
      <c r="D110" s="431">
        <f>+SUM(D107:D108)</f>
        <v>0</v>
      </c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8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398"/>
      <c r="AA110" s="398"/>
      <c r="AB110" s="398"/>
      <c r="AC110" s="398"/>
      <c r="AE110" s="398"/>
      <c r="AF110" s="398"/>
      <c r="AG110" s="398"/>
      <c r="AH110" s="398"/>
      <c r="AI110" s="398"/>
      <c r="AJ110" s="398"/>
      <c r="AK110" s="398"/>
      <c r="AL110" s="398"/>
    </row>
    <row r="111" spans="1:38" ht="13.5" thickBot="1">
      <c r="A111" s="441"/>
      <c r="B111" s="441"/>
      <c r="C111" s="432" t="s">
        <v>1742</v>
      </c>
      <c r="D111" s="415">
        <f>+D109-D110</f>
        <v>0</v>
      </c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398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398"/>
      <c r="AA111" s="398"/>
      <c r="AB111" s="398"/>
      <c r="AC111" s="398"/>
      <c r="AE111" s="398"/>
      <c r="AF111" s="398"/>
      <c r="AG111" s="398"/>
      <c r="AH111" s="398"/>
      <c r="AI111" s="398"/>
      <c r="AJ111" s="398"/>
      <c r="AK111" s="398"/>
      <c r="AL111" s="398"/>
    </row>
    <row r="112" spans="1:38" ht="13.5" thickTop="1">
      <c r="A112" s="441"/>
      <c r="B112" s="441"/>
      <c r="C112" s="435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8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398"/>
      <c r="AA112" s="398"/>
      <c r="AB112" s="398"/>
      <c r="AC112" s="398"/>
      <c r="AE112" s="398"/>
      <c r="AF112" s="398"/>
      <c r="AG112" s="398"/>
      <c r="AH112" s="398"/>
      <c r="AI112" s="398"/>
      <c r="AJ112" s="398"/>
      <c r="AK112" s="398"/>
      <c r="AL112" s="398"/>
    </row>
    <row r="113" spans="1:38">
      <c r="A113" s="441"/>
      <c r="B113" s="441"/>
      <c r="C113" s="435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398"/>
      <c r="P113" s="398"/>
      <c r="Q113" s="398"/>
      <c r="R113" s="398"/>
      <c r="S113" s="398"/>
      <c r="T113" s="398"/>
      <c r="U113" s="398"/>
      <c r="V113" s="398"/>
      <c r="W113" s="398"/>
      <c r="X113" s="398"/>
      <c r="Y113" s="398"/>
      <c r="Z113" s="398"/>
      <c r="AA113" s="398"/>
      <c r="AB113" s="398"/>
      <c r="AC113" s="398"/>
      <c r="AE113" s="398"/>
      <c r="AF113" s="398"/>
      <c r="AG113" s="398"/>
      <c r="AH113" s="398"/>
      <c r="AI113" s="398"/>
      <c r="AJ113" s="398"/>
      <c r="AK113" s="398"/>
      <c r="AL113" s="398"/>
    </row>
    <row r="114" spans="1:38">
      <c r="A114" s="441"/>
      <c r="B114" s="441"/>
      <c r="C114" s="433" t="s">
        <v>1728</v>
      </c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398"/>
      <c r="P114" s="398"/>
      <c r="Q114" s="398"/>
      <c r="R114" s="398"/>
      <c r="S114" s="398"/>
      <c r="T114" s="398"/>
      <c r="U114" s="398"/>
      <c r="V114" s="398"/>
      <c r="W114" s="398"/>
      <c r="X114" s="398"/>
      <c r="Y114" s="398"/>
      <c r="Z114" s="398"/>
      <c r="AA114" s="398"/>
      <c r="AB114" s="398"/>
      <c r="AC114" s="398"/>
      <c r="AE114" s="398"/>
      <c r="AF114" s="398"/>
      <c r="AG114" s="398"/>
      <c r="AH114" s="398"/>
      <c r="AI114" s="398"/>
      <c r="AJ114" s="398"/>
      <c r="AK114" s="398"/>
      <c r="AL114" s="398"/>
    </row>
    <row r="115" spans="1:38">
      <c r="A115" s="441"/>
      <c r="B115" s="441"/>
      <c r="C115" s="435" t="s">
        <v>1745</v>
      </c>
      <c r="D115" s="398">
        <f>+D32</f>
        <v>980.31435962000012</v>
      </c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398"/>
      <c r="P115" s="398"/>
      <c r="Q115" s="398"/>
      <c r="R115" s="398"/>
      <c r="S115" s="398"/>
      <c r="T115" s="398"/>
      <c r="U115" s="398"/>
      <c r="V115" s="398"/>
      <c r="W115" s="398"/>
      <c r="X115" s="398"/>
      <c r="Y115" s="398"/>
      <c r="Z115" s="398"/>
      <c r="AA115" s="398"/>
      <c r="AB115" s="398"/>
      <c r="AC115" s="398"/>
      <c r="AE115" s="398"/>
      <c r="AF115" s="398"/>
      <c r="AG115" s="398"/>
      <c r="AH115" s="398"/>
      <c r="AI115" s="398"/>
      <c r="AJ115" s="398"/>
      <c r="AK115" s="398"/>
      <c r="AL115" s="398"/>
    </row>
    <row r="116" spans="1:38">
      <c r="A116" s="428"/>
      <c r="B116" s="428"/>
      <c r="C116" s="428"/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398"/>
      <c r="P116" s="398"/>
      <c r="Q116" s="398"/>
      <c r="R116" s="398"/>
      <c r="S116" s="398"/>
      <c r="T116" s="398"/>
      <c r="U116" s="398"/>
      <c r="V116" s="398"/>
      <c r="W116" s="398"/>
      <c r="X116" s="398"/>
      <c r="Y116" s="398"/>
      <c r="Z116" s="398"/>
      <c r="AA116" s="398"/>
      <c r="AB116" s="398"/>
      <c r="AC116" s="398"/>
      <c r="AE116" s="398"/>
      <c r="AF116" s="398"/>
      <c r="AG116" s="398"/>
      <c r="AH116" s="398"/>
      <c r="AI116" s="398"/>
      <c r="AJ116" s="398"/>
      <c r="AK116" s="398"/>
      <c r="AL116" s="398"/>
    </row>
    <row r="117" spans="1:38">
      <c r="A117" s="441"/>
      <c r="B117" s="441"/>
      <c r="C117" s="435" t="s">
        <v>1614</v>
      </c>
      <c r="D117" s="398">
        <f>+AC32</f>
        <v>868.23201124000002</v>
      </c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398"/>
      <c r="P117" s="398"/>
      <c r="Q117" s="398"/>
      <c r="R117" s="398"/>
      <c r="S117" s="398"/>
      <c r="T117" s="398"/>
      <c r="U117" s="398"/>
      <c r="V117" s="398"/>
      <c r="W117" s="398"/>
      <c r="X117" s="398"/>
      <c r="Y117" s="398"/>
      <c r="Z117" s="398"/>
      <c r="AA117" s="398"/>
      <c r="AB117" s="398"/>
      <c r="AC117" s="398"/>
      <c r="AE117" s="398"/>
      <c r="AF117" s="398"/>
      <c r="AG117" s="398"/>
      <c r="AH117" s="398"/>
      <c r="AI117" s="398"/>
      <c r="AJ117" s="398"/>
      <c r="AK117" s="398"/>
      <c r="AL117" s="398"/>
    </row>
    <row r="118" spans="1:38">
      <c r="A118" s="441"/>
      <c r="B118" s="441"/>
      <c r="C118" s="430" t="s">
        <v>1741</v>
      </c>
      <c r="D118" s="431">
        <f>+SUM(D115:D116)</f>
        <v>980.31435962000012</v>
      </c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8"/>
      <c r="P118" s="398"/>
      <c r="Q118" s="398"/>
      <c r="R118" s="398"/>
      <c r="S118" s="398"/>
      <c r="T118" s="398"/>
      <c r="U118" s="398"/>
      <c r="V118" s="398"/>
      <c r="W118" s="398"/>
      <c r="X118" s="398"/>
      <c r="Y118" s="398"/>
      <c r="Z118" s="398"/>
      <c r="AA118" s="398"/>
      <c r="AB118" s="398"/>
      <c r="AC118" s="398"/>
      <c r="AE118" s="398"/>
      <c r="AF118" s="398"/>
      <c r="AG118" s="398"/>
      <c r="AH118" s="398"/>
      <c r="AI118" s="398"/>
      <c r="AJ118" s="398"/>
      <c r="AK118" s="398"/>
      <c r="AL118" s="398"/>
    </row>
    <row r="119" spans="1:38" ht="13.5" thickBot="1">
      <c r="A119" s="441"/>
      <c r="B119" s="441"/>
      <c r="C119" s="432" t="s">
        <v>1742</v>
      </c>
      <c r="D119" s="415">
        <f>+D117-D118</f>
        <v>-112.0823483800001</v>
      </c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8"/>
      <c r="P119" s="398"/>
      <c r="Q119" s="398"/>
      <c r="R119" s="398"/>
      <c r="S119" s="398"/>
      <c r="T119" s="398"/>
      <c r="U119" s="398"/>
      <c r="V119" s="398"/>
      <c r="W119" s="398"/>
      <c r="X119" s="398"/>
      <c r="Y119" s="398"/>
      <c r="Z119" s="398"/>
      <c r="AA119" s="398"/>
      <c r="AB119" s="398"/>
      <c r="AC119" s="398"/>
      <c r="AE119" s="398"/>
      <c r="AF119" s="398"/>
      <c r="AG119" s="398"/>
      <c r="AH119" s="398"/>
      <c r="AI119" s="398"/>
      <c r="AJ119" s="398"/>
      <c r="AK119" s="398"/>
      <c r="AL119" s="398"/>
    </row>
    <row r="120" spans="1:38" ht="13.5" thickTop="1">
      <c r="A120" s="441"/>
      <c r="B120" s="441"/>
      <c r="C120" s="433"/>
      <c r="D120" s="434"/>
      <c r="E120" s="398"/>
      <c r="F120" s="398"/>
      <c r="G120" s="398"/>
      <c r="H120" s="398"/>
      <c r="I120" s="398"/>
      <c r="J120" s="398"/>
      <c r="K120" s="398"/>
      <c r="L120" s="398"/>
      <c r="M120" s="398"/>
      <c r="N120" s="398"/>
      <c r="O120" s="398"/>
      <c r="P120" s="398"/>
      <c r="Q120" s="398"/>
      <c r="R120" s="398"/>
      <c r="S120" s="398"/>
      <c r="T120" s="398"/>
      <c r="U120" s="398"/>
      <c r="V120" s="398"/>
      <c r="W120" s="398"/>
      <c r="X120" s="398"/>
      <c r="Y120" s="398"/>
      <c r="Z120" s="398"/>
      <c r="AA120" s="398"/>
      <c r="AB120" s="398"/>
      <c r="AC120" s="398"/>
      <c r="AE120" s="398"/>
      <c r="AF120" s="398"/>
      <c r="AG120" s="398"/>
      <c r="AH120" s="398"/>
      <c r="AI120" s="398"/>
      <c r="AJ120" s="398"/>
      <c r="AK120" s="398"/>
      <c r="AL120" s="398"/>
    </row>
    <row r="121" spans="1:38">
      <c r="A121" s="441"/>
      <c r="B121" s="441"/>
      <c r="C121" s="433" t="s">
        <v>1726</v>
      </c>
      <c r="D121" s="434"/>
      <c r="E121" s="398"/>
      <c r="F121" s="398"/>
      <c r="G121" s="398"/>
      <c r="H121" s="398"/>
      <c r="I121" s="398"/>
      <c r="J121" s="398"/>
      <c r="K121" s="398"/>
      <c r="L121" s="398"/>
      <c r="M121" s="398"/>
      <c r="N121" s="398"/>
      <c r="O121" s="398"/>
      <c r="P121" s="398"/>
      <c r="Q121" s="398"/>
      <c r="R121" s="398"/>
      <c r="S121" s="398"/>
      <c r="T121" s="398"/>
      <c r="U121" s="398"/>
      <c r="V121" s="398"/>
      <c r="W121" s="398"/>
      <c r="X121" s="398"/>
      <c r="Y121" s="398"/>
      <c r="Z121" s="398"/>
      <c r="AA121" s="398"/>
      <c r="AB121" s="398"/>
      <c r="AC121" s="398"/>
      <c r="AE121" s="398"/>
      <c r="AF121" s="398"/>
      <c r="AG121" s="398"/>
      <c r="AH121" s="398"/>
      <c r="AI121" s="398"/>
      <c r="AJ121" s="398"/>
      <c r="AK121" s="398"/>
      <c r="AL121" s="398"/>
    </row>
    <row r="122" spans="1:38">
      <c r="A122" s="441"/>
      <c r="B122" s="441"/>
      <c r="C122" s="443" t="s">
        <v>1745</v>
      </c>
      <c r="D122" s="436">
        <f>+D29</f>
        <v>0</v>
      </c>
      <c r="E122" s="398"/>
      <c r="F122" s="398"/>
      <c r="G122" s="398"/>
      <c r="H122" s="398"/>
      <c r="I122" s="398"/>
      <c r="J122" s="398"/>
      <c r="K122" s="398"/>
      <c r="L122" s="398"/>
      <c r="M122" s="398"/>
      <c r="N122" s="398"/>
      <c r="O122" s="398"/>
      <c r="P122" s="398"/>
      <c r="Q122" s="398"/>
      <c r="R122" s="398"/>
      <c r="S122" s="398"/>
      <c r="T122" s="398"/>
      <c r="U122" s="398"/>
      <c r="V122" s="398"/>
      <c r="W122" s="398"/>
      <c r="X122" s="398"/>
      <c r="Y122" s="398"/>
      <c r="Z122" s="398"/>
      <c r="AA122" s="398"/>
      <c r="AB122" s="398"/>
      <c r="AC122" s="398"/>
      <c r="AE122" s="398"/>
      <c r="AF122" s="398"/>
      <c r="AG122" s="398"/>
      <c r="AH122" s="398"/>
      <c r="AI122" s="398"/>
      <c r="AJ122" s="398"/>
      <c r="AK122" s="398"/>
      <c r="AL122" s="398"/>
    </row>
    <row r="123" spans="1:38" s="447" customFormat="1">
      <c r="A123" s="444"/>
      <c r="B123" s="444"/>
      <c r="C123" s="429" t="s">
        <v>1754</v>
      </c>
      <c r="D123" s="445"/>
      <c r="E123" s="446"/>
      <c r="F123" s="446"/>
      <c r="G123" s="446"/>
      <c r="H123" s="446"/>
      <c r="I123" s="446"/>
      <c r="J123" s="446"/>
      <c r="K123" s="446"/>
      <c r="L123" s="446"/>
      <c r="M123" s="446"/>
      <c r="N123" s="446"/>
      <c r="O123" s="446"/>
      <c r="P123" s="446"/>
      <c r="Q123" s="446"/>
      <c r="R123" s="446"/>
      <c r="S123" s="446"/>
      <c r="T123" s="446"/>
      <c r="U123" s="446"/>
      <c r="V123" s="446"/>
      <c r="W123" s="446"/>
      <c r="X123" s="446"/>
      <c r="Y123" s="446"/>
      <c r="Z123" s="446"/>
      <c r="AA123" s="446"/>
      <c r="AB123" s="446"/>
      <c r="AC123" s="446"/>
      <c r="AD123" s="396"/>
      <c r="AE123" s="446"/>
      <c r="AF123" s="446"/>
      <c r="AG123" s="446"/>
      <c r="AH123" s="446"/>
      <c r="AI123" s="446"/>
      <c r="AJ123" s="446"/>
      <c r="AK123" s="446"/>
      <c r="AL123" s="446"/>
    </row>
    <row r="124" spans="1:38" s="447" customFormat="1">
      <c r="C124" s="397" t="s">
        <v>1614</v>
      </c>
      <c r="D124" s="446">
        <f>+AC29</f>
        <v>0</v>
      </c>
      <c r="E124" s="446"/>
      <c r="F124" s="446"/>
      <c r="G124" s="446"/>
      <c r="H124" s="446"/>
      <c r="I124" s="446"/>
      <c r="J124" s="446"/>
      <c r="K124" s="446"/>
      <c r="L124" s="446"/>
      <c r="M124" s="446"/>
      <c r="N124" s="446"/>
      <c r="O124" s="446"/>
      <c r="P124" s="446"/>
      <c r="Q124" s="446"/>
      <c r="R124" s="446"/>
      <c r="S124" s="446"/>
      <c r="T124" s="446"/>
      <c r="U124" s="446"/>
      <c r="V124" s="446"/>
      <c r="W124" s="446"/>
      <c r="X124" s="446"/>
      <c r="Y124" s="446"/>
      <c r="Z124" s="446"/>
      <c r="AA124" s="446"/>
      <c r="AB124" s="446"/>
      <c r="AC124" s="446"/>
      <c r="AD124" s="396"/>
      <c r="AE124" s="446"/>
      <c r="AF124" s="446"/>
      <c r="AG124" s="446"/>
      <c r="AH124" s="446"/>
      <c r="AI124" s="446"/>
      <c r="AJ124" s="446"/>
      <c r="AK124" s="446"/>
      <c r="AL124" s="446"/>
    </row>
    <row r="125" spans="1:38" s="447" customFormat="1">
      <c r="C125" s="430" t="s">
        <v>1741</v>
      </c>
      <c r="D125" s="431">
        <f>+SUM(D122:D123)</f>
        <v>0</v>
      </c>
      <c r="E125" s="446"/>
      <c r="F125" s="446"/>
      <c r="G125" s="446"/>
      <c r="H125" s="446"/>
      <c r="I125" s="446"/>
      <c r="J125" s="446"/>
      <c r="K125" s="446"/>
      <c r="L125" s="446"/>
      <c r="M125" s="446"/>
      <c r="N125" s="446"/>
      <c r="O125" s="446"/>
      <c r="P125" s="446"/>
      <c r="Q125" s="446"/>
      <c r="R125" s="446"/>
      <c r="S125" s="446"/>
      <c r="T125" s="446"/>
      <c r="U125" s="446"/>
      <c r="V125" s="446"/>
      <c r="W125" s="446"/>
      <c r="X125" s="446"/>
      <c r="Y125" s="446"/>
      <c r="Z125" s="446"/>
      <c r="AA125" s="446"/>
      <c r="AB125" s="446"/>
      <c r="AC125" s="446"/>
      <c r="AD125" s="396"/>
      <c r="AE125" s="446"/>
      <c r="AF125" s="446"/>
      <c r="AG125" s="446"/>
      <c r="AH125" s="446"/>
      <c r="AI125" s="446"/>
      <c r="AJ125" s="446"/>
      <c r="AK125" s="446"/>
      <c r="AL125" s="446"/>
    </row>
    <row r="126" spans="1:38" s="447" customFormat="1" ht="13.5" thickBot="1">
      <c r="C126" s="432" t="s">
        <v>1742</v>
      </c>
      <c r="D126" s="415">
        <f>+D124-D125</f>
        <v>0</v>
      </c>
      <c r="E126" s="446"/>
      <c r="F126" s="446"/>
      <c r="G126" s="446"/>
      <c r="H126" s="446"/>
      <c r="I126" s="446"/>
      <c r="J126" s="446"/>
      <c r="K126" s="446"/>
      <c r="L126" s="446"/>
      <c r="M126" s="446"/>
      <c r="N126" s="446"/>
      <c r="O126" s="446"/>
      <c r="P126" s="446"/>
      <c r="Q126" s="446"/>
      <c r="R126" s="446"/>
      <c r="S126" s="446"/>
      <c r="T126" s="446"/>
      <c r="U126" s="446"/>
      <c r="V126" s="446"/>
      <c r="W126" s="446"/>
      <c r="X126" s="446"/>
      <c r="Y126" s="446"/>
      <c r="Z126" s="446"/>
      <c r="AA126" s="446"/>
      <c r="AB126" s="446"/>
      <c r="AC126" s="446"/>
      <c r="AD126" s="396"/>
      <c r="AE126" s="446"/>
      <c r="AF126" s="446"/>
      <c r="AG126" s="446"/>
      <c r="AH126" s="446"/>
      <c r="AI126" s="446"/>
      <c r="AJ126" s="446"/>
      <c r="AK126" s="446"/>
      <c r="AL126" s="446"/>
    </row>
    <row r="127" spans="1:38" s="447" customFormat="1" ht="13.5" thickTop="1">
      <c r="D127" s="446"/>
      <c r="E127" s="446"/>
      <c r="F127" s="446"/>
      <c r="G127" s="446"/>
      <c r="H127" s="446"/>
      <c r="I127" s="446"/>
      <c r="J127" s="446"/>
      <c r="K127" s="446"/>
      <c r="L127" s="446"/>
      <c r="M127" s="446"/>
      <c r="N127" s="446"/>
      <c r="O127" s="446"/>
      <c r="P127" s="446"/>
      <c r="Q127" s="446"/>
      <c r="R127" s="446"/>
      <c r="S127" s="446"/>
      <c r="T127" s="446"/>
      <c r="U127" s="446"/>
      <c r="V127" s="446"/>
      <c r="W127" s="446"/>
      <c r="X127" s="446"/>
      <c r="Y127" s="446"/>
      <c r="Z127" s="446"/>
      <c r="AA127" s="446"/>
      <c r="AB127" s="446"/>
      <c r="AC127" s="446"/>
      <c r="AD127" s="396"/>
      <c r="AE127" s="446"/>
      <c r="AF127" s="446"/>
      <c r="AG127" s="446"/>
      <c r="AH127" s="446"/>
      <c r="AI127" s="446"/>
      <c r="AJ127" s="446"/>
      <c r="AK127" s="446"/>
      <c r="AL127" s="446"/>
    </row>
    <row r="128" spans="1:38" s="447" customFormat="1">
      <c r="C128" s="448" t="s">
        <v>1723</v>
      </c>
      <c r="D128" s="446"/>
      <c r="E128" s="446"/>
      <c r="F128" s="446"/>
      <c r="G128" s="446"/>
      <c r="H128" s="446"/>
      <c r="I128" s="446"/>
      <c r="J128" s="446"/>
      <c r="K128" s="446"/>
      <c r="L128" s="446"/>
      <c r="M128" s="446"/>
      <c r="N128" s="446"/>
      <c r="O128" s="446"/>
      <c r="P128" s="446"/>
      <c r="Q128" s="446"/>
      <c r="R128" s="446"/>
      <c r="S128" s="446"/>
      <c r="T128" s="446"/>
      <c r="U128" s="446"/>
      <c r="V128" s="446"/>
      <c r="W128" s="446"/>
      <c r="X128" s="446"/>
      <c r="Y128" s="446"/>
      <c r="Z128" s="446"/>
      <c r="AA128" s="446"/>
      <c r="AB128" s="446"/>
      <c r="AC128" s="446"/>
      <c r="AD128" s="396"/>
      <c r="AE128" s="446"/>
      <c r="AF128" s="446"/>
      <c r="AG128" s="446"/>
      <c r="AH128" s="446"/>
      <c r="AI128" s="446"/>
      <c r="AJ128" s="446"/>
      <c r="AK128" s="446"/>
      <c r="AL128" s="446"/>
    </row>
    <row r="129" spans="1:38" s="447" customFormat="1">
      <c r="C129" s="443" t="s">
        <v>1745</v>
      </c>
      <c r="D129" s="446">
        <f>+D41</f>
        <v>0</v>
      </c>
      <c r="E129" s="446"/>
      <c r="F129" s="446"/>
      <c r="G129" s="446"/>
      <c r="H129" s="446"/>
      <c r="I129" s="446"/>
      <c r="J129" s="446"/>
      <c r="K129" s="446"/>
      <c r="L129" s="446"/>
      <c r="M129" s="446"/>
      <c r="N129" s="446"/>
      <c r="O129" s="446"/>
      <c r="P129" s="446"/>
      <c r="Q129" s="446"/>
      <c r="R129" s="446"/>
      <c r="S129" s="446"/>
      <c r="T129" s="446"/>
      <c r="U129" s="446"/>
      <c r="V129" s="446"/>
      <c r="W129" s="446"/>
      <c r="X129" s="446"/>
      <c r="Y129" s="446"/>
      <c r="Z129" s="446"/>
      <c r="AA129" s="446"/>
      <c r="AB129" s="446"/>
      <c r="AC129" s="446"/>
      <c r="AD129" s="396"/>
      <c r="AE129" s="446"/>
      <c r="AF129" s="446"/>
      <c r="AG129" s="446"/>
      <c r="AH129" s="446"/>
      <c r="AI129" s="446"/>
      <c r="AJ129" s="446"/>
      <c r="AK129" s="446"/>
      <c r="AL129" s="446"/>
    </row>
    <row r="130" spans="1:38" s="447" customFormat="1">
      <c r="A130" s="445"/>
      <c r="B130" s="445"/>
      <c r="C130" s="445"/>
      <c r="D130" s="445"/>
      <c r="E130" s="445"/>
      <c r="F130" s="445"/>
      <c r="G130" s="445"/>
      <c r="H130" s="445"/>
      <c r="I130" s="445"/>
      <c r="J130" s="445"/>
      <c r="K130" s="445"/>
      <c r="L130" s="445"/>
      <c r="M130" s="445"/>
      <c r="N130" s="445"/>
      <c r="O130" s="445"/>
      <c r="P130" s="445"/>
      <c r="Q130" s="445"/>
      <c r="R130" s="445"/>
      <c r="S130" s="445"/>
      <c r="T130" s="445"/>
      <c r="U130" s="445"/>
      <c r="V130" s="445"/>
      <c r="W130" s="445"/>
      <c r="X130" s="445"/>
      <c r="Y130" s="445"/>
      <c r="Z130" s="445"/>
      <c r="AA130" s="445"/>
      <c r="AB130" s="445"/>
      <c r="AC130" s="445"/>
      <c r="AD130" s="396"/>
      <c r="AE130" s="445"/>
      <c r="AF130" s="445"/>
      <c r="AG130" s="445"/>
      <c r="AH130" s="445"/>
      <c r="AI130" s="445"/>
      <c r="AJ130" s="445"/>
      <c r="AK130" s="445"/>
      <c r="AL130" s="445"/>
    </row>
    <row r="131" spans="1:38" s="447" customFormat="1">
      <c r="C131" s="397" t="s">
        <v>1614</v>
      </c>
      <c r="D131" s="446">
        <f>+AC41</f>
        <v>0</v>
      </c>
      <c r="E131" s="446"/>
      <c r="F131" s="446"/>
      <c r="G131" s="446"/>
      <c r="H131" s="446"/>
      <c r="I131" s="446"/>
      <c r="J131" s="446"/>
      <c r="K131" s="446"/>
      <c r="L131" s="446"/>
      <c r="M131" s="446"/>
      <c r="N131" s="446"/>
      <c r="O131" s="446"/>
      <c r="P131" s="446"/>
      <c r="Q131" s="446"/>
      <c r="R131" s="446"/>
      <c r="S131" s="446"/>
      <c r="T131" s="446"/>
      <c r="U131" s="446"/>
      <c r="V131" s="446"/>
      <c r="W131" s="446"/>
      <c r="X131" s="446"/>
      <c r="Y131" s="446"/>
      <c r="Z131" s="446"/>
      <c r="AA131" s="446"/>
      <c r="AB131" s="446"/>
      <c r="AC131" s="446"/>
      <c r="AD131" s="396"/>
      <c r="AE131" s="446"/>
      <c r="AF131" s="446"/>
      <c r="AG131" s="446"/>
      <c r="AH131" s="446"/>
      <c r="AI131" s="446"/>
      <c r="AJ131" s="446"/>
      <c r="AK131" s="446"/>
      <c r="AL131" s="446"/>
    </row>
    <row r="132" spans="1:38" s="447" customFormat="1">
      <c r="C132" s="430" t="s">
        <v>1741</v>
      </c>
      <c r="D132" s="431">
        <f>+SUM(D129:D130)</f>
        <v>0</v>
      </c>
      <c r="E132" s="446"/>
      <c r="F132" s="446"/>
      <c r="G132" s="446"/>
      <c r="H132" s="446"/>
      <c r="I132" s="446"/>
      <c r="J132" s="446"/>
      <c r="K132" s="446"/>
      <c r="L132" s="446"/>
      <c r="M132" s="446"/>
      <c r="N132" s="446"/>
      <c r="O132" s="446"/>
      <c r="P132" s="446"/>
      <c r="Q132" s="446"/>
      <c r="R132" s="446"/>
      <c r="S132" s="446"/>
      <c r="T132" s="446"/>
      <c r="U132" s="446"/>
      <c r="V132" s="446"/>
      <c r="W132" s="446"/>
      <c r="X132" s="446"/>
      <c r="Y132" s="446"/>
      <c r="Z132" s="446"/>
      <c r="AA132" s="446"/>
      <c r="AB132" s="446"/>
      <c r="AC132" s="446"/>
      <c r="AD132" s="396"/>
      <c r="AE132" s="446"/>
      <c r="AF132" s="446"/>
      <c r="AG132" s="446"/>
      <c r="AH132" s="446"/>
      <c r="AI132" s="446"/>
      <c r="AJ132" s="446"/>
      <c r="AK132" s="446"/>
      <c r="AL132" s="446"/>
    </row>
    <row r="133" spans="1:38" s="447" customFormat="1" ht="13.5" thickBot="1">
      <c r="C133" s="432" t="s">
        <v>1742</v>
      </c>
      <c r="D133" s="415">
        <f>+D131-D132</f>
        <v>0</v>
      </c>
      <c r="E133" s="446"/>
      <c r="F133" s="446"/>
      <c r="G133" s="446"/>
      <c r="H133" s="446"/>
      <c r="I133" s="446"/>
      <c r="J133" s="446"/>
      <c r="K133" s="446"/>
      <c r="L133" s="446"/>
      <c r="M133" s="446"/>
      <c r="N133" s="446"/>
      <c r="O133" s="446"/>
      <c r="P133" s="446"/>
      <c r="Q133" s="446"/>
      <c r="R133" s="446"/>
      <c r="S133" s="446"/>
      <c r="T133" s="446"/>
      <c r="U133" s="446"/>
      <c r="V133" s="446"/>
      <c r="W133" s="446"/>
      <c r="X133" s="446"/>
      <c r="Y133" s="446"/>
      <c r="Z133" s="446"/>
      <c r="AA133" s="446"/>
      <c r="AB133" s="446"/>
      <c r="AC133" s="446"/>
      <c r="AD133" s="396"/>
      <c r="AE133" s="446"/>
      <c r="AF133" s="446"/>
      <c r="AG133" s="446"/>
      <c r="AH133" s="446"/>
      <c r="AI133" s="446"/>
      <c r="AJ133" s="446"/>
      <c r="AK133" s="446"/>
      <c r="AL133" s="446"/>
    </row>
    <row r="134" spans="1:38" s="447" customFormat="1" ht="13.5" thickTop="1">
      <c r="D134" s="446"/>
      <c r="E134" s="446"/>
      <c r="F134" s="446"/>
      <c r="G134" s="446"/>
      <c r="H134" s="446"/>
      <c r="I134" s="446"/>
      <c r="J134" s="446"/>
      <c r="K134" s="446"/>
      <c r="L134" s="446"/>
      <c r="M134" s="446"/>
      <c r="N134" s="446"/>
      <c r="O134" s="446"/>
      <c r="P134" s="446"/>
      <c r="Q134" s="446"/>
      <c r="R134" s="446"/>
      <c r="S134" s="446"/>
      <c r="T134" s="446"/>
      <c r="U134" s="446"/>
      <c r="V134" s="446"/>
      <c r="W134" s="446"/>
      <c r="X134" s="446"/>
      <c r="Y134" s="446"/>
      <c r="Z134" s="446"/>
      <c r="AA134" s="446"/>
      <c r="AB134" s="446"/>
      <c r="AC134" s="446"/>
      <c r="AD134" s="396"/>
      <c r="AE134" s="446"/>
      <c r="AF134" s="446"/>
      <c r="AG134" s="446"/>
      <c r="AH134" s="446"/>
      <c r="AI134" s="446"/>
      <c r="AJ134" s="446"/>
      <c r="AK134" s="446"/>
      <c r="AL134" s="446"/>
    </row>
    <row r="135" spans="1:38" s="447" customFormat="1">
      <c r="D135" s="446"/>
      <c r="E135" s="446"/>
      <c r="F135" s="446"/>
      <c r="G135" s="446"/>
      <c r="H135" s="446"/>
      <c r="I135" s="446"/>
      <c r="J135" s="446"/>
      <c r="K135" s="446"/>
      <c r="L135" s="446"/>
      <c r="M135" s="446"/>
      <c r="N135" s="446"/>
      <c r="O135" s="446"/>
      <c r="P135" s="446"/>
      <c r="Q135" s="446"/>
      <c r="R135" s="446"/>
      <c r="S135" s="446"/>
      <c r="T135" s="446"/>
      <c r="U135" s="446"/>
      <c r="V135" s="446"/>
      <c r="W135" s="446"/>
      <c r="X135" s="446"/>
      <c r="Y135" s="446"/>
      <c r="Z135" s="446"/>
      <c r="AA135" s="446"/>
      <c r="AB135" s="446"/>
      <c r="AC135" s="446"/>
      <c r="AD135" s="396"/>
      <c r="AE135" s="446"/>
      <c r="AF135" s="446"/>
      <c r="AG135" s="446"/>
      <c r="AH135" s="446"/>
      <c r="AI135" s="446"/>
      <c r="AJ135" s="446"/>
      <c r="AK135" s="446"/>
      <c r="AL135" s="446"/>
    </row>
    <row r="136" spans="1:38" s="447" customFormat="1" ht="24" customHeight="1">
      <c r="C136" s="449" t="s">
        <v>1755</v>
      </c>
      <c r="D136" s="450" t="s">
        <v>1756</v>
      </c>
      <c r="E136" s="446"/>
      <c r="F136" s="446"/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6"/>
      <c r="R136" s="446"/>
      <c r="S136" s="446"/>
      <c r="T136" s="446"/>
      <c r="U136" s="446"/>
      <c r="V136" s="446"/>
      <c r="W136" s="446"/>
      <c r="X136" s="446"/>
      <c r="Y136" s="446"/>
      <c r="Z136" s="446"/>
      <c r="AA136" s="446"/>
      <c r="AB136" s="446"/>
      <c r="AC136" s="446"/>
      <c r="AD136" s="396"/>
      <c r="AE136" s="446"/>
      <c r="AF136" s="446"/>
      <c r="AG136" s="446"/>
      <c r="AH136" s="446"/>
      <c r="AI136" s="446"/>
      <c r="AJ136" s="446"/>
      <c r="AK136" s="446"/>
      <c r="AL136" s="446"/>
    </row>
    <row r="137" spans="1:38" s="447" customFormat="1">
      <c r="C137" s="451" t="s">
        <v>1745</v>
      </c>
      <c r="D137" s="452">
        <f>+D13</f>
        <v>-3.2000002647691872E-7</v>
      </c>
      <c r="E137" s="446"/>
      <c r="F137" s="446"/>
      <c r="G137" s="446"/>
      <c r="H137" s="446"/>
      <c r="I137" s="446"/>
      <c r="J137" s="446"/>
      <c r="K137" s="446"/>
      <c r="L137" s="446"/>
      <c r="M137" s="446"/>
      <c r="N137" s="446"/>
      <c r="O137" s="446"/>
      <c r="P137" s="446"/>
      <c r="Q137" s="446"/>
      <c r="R137" s="446"/>
      <c r="S137" s="446"/>
      <c r="T137" s="446"/>
      <c r="U137" s="446"/>
      <c r="V137" s="446"/>
      <c r="W137" s="446"/>
      <c r="X137" s="446"/>
      <c r="Y137" s="446"/>
      <c r="AA137" s="446"/>
      <c r="AB137" s="446"/>
      <c r="AC137" s="446"/>
      <c r="AD137" s="396"/>
      <c r="AE137" s="446"/>
      <c r="AF137" s="446"/>
      <c r="AG137" s="446"/>
      <c r="AH137" s="446"/>
      <c r="AI137" s="446"/>
      <c r="AJ137" s="446"/>
      <c r="AK137" s="446"/>
      <c r="AL137" s="446"/>
    </row>
    <row r="138" spans="1:38" s="447" customFormat="1">
      <c r="C138" s="453" t="s">
        <v>1757</v>
      </c>
      <c r="D138" s="454">
        <v>0</v>
      </c>
      <c r="E138" s="446"/>
      <c r="F138" s="446"/>
      <c r="G138" s="446" t="s">
        <v>1758</v>
      </c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446"/>
      <c r="S138" s="446"/>
      <c r="T138" s="446"/>
      <c r="U138" s="446"/>
      <c r="V138" s="446"/>
      <c r="W138" s="446"/>
      <c r="X138" s="446"/>
      <c r="Y138" s="446"/>
      <c r="Z138" s="446"/>
      <c r="AA138" s="446"/>
      <c r="AB138" s="446"/>
      <c r="AC138" s="446"/>
      <c r="AD138" s="396"/>
      <c r="AE138" s="446"/>
      <c r="AF138" s="446"/>
      <c r="AG138" s="446"/>
      <c r="AH138" s="446"/>
      <c r="AI138" s="446"/>
      <c r="AJ138" s="446"/>
      <c r="AK138" s="446"/>
      <c r="AL138" s="446"/>
    </row>
    <row r="139" spans="1:38" s="447" customFormat="1">
      <c r="A139" s="459">
        <v>53020132</v>
      </c>
      <c r="B139" s="459"/>
      <c r="C139" s="453" t="s">
        <v>1746</v>
      </c>
      <c r="D139" s="398">
        <f>-VLOOKUP(A139,Plantilla_Junio_2022!$B:$E,3,0)</f>
        <v>-42.228445519999994</v>
      </c>
      <c r="E139" s="446"/>
      <c r="F139" s="446"/>
      <c r="G139" s="446" t="s">
        <v>1758</v>
      </c>
      <c r="H139" s="446"/>
      <c r="I139" s="446"/>
      <c r="J139" s="446"/>
      <c r="K139" s="446"/>
      <c r="L139" s="446"/>
      <c r="M139" s="446"/>
      <c r="N139" s="446"/>
      <c r="O139" s="446"/>
      <c r="P139" s="446"/>
      <c r="Q139" s="446"/>
      <c r="R139" s="446"/>
      <c r="S139" s="446"/>
      <c r="T139" s="446"/>
      <c r="U139" s="446"/>
      <c r="V139" s="446"/>
      <c r="W139" s="446"/>
      <c r="X139" s="446"/>
      <c r="Y139" s="446"/>
      <c r="Z139" s="446"/>
      <c r="AA139" s="446"/>
      <c r="AB139" s="446"/>
      <c r="AC139" s="446"/>
      <c r="AD139" s="396"/>
      <c r="AE139" s="446"/>
      <c r="AF139" s="446"/>
      <c r="AG139" s="446"/>
      <c r="AH139" s="446"/>
      <c r="AI139" s="446"/>
      <c r="AJ139" s="446"/>
      <c r="AK139" s="446"/>
      <c r="AL139" s="446"/>
    </row>
    <row r="140" spans="1:38" s="447" customFormat="1">
      <c r="C140" s="451" t="s">
        <v>1747</v>
      </c>
      <c r="D140" s="452">
        <f>+D137+D138-D139</f>
        <v>42.228445199999967</v>
      </c>
      <c r="E140" s="446"/>
      <c r="F140" s="446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6"/>
      <c r="R140" s="446"/>
      <c r="S140" s="446"/>
      <c r="T140" s="446"/>
      <c r="U140" s="446"/>
      <c r="V140" s="446"/>
      <c r="W140" s="446"/>
      <c r="X140" s="446"/>
      <c r="Y140" s="446"/>
      <c r="Z140" s="446"/>
      <c r="AA140" s="446"/>
      <c r="AB140" s="446"/>
      <c r="AC140" s="446"/>
      <c r="AD140" s="396"/>
      <c r="AE140" s="446"/>
      <c r="AF140" s="446"/>
      <c r="AG140" s="446"/>
      <c r="AH140" s="446"/>
      <c r="AI140" s="446"/>
      <c r="AJ140" s="446"/>
      <c r="AK140" s="446"/>
      <c r="AL140" s="446"/>
    </row>
    <row r="141" spans="1:38" s="447" customFormat="1">
      <c r="D141" s="446"/>
      <c r="E141" s="446"/>
      <c r="F141" s="446"/>
      <c r="G141" s="446"/>
      <c r="H141" s="446"/>
      <c r="I141" s="446"/>
      <c r="J141" s="446"/>
      <c r="K141" s="446"/>
      <c r="L141" s="446"/>
      <c r="M141" s="446"/>
      <c r="N141" s="446"/>
      <c r="O141" s="446"/>
      <c r="P141" s="446"/>
      <c r="Q141" s="446"/>
      <c r="R141" s="446"/>
      <c r="S141" s="446"/>
      <c r="T141" s="446"/>
      <c r="U141" s="446"/>
      <c r="V141" s="446"/>
      <c r="W141" s="446"/>
      <c r="X141" s="446"/>
      <c r="Y141" s="446"/>
      <c r="Z141" s="446"/>
      <c r="AA141" s="446"/>
      <c r="AB141" s="446"/>
      <c r="AC141" s="446"/>
      <c r="AD141" s="396"/>
      <c r="AE141" s="446"/>
      <c r="AF141" s="446"/>
      <c r="AG141" s="446"/>
      <c r="AH141" s="446"/>
      <c r="AI141" s="446"/>
      <c r="AJ141" s="446"/>
      <c r="AK141" s="446"/>
      <c r="AL141" s="446"/>
    </row>
    <row r="142" spans="1:38" s="447" customFormat="1">
      <c r="C142" s="449" t="s">
        <v>54</v>
      </c>
      <c r="D142" s="450" t="s">
        <v>1756</v>
      </c>
      <c r="E142" s="446"/>
      <c r="F142" s="446"/>
      <c r="G142" s="446"/>
      <c r="H142" s="446"/>
      <c r="I142" s="446"/>
      <c r="J142" s="446"/>
      <c r="K142" s="446"/>
      <c r="L142" s="446"/>
      <c r="M142" s="446"/>
      <c r="N142" s="446"/>
      <c r="O142" s="446"/>
      <c r="P142" s="446"/>
      <c r="Q142" s="446"/>
      <c r="R142" s="446"/>
      <c r="S142" s="446"/>
      <c r="T142" s="446"/>
      <c r="U142" s="446"/>
      <c r="V142" s="446"/>
      <c r="W142" s="446"/>
      <c r="X142" s="446"/>
      <c r="Y142" s="446"/>
      <c r="Z142" s="446"/>
      <c r="AA142" s="446"/>
      <c r="AB142" s="446"/>
      <c r="AC142" s="446"/>
      <c r="AD142" s="396"/>
      <c r="AE142" s="446"/>
      <c r="AF142" s="446"/>
      <c r="AG142" s="446"/>
      <c r="AH142" s="446"/>
      <c r="AI142" s="446"/>
      <c r="AJ142" s="446"/>
      <c r="AK142" s="446"/>
      <c r="AL142" s="446"/>
    </row>
    <row r="143" spans="1:38" s="447" customFormat="1">
      <c r="C143" s="451" t="s">
        <v>1745</v>
      </c>
      <c r="D143" s="452">
        <f>+D20</f>
        <v>0</v>
      </c>
      <c r="E143" s="446"/>
      <c r="F143" s="446"/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6"/>
      <c r="R143" s="446"/>
      <c r="S143" s="446"/>
      <c r="T143" s="446"/>
      <c r="U143" s="446"/>
      <c r="V143" s="446"/>
      <c r="W143" s="446"/>
      <c r="X143" s="446"/>
      <c r="Y143" s="446"/>
      <c r="Z143" s="446"/>
      <c r="AA143" s="446"/>
      <c r="AB143" s="446"/>
      <c r="AC143" s="446"/>
      <c r="AD143" s="396"/>
      <c r="AE143" s="446"/>
      <c r="AF143" s="446"/>
      <c r="AG143" s="446"/>
      <c r="AH143" s="446"/>
      <c r="AI143" s="446"/>
      <c r="AJ143" s="446"/>
      <c r="AK143" s="446"/>
      <c r="AL143" s="446"/>
    </row>
    <row r="144" spans="1:38" s="447" customFormat="1">
      <c r="C144" s="453" t="s">
        <v>1757</v>
      </c>
      <c r="D144" s="454"/>
      <c r="E144" s="455">
        <v>0</v>
      </c>
      <c r="F144" s="455"/>
      <c r="G144" s="446" t="s">
        <v>1759</v>
      </c>
      <c r="H144" s="446"/>
      <c r="I144" s="446"/>
      <c r="J144" s="446"/>
      <c r="K144" s="446"/>
      <c r="L144" s="446"/>
      <c r="M144" s="446"/>
      <c r="N144" s="446"/>
      <c r="O144" s="446"/>
      <c r="P144" s="446"/>
      <c r="Q144" s="446"/>
      <c r="R144" s="446"/>
      <c r="S144" s="446"/>
      <c r="T144" s="446"/>
      <c r="U144" s="446"/>
      <c r="V144" s="446"/>
      <c r="W144" s="446"/>
      <c r="X144" s="446"/>
      <c r="Y144" s="446"/>
      <c r="Z144" s="446"/>
      <c r="AA144" s="446"/>
      <c r="AB144" s="446"/>
      <c r="AC144" s="446"/>
      <c r="AD144" s="396"/>
      <c r="AE144" s="446"/>
      <c r="AF144" s="446"/>
      <c r="AG144" s="446"/>
      <c r="AH144" s="446"/>
      <c r="AI144" s="446"/>
      <c r="AJ144" s="446"/>
      <c r="AK144" s="446"/>
      <c r="AL144" s="446"/>
    </row>
    <row r="145" spans="1:38" s="447" customFormat="1">
      <c r="C145" s="453" t="s">
        <v>1746</v>
      </c>
      <c r="D145" s="454">
        <v>0</v>
      </c>
      <c r="E145" s="446"/>
      <c r="F145" s="446"/>
      <c r="G145" s="456">
        <v>53020132</v>
      </c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/>
      <c r="W145" s="446"/>
      <c r="X145" s="446"/>
      <c r="Y145" s="446"/>
      <c r="Z145" s="446"/>
      <c r="AA145" s="446"/>
      <c r="AB145" s="446"/>
      <c r="AC145" s="446"/>
      <c r="AD145" s="396"/>
      <c r="AE145" s="446"/>
      <c r="AF145" s="446"/>
      <c r="AG145" s="446"/>
      <c r="AH145" s="446"/>
      <c r="AI145" s="446"/>
      <c r="AJ145" s="446"/>
      <c r="AK145" s="446"/>
      <c r="AL145" s="446"/>
    </row>
    <row r="146" spans="1:38" s="447" customFormat="1">
      <c r="C146" s="451" t="s">
        <v>1747</v>
      </c>
      <c r="D146" s="452">
        <f>+D143+D144-D145</f>
        <v>0</v>
      </c>
      <c r="E146" s="446"/>
      <c r="F146" s="446"/>
      <c r="G146" s="446" t="s">
        <v>1760</v>
      </c>
      <c r="H146" s="446"/>
      <c r="I146" s="446"/>
      <c r="J146" s="446"/>
      <c r="K146" s="446"/>
      <c r="L146" s="446"/>
      <c r="M146" s="446"/>
      <c r="N146" s="446"/>
      <c r="O146" s="446"/>
      <c r="P146" s="446"/>
      <c r="Q146" s="446"/>
      <c r="R146" s="446"/>
      <c r="S146" s="446"/>
      <c r="T146" s="446"/>
      <c r="U146" s="446"/>
      <c r="V146" s="446"/>
      <c r="W146" s="446"/>
      <c r="X146" s="446"/>
      <c r="Y146" s="446"/>
      <c r="Z146" s="446"/>
      <c r="AA146" s="446"/>
      <c r="AB146" s="446"/>
      <c r="AC146" s="446"/>
      <c r="AD146" s="396"/>
      <c r="AE146" s="446"/>
      <c r="AF146" s="446"/>
      <c r="AG146" s="446"/>
      <c r="AH146" s="446"/>
      <c r="AI146" s="446"/>
      <c r="AJ146" s="446"/>
      <c r="AK146" s="446"/>
      <c r="AL146" s="446"/>
    </row>
    <row r="147" spans="1:38" s="447" customFormat="1">
      <c r="D147" s="446"/>
      <c r="E147" s="446"/>
      <c r="F147" s="446"/>
      <c r="G147" s="446" t="s">
        <v>1761</v>
      </c>
      <c r="H147" s="446"/>
      <c r="I147" s="446"/>
      <c r="J147" s="446"/>
      <c r="K147" s="446"/>
      <c r="L147" s="446"/>
      <c r="M147" s="446"/>
      <c r="N147" s="446"/>
      <c r="O147" s="446"/>
      <c r="P147" s="446"/>
      <c r="Q147" s="446"/>
      <c r="R147" s="446"/>
      <c r="S147" s="446"/>
      <c r="T147" s="446"/>
      <c r="U147" s="446"/>
      <c r="V147" s="446"/>
      <c r="W147" s="446"/>
      <c r="X147" s="446"/>
      <c r="Y147" s="446"/>
      <c r="Z147" s="446"/>
      <c r="AA147" s="446"/>
      <c r="AB147" s="446"/>
      <c r="AC147" s="446"/>
      <c r="AD147" s="396"/>
      <c r="AE147" s="446"/>
      <c r="AF147" s="446"/>
      <c r="AG147" s="446"/>
      <c r="AH147" s="446"/>
      <c r="AI147" s="446"/>
      <c r="AJ147" s="446"/>
      <c r="AK147" s="446"/>
      <c r="AL147" s="446"/>
    </row>
    <row r="148" spans="1:38" s="447" customFormat="1">
      <c r="A148" s="459">
        <v>53020132</v>
      </c>
      <c r="B148" s="459"/>
      <c r="C148" s="447" t="s">
        <v>1762</v>
      </c>
      <c r="D148" s="398">
        <f>-VLOOKUP(A148,Plantilla_Junio_2022!$B:$E,3,0)</f>
        <v>-42.228445519999994</v>
      </c>
      <c r="E148" s="446"/>
      <c r="F148" s="446"/>
      <c r="G148" s="446"/>
      <c r="H148" s="446"/>
      <c r="I148" s="446"/>
      <c r="J148" s="446"/>
      <c r="K148" s="446"/>
      <c r="L148" s="446"/>
      <c r="M148" s="446"/>
      <c r="N148" s="446"/>
      <c r="O148" s="446"/>
      <c r="P148" s="446"/>
      <c r="Q148" s="446"/>
      <c r="R148" s="446"/>
      <c r="S148" s="446"/>
      <c r="T148" s="446"/>
      <c r="U148" s="446"/>
      <c r="V148" s="446"/>
      <c r="W148" s="446"/>
      <c r="X148" s="446"/>
      <c r="Y148" s="446"/>
      <c r="Z148" s="446"/>
      <c r="AA148" s="446"/>
      <c r="AB148" s="446"/>
      <c r="AC148" s="446"/>
      <c r="AD148" s="396"/>
      <c r="AE148" s="446"/>
      <c r="AF148" s="446"/>
      <c r="AG148" s="446"/>
      <c r="AH148" s="446"/>
      <c r="AI148" s="446"/>
      <c r="AJ148" s="446"/>
      <c r="AK148" s="446"/>
      <c r="AL148" s="446"/>
    </row>
    <row r="149" spans="1:38" s="447" customFormat="1">
      <c r="C149" s="447" t="s">
        <v>1763</v>
      </c>
      <c r="D149" s="412">
        <v>0</v>
      </c>
      <c r="E149" s="446"/>
      <c r="F149" s="446"/>
      <c r="G149" s="446"/>
      <c r="H149" s="446"/>
      <c r="I149" s="446"/>
      <c r="J149" s="446"/>
      <c r="K149" s="446"/>
      <c r="L149" s="446"/>
      <c r="M149" s="446"/>
      <c r="N149" s="446"/>
      <c r="O149" s="446"/>
      <c r="P149" s="446"/>
      <c r="Q149" s="446"/>
      <c r="R149" s="446"/>
      <c r="S149" s="446"/>
      <c r="T149" s="446"/>
      <c r="U149" s="446"/>
      <c r="V149" s="446"/>
      <c r="W149" s="446"/>
      <c r="X149" s="446"/>
      <c r="Y149" s="446"/>
      <c r="Z149" s="446"/>
      <c r="AA149" s="446"/>
      <c r="AB149" s="446"/>
      <c r="AC149" s="446"/>
      <c r="AD149" s="396"/>
      <c r="AE149" s="446"/>
      <c r="AF149" s="446"/>
      <c r="AG149" s="446"/>
      <c r="AH149" s="446"/>
      <c r="AI149" s="446"/>
      <c r="AJ149" s="446"/>
      <c r="AK149" s="446"/>
      <c r="AL149" s="446"/>
    </row>
    <row r="150" spans="1:38" s="447" customFormat="1">
      <c r="C150" s="447" t="s">
        <v>1764</v>
      </c>
      <c r="D150" s="412">
        <v>-44.809505250000001</v>
      </c>
      <c r="E150" s="446"/>
      <c r="F150" s="446"/>
      <c r="G150" s="446"/>
      <c r="H150" s="446"/>
      <c r="I150" s="446"/>
      <c r="J150" s="446"/>
      <c r="K150" s="446"/>
      <c r="L150" s="446"/>
      <c r="M150" s="446"/>
      <c r="N150" s="446"/>
      <c r="O150" s="446"/>
      <c r="P150" s="446"/>
      <c r="Q150" s="446"/>
      <c r="R150" s="446"/>
      <c r="S150" s="446"/>
      <c r="T150" s="446"/>
      <c r="U150" s="446"/>
      <c r="V150" s="446"/>
      <c r="W150" s="446"/>
      <c r="X150" s="446"/>
      <c r="Y150" s="446"/>
      <c r="Z150" s="446"/>
      <c r="AA150" s="446"/>
      <c r="AB150" s="446"/>
      <c r="AC150" s="446"/>
      <c r="AD150" s="396"/>
      <c r="AE150" s="446"/>
      <c r="AF150" s="446"/>
      <c r="AG150" s="446"/>
      <c r="AH150" s="446"/>
      <c r="AI150" s="446"/>
      <c r="AJ150" s="446"/>
      <c r="AK150" s="446"/>
      <c r="AL150" s="446"/>
    </row>
    <row r="151" spans="1:38" s="447" customFormat="1">
      <c r="C151" s="446"/>
      <c r="D151" s="446"/>
      <c r="E151" s="446"/>
      <c r="F151" s="446"/>
      <c r="G151" s="446"/>
      <c r="H151" s="446"/>
      <c r="I151" s="446"/>
      <c r="J151" s="446"/>
      <c r="K151" s="446"/>
      <c r="L151" s="446"/>
      <c r="M151" s="446"/>
      <c r="N151" s="446"/>
      <c r="O151" s="446"/>
      <c r="P151" s="446"/>
      <c r="Q151" s="446"/>
      <c r="R151" s="446"/>
      <c r="S151" s="446"/>
      <c r="T151" s="446"/>
      <c r="U151" s="446"/>
      <c r="V151" s="446"/>
      <c r="W151" s="446"/>
      <c r="X151" s="446"/>
      <c r="Y151" s="446"/>
      <c r="Z151" s="446"/>
      <c r="AA151" s="446"/>
      <c r="AB151" s="446"/>
      <c r="AC151" s="446"/>
      <c r="AD151" s="396"/>
      <c r="AE151" s="446"/>
      <c r="AF151" s="446"/>
      <c r="AG151" s="446"/>
      <c r="AH151" s="446"/>
      <c r="AI151" s="446"/>
      <c r="AJ151" s="446"/>
      <c r="AK151" s="446"/>
      <c r="AL151" s="446"/>
    </row>
    <row r="152" spans="1:38" s="447" customFormat="1" ht="13.5" thickBot="1">
      <c r="C152" s="447" t="s">
        <v>1752</v>
      </c>
      <c r="D152" s="457">
        <f>+D150+D151</f>
        <v>-44.809505250000001</v>
      </c>
      <c r="E152" s="446"/>
      <c r="F152" s="446"/>
      <c r="G152" s="446"/>
      <c r="H152" s="446"/>
      <c r="I152" s="446"/>
      <c r="J152" s="446"/>
      <c r="K152" s="446"/>
      <c r="L152" s="446"/>
      <c r="M152" s="446"/>
      <c r="N152" s="446"/>
      <c r="O152" s="446"/>
      <c r="P152" s="446"/>
      <c r="Q152" s="446"/>
      <c r="R152" s="446"/>
      <c r="S152" s="446"/>
      <c r="T152" s="446"/>
      <c r="U152" s="446"/>
      <c r="V152" s="446"/>
      <c r="W152" s="446"/>
      <c r="X152" s="446"/>
      <c r="Y152" s="446"/>
      <c r="Z152" s="446"/>
      <c r="AA152" s="446"/>
      <c r="AB152" s="446"/>
      <c r="AC152" s="446"/>
      <c r="AD152" s="396"/>
      <c r="AE152" s="446"/>
      <c r="AF152" s="446"/>
      <c r="AG152" s="446"/>
      <c r="AH152" s="446"/>
      <c r="AI152" s="446"/>
      <c r="AJ152" s="446"/>
      <c r="AK152" s="446"/>
      <c r="AL152" s="446"/>
    </row>
    <row r="153" spans="1:38" s="447" customFormat="1" ht="13.5" thickTop="1">
      <c r="D153" s="446"/>
      <c r="E153" s="446"/>
      <c r="F153" s="446"/>
      <c r="G153" s="446"/>
      <c r="H153" s="446"/>
      <c r="I153" s="446"/>
      <c r="J153" s="446"/>
      <c r="K153" s="446"/>
      <c r="L153" s="446"/>
      <c r="M153" s="446"/>
      <c r="N153" s="446"/>
      <c r="O153" s="446"/>
      <c r="P153" s="446"/>
      <c r="Q153" s="446"/>
      <c r="R153" s="446"/>
      <c r="S153" s="446"/>
      <c r="T153" s="446"/>
      <c r="U153" s="446"/>
      <c r="V153" s="446"/>
      <c r="W153" s="446"/>
      <c r="X153" s="446"/>
      <c r="Y153" s="446"/>
      <c r="Z153" s="446"/>
      <c r="AA153" s="446"/>
      <c r="AB153" s="446"/>
      <c r="AC153" s="446"/>
      <c r="AD153" s="396"/>
      <c r="AE153" s="446"/>
      <c r="AF153" s="446"/>
      <c r="AG153" s="446"/>
      <c r="AH153" s="446"/>
      <c r="AI153" s="446"/>
      <c r="AJ153" s="446"/>
      <c r="AK153" s="446"/>
      <c r="AL153" s="446"/>
    </row>
    <row r="154" spans="1:38" s="447" customFormat="1">
      <c r="C154" s="460" t="s">
        <v>1765</v>
      </c>
      <c r="D154" s="450" t="s">
        <v>1756</v>
      </c>
      <c r="E154" s="446"/>
      <c r="F154" s="446"/>
      <c r="G154" s="446"/>
      <c r="H154" s="446"/>
      <c r="I154" s="446"/>
      <c r="J154" s="446"/>
      <c r="K154" s="446"/>
      <c r="L154" s="446"/>
      <c r="M154" s="446"/>
      <c r="N154" s="446"/>
      <c r="O154" s="446"/>
      <c r="P154" s="446"/>
      <c r="Q154" s="446"/>
      <c r="R154" s="446"/>
      <c r="S154" s="446"/>
      <c r="T154" s="446"/>
      <c r="U154" s="446"/>
      <c r="V154" s="446"/>
      <c r="W154" s="446"/>
      <c r="X154" s="446"/>
      <c r="Y154" s="446"/>
      <c r="Z154" s="446"/>
      <c r="AA154" s="446"/>
      <c r="AB154" s="446"/>
      <c r="AC154" s="446"/>
      <c r="AD154" s="396"/>
      <c r="AE154" s="446"/>
      <c r="AF154" s="446"/>
      <c r="AG154" s="446"/>
      <c r="AH154" s="446"/>
      <c r="AI154" s="446"/>
      <c r="AJ154" s="446"/>
      <c r="AK154" s="446"/>
      <c r="AL154" s="446"/>
    </row>
    <row r="155" spans="1:38" s="447" customFormat="1">
      <c r="C155" s="435" t="s">
        <v>1745</v>
      </c>
      <c r="D155" s="446">
        <f>+'ESF_NIIF_Jun_2022 Resum'!G41</f>
        <v>24946.090451520005</v>
      </c>
      <c r="E155" s="446"/>
      <c r="F155" s="446"/>
      <c r="G155" s="446"/>
      <c r="H155" s="446"/>
      <c r="I155" s="446"/>
      <c r="J155" s="446"/>
      <c r="K155" s="446"/>
      <c r="L155" s="446"/>
      <c r="M155" s="446"/>
      <c r="N155" s="446"/>
      <c r="O155" s="446"/>
      <c r="P155" s="446"/>
      <c r="Q155" s="446"/>
      <c r="R155" s="446"/>
      <c r="S155" s="446"/>
      <c r="T155" s="446"/>
      <c r="U155" s="446"/>
      <c r="V155" s="446"/>
      <c r="W155" s="446"/>
      <c r="X155" s="446"/>
      <c r="Y155" s="446"/>
      <c r="Z155" s="446"/>
      <c r="AA155" s="446"/>
      <c r="AB155" s="446"/>
      <c r="AC155" s="446"/>
      <c r="AD155" s="396"/>
      <c r="AE155" s="446"/>
      <c r="AF155" s="446"/>
      <c r="AG155" s="446"/>
      <c r="AH155" s="446"/>
      <c r="AI155" s="446"/>
      <c r="AJ155" s="446"/>
      <c r="AK155" s="446"/>
      <c r="AL155" s="446"/>
    </row>
    <row r="156" spans="1:38" s="447" customFormat="1" ht="15">
      <c r="A156">
        <v>323001</v>
      </c>
      <c r="B156"/>
      <c r="C156" s="447" t="s">
        <v>860</v>
      </c>
      <c r="D156" s="398">
        <v>0</v>
      </c>
      <c r="E156" s="446"/>
      <c r="F156" s="446"/>
      <c r="G156" s="446"/>
      <c r="H156" s="446"/>
      <c r="I156" s="446"/>
      <c r="J156" s="446"/>
      <c r="K156" s="446"/>
      <c r="L156" s="446"/>
      <c r="M156" s="446"/>
      <c r="N156" s="446"/>
      <c r="O156" s="446"/>
      <c r="P156" s="446"/>
      <c r="Q156" s="446"/>
      <c r="R156" s="446"/>
      <c r="S156" s="446"/>
      <c r="T156" s="446"/>
      <c r="U156" s="446"/>
      <c r="V156" s="446"/>
      <c r="W156" s="446"/>
      <c r="X156" s="446"/>
      <c r="Y156" s="446"/>
      <c r="Z156" s="446"/>
      <c r="AA156" s="446"/>
      <c r="AB156" s="446"/>
      <c r="AC156" s="446"/>
      <c r="AD156" s="396"/>
      <c r="AE156" s="446"/>
      <c r="AF156" s="446"/>
      <c r="AG156" s="446"/>
      <c r="AH156" s="446"/>
      <c r="AI156" s="446"/>
      <c r="AJ156" s="446"/>
      <c r="AK156" s="446"/>
      <c r="AL156" s="446"/>
    </row>
    <row r="157" spans="1:38" s="447" customFormat="1" ht="15">
      <c r="A157"/>
      <c r="B157"/>
      <c r="C157" s="447" t="s">
        <v>860</v>
      </c>
      <c r="D157" s="398">
        <v>0</v>
      </c>
      <c r="E157" s="446"/>
      <c r="F157" s="446"/>
      <c r="G157" s="446"/>
      <c r="H157" s="446"/>
      <c r="I157" s="446"/>
      <c r="J157" s="446"/>
      <c r="K157" s="446"/>
      <c r="L157" s="446"/>
      <c r="M157" s="446"/>
      <c r="N157" s="446"/>
      <c r="O157" s="446"/>
      <c r="P157" s="446"/>
      <c r="Q157" s="446"/>
      <c r="R157" s="446"/>
      <c r="S157" s="446"/>
      <c r="T157" s="446"/>
      <c r="U157" s="446"/>
      <c r="V157" s="446"/>
      <c r="W157" s="446"/>
      <c r="X157" s="446"/>
      <c r="Y157" s="446"/>
      <c r="Z157" s="446"/>
      <c r="AA157" s="446"/>
      <c r="AB157" s="446"/>
      <c r="AC157" s="446"/>
      <c r="AD157" s="396"/>
      <c r="AE157" s="446"/>
      <c r="AF157" s="446"/>
      <c r="AG157" s="446"/>
      <c r="AH157" s="446"/>
      <c r="AI157" s="446"/>
      <c r="AJ157" s="446"/>
      <c r="AK157" s="446"/>
      <c r="AL157" s="446"/>
    </row>
    <row r="158" spans="1:38" s="447" customFormat="1" ht="15">
      <c r="A158">
        <v>5299</v>
      </c>
      <c r="B158"/>
      <c r="C158" s="447" t="s">
        <v>1766</v>
      </c>
      <c r="D158" s="398">
        <v>0</v>
      </c>
      <c r="E158" s="446"/>
      <c r="F158" s="446"/>
      <c r="G158" s="446"/>
      <c r="H158" s="446"/>
      <c r="I158" s="446"/>
      <c r="J158" s="446"/>
      <c r="K158" s="446"/>
      <c r="L158" s="446"/>
      <c r="M158" s="446"/>
      <c r="N158" s="446"/>
      <c r="O158" s="446"/>
      <c r="P158" s="446"/>
      <c r="Q158" s="446"/>
      <c r="R158" s="446"/>
      <c r="S158" s="446"/>
      <c r="T158" s="446"/>
      <c r="U158" s="446"/>
      <c r="V158" s="446"/>
      <c r="W158" s="446"/>
      <c r="X158" s="446"/>
      <c r="Y158" s="446"/>
      <c r="Z158" s="446"/>
      <c r="AA158" s="446"/>
      <c r="AB158" s="446"/>
      <c r="AC158" s="446"/>
      <c r="AD158" s="396"/>
      <c r="AE158" s="446"/>
      <c r="AF158" s="446"/>
      <c r="AG158" s="446"/>
      <c r="AH158" s="446"/>
      <c r="AI158" s="446"/>
      <c r="AJ158" s="446"/>
      <c r="AK158" s="446"/>
      <c r="AL158" s="446"/>
    </row>
    <row r="159" spans="1:38" s="447" customFormat="1" ht="15">
      <c r="A159">
        <v>322501</v>
      </c>
      <c r="B159"/>
      <c r="C159" s="447" t="s">
        <v>193</v>
      </c>
      <c r="D159" s="398">
        <f>VLOOKUP(A159,Plantilla_Junio_2022!$B:$E,3,0)</f>
        <v>0</v>
      </c>
      <c r="E159" s="446"/>
      <c r="F159" s="446"/>
      <c r="G159" s="446"/>
      <c r="H159" s="446"/>
      <c r="I159" s="446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6"/>
      <c r="AC159" s="446"/>
      <c r="AD159" s="396"/>
      <c r="AE159" s="446"/>
      <c r="AF159" s="446"/>
      <c r="AG159" s="446"/>
      <c r="AH159" s="446"/>
      <c r="AI159" s="446"/>
      <c r="AJ159" s="446"/>
      <c r="AK159" s="446"/>
      <c r="AL159" s="446"/>
    </row>
    <row r="160" spans="1:38" s="447" customFormat="1">
      <c r="C160" s="447" t="s">
        <v>1767</v>
      </c>
      <c r="D160" s="446">
        <f>+'ER. Res_Jun_2022_NIIF'!D26</f>
        <v>2203.4252639900042</v>
      </c>
      <c r="E160" s="446"/>
      <c r="F160" s="446"/>
      <c r="G160" s="446"/>
      <c r="H160" s="446"/>
      <c r="I160" s="446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6"/>
      <c r="AC160" s="446"/>
      <c r="AD160" s="396"/>
      <c r="AE160" s="446"/>
      <c r="AF160" s="446"/>
      <c r="AG160" s="446"/>
      <c r="AH160" s="446"/>
      <c r="AI160" s="446"/>
      <c r="AJ160" s="446"/>
      <c r="AK160" s="446"/>
      <c r="AL160" s="446"/>
    </row>
    <row r="161" spans="3:38" s="447" customFormat="1">
      <c r="C161" s="397" t="s">
        <v>1614</v>
      </c>
      <c r="D161" s="446">
        <f>+'ESF_NIIF_Jun_2022 Resum'!E41</f>
        <v>23950.109346579997</v>
      </c>
      <c r="E161" s="446"/>
      <c r="F161" s="446"/>
      <c r="G161" s="446"/>
      <c r="H161" s="446"/>
      <c r="I161" s="446"/>
      <c r="J161" s="446"/>
      <c r="K161" s="446"/>
      <c r="L161" s="446"/>
      <c r="M161" s="446"/>
      <c r="N161" s="446"/>
      <c r="O161" s="446"/>
      <c r="P161" s="446"/>
      <c r="Q161" s="446"/>
      <c r="R161" s="446"/>
      <c r="S161" s="446"/>
      <c r="T161" s="446"/>
      <c r="U161" s="446"/>
      <c r="V161" s="446"/>
      <c r="W161" s="446"/>
      <c r="X161" s="446"/>
      <c r="Y161" s="446"/>
      <c r="Z161" s="446"/>
      <c r="AA161" s="446"/>
      <c r="AB161" s="446"/>
      <c r="AC161" s="446"/>
      <c r="AD161" s="396"/>
      <c r="AE161" s="446"/>
      <c r="AF161" s="446"/>
      <c r="AG161" s="446"/>
      <c r="AH161" s="446"/>
      <c r="AI161" s="446"/>
      <c r="AJ161" s="446"/>
      <c r="AK161" s="446"/>
      <c r="AL161" s="446"/>
    </row>
    <row r="162" spans="3:38" s="447" customFormat="1">
      <c r="C162" s="430" t="s">
        <v>1741</v>
      </c>
      <c r="D162" s="431">
        <f>+SUM(D155:D160)</f>
        <v>27149.51571551001</v>
      </c>
      <c r="E162" s="446"/>
      <c r="F162" s="446"/>
      <c r="G162" s="446"/>
      <c r="H162" s="446"/>
      <c r="I162" s="446"/>
      <c r="J162" s="446"/>
      <c r="K162" s="446"/>
      <c r="L162" s="446"/>
      <c r="M162" s="446"/>
      <c r="N162" s="446"/>
      <c r="O162" s="446"/>
      <c r="P162" s="446"/>
      <c r="Q162" s="446"/>
      <c r="R162" s="446"/>
      <c r="S162" s="446"/>
      <c r="T162" s="446"/>
      <c r="U162" s="446"/>
      <c r="V162" s="446"/>
      <c r="W162" s="446"/>
      <c r="X162" s="446"/>
      <c r="Y162" s="446"/>
      <c r="Z162" s="446"/>
      <c r="AA162" s="446"/>
      <c r="AB162" s="446"/>
      <c r="AC162" s="446"/>
      <c r="AD162" s="396"/>
      <c r="AE162" s="446"/>
      <c r="AF162" s="446"/>
      <c r="AG162" s="446"/>
      <c r="AH162" s="446"/>
      <c r="AI162" s="446"/>
      <c r="AJ162" s="446"/>
      <c r="AK162" s="446"/>
      <c r="AL162" s="446"/>
    </row>
    <row r="163" spans="3:38" s="447" customFormat="1" ht="13.5" thickBot="1">
      <c r="C163" s="448" t="s">
        <v>1768</v>
      </c>
      <c r="D163" s="457">
        <f>+D161-D162</f>
        <v>-3199.4063689300128</v>
      </c>
      <c r="E163" s="446"/>
      <c r="F163" s="446"/>
      <c r="G163" s="446"/>
      <c r="H163" s="446"/>
      <c r="I163" s="446"/>
      <c r="J163" s="446"/>
      <c r="K163" s="446"/>
      <c r="L163" s="446"/>
      <c r="M163" s="446"/>
      <c r="N163" s="446"/>
      <c r="O163" s="446"/>
      <c r="P163" s="446"/>
      <c r="Q163" s="446"/>
      <c r="R163" s="446"/>
      <c r="S163" s="446"/>
      <c r="T163" s="446"/>
      <c r="U163" s="446"/>
      <c r="V163" s="446"/>
      <c r="W163" s="446"/>
      <c r="X163" s="446"/>
      <c r="Y163" s="446"/>
      <c r="Z163" s="446"/>
      <c r="AA163" s="446"/>
      <c r="AB163" s="446"/>
      <c r="AC163" s="446"/>
      <c r="AD163" s="396"/>
      <c r="AE163" s="446"/>
      <c r="AF163" s="446"/>
      <c r="AG163" s="446"/>
      <c r="AH163" s="446"/>
      <c r="AI163" s="446"/>
      <c r="AJ163" s="446"/>
      <c r="AK163" s="446"/>
      <c r="AL163" s="446"/>
    </row>
    <row r="164" spans="3:38" s="447" customFormat="1" ht="13.5" thickTop="1">
      <c r="D164" s="446"/>
      <c r="E164" s="446"/>
      <c r="F164" s="446"/>
      <c r="G164" s="446"/>
      <c r="H164" s="446"/>
      <c r="I164" s="446"/>
      <c r="J164" s="446"/>
      <c r="K164" s="446"/>
      <c r="L164" s="446"/>
      <c r="M164" s="446"/>
      <c r="N164" s="446"/>
      <c r="O164" s="446"/>
      <c r="P164" s="446"/>
      <c r="Q164" s="446"/>
      <c r="R164" s="446"/>
      <c r="S164" s="446"/>
      <c r="T164" s="446"/>
      <c r="U164" s="446"/>
      <c r="V164" s="446"/>
      <c r="W164" s="446"/>
      <c r="X164" s="446"/>
      <c r="Y164" s="446"/>
      <c r="Z164" s="446"/>
      <c r="AA164" s="446"/>
      <c r="AB164" s="446"/>
      <c r="AC164" s="446"/>
      <c r="AD164" s="396"/>
      <c r="AE164" s="446"/>
      <c r="AF164" s="446"/>
      <c r="AG164" s="446"/>
      <c r="AH164" s="446"/>
      <c r="AI164" s="446"/>
      <c r="AJ164" s="446"/>
      <c r="AK164" s="446"/>
      <c r="AL164" s="446"/>
    </row>
    <row r="165" spans="3:38" s="447" customFormat="1">
      <c r="D165" s="446"/>
      <c r="E165" s="446"/>
      <c r="F165" s="446"/>
      <c r="G165" s="446"/>
      <c r="H165" s="446"/>
      <c r="I165" s="446"/>
      <c r="J165" s="446"/>
      <c r="K165" s="446"/>
      <c r="L165" s="446"/>
      <c r="M165" s="446"/>
      <c r="N165" s="446"/>
      <c r="O165" s="446"/>
      <c r="P165" s="446"/>
      <c r="Q165" s="446"/>
      <c r="R165" s="446"/>
      <c r="S165" s="446"/>
      <c r="T165" s="446"/>
      <c r="U165" s="446"/>
      <c r="V165" s="446"/>
      <c r="W165" s="446"/>
      <c r="X165" s="446"/>
      <c r="Y165" s="446"/>
      <c r="Z165" s="446"/>
      <c r="AA165" s="446"/>
      <c r="AB165" s="446"/>
      <c r="AC165" s="446"/>
      <c r="AD165" s="396"/>
      <c r="AE165" s="446"/>
      <c r="AF165" s="446"/>
      <c r="AG165" s="446"/>
      <c r="AH165" s="446"/>
      <c r="AI165" s="446"/>
      <c r="AJ165" s="446"/>
      <c r="AK165" s="446"/>
      <c r="AL165" s="446"/>
    </row>
    <row r="166" spans="3:38" s="447" customFormat="1">
      <c r="D166" s="446"/>
      <c r="E166" s="446"/>
      <c r="F166" s="446"/>
      <c r="G166" s="446"/>
      <c r="H166" s="446"/>
      <c r="I166" s="446"/>
      <c r="J166" s="446"/>
      <c r="K166" s="446"/>
      <c r="L166" s="446"/>
      <c r="M166" s="446"/>
      <c r="N166" s="446"/>
      <c r="O166" s="446"/>
      <c r="P166" s="446"/>
      <c r="Q166" s="446"/>
      <c r="R166" s="446"/>
      <c r="S166" s="446"/>
      <c r="T166" s="446"/>
      <c r="U166" s="446"/>
      <c r="V166" s="446"/>
      <c r="W166" s="446"/>
      <c r="X166" s="446"/>
      <c r="Y166" s="446"/>
      <c r="Z166" s="446"/>
      <c r="AA166" s="446"/>
      <c r="AB166" s="446"/>
      <c r="AC166" s="446"/>
      <c r="AD166" s="396"/>
      <c r="AE166" s="446"/>
      <c r="AF166" s="446"/>
      <c r="AG166" s="446"/>
      <c r="AH166" s="446"/>
      <c r="AI166" s="446"/>
      <c r="AJ166" s="446"/>
      <c r="AK166" s="446"/>
      <c r="AL166" s="446"/>
    </row>
    <row r="167" spans="3:38" s="447" customFormat="1">
      <c r="D167" s="446"/>
      <c r="E167" s="446"/>
      <c r="F167" s="446"/>
      <c r="G167" s="446"/>
      <c r="H167" s="446"/>
      <c r="I167" s="446"/>
      <c r="J167" s="446"/>
      <c r="K167" s="446"/>
      <c r="L167" s="446"/>
      <c r="M167" s="446"/>
      <c r="N167" s="446"/>
      <c r="O167" s="446"/>
      <c r="P167" s="446"/>
      <c r="Q167" s="446"/>
      <c r="R167" s="446"/>
      <c r="S167" s="446"/>
      <c r="T167" s="446"/>
      <c r="U167" s="446"/>
      <c r="V167" s="446"/>
      <c r="W167" s="446"/>
      <c r="X167" s="446"/>
      <c r="Y167" s="446"/>
      <c r="Z167" s="446"/>
      <c r="AA167" s="446"/>
      <c r="AB167" s="446"/>
      <c r="AC167" s="446"/>
      <c r="AD167" s="396"/>
      <c r="AE167" s="446"/>
      <c r="AF167" s="446"/>
      <c r="AG167" s="446"/>
      <c r="AH167" s="446"/>
      <c r="AI167" s="446"/>
      <c r="AJ167" s="446"/>
      <c r="AK167" s="446"/>
      <c r="AL167" s="446"/>
    </row>
    <row r="168" spans="3:38" s="447" customFormat="1">
      <c r="D168" s="446"/>
      <c r="E168" s="446"/>
      <c r="F168" s="446"/>
      <c r="G168" s="446"/>
      <c r="H168" s="446"/>
      <c r="I168" s="446"/>
      <c r="J168" s="446"/>
      <c r="K168" s="446"/>
      <c r="L168" s="446"/>
      <c r="M168" s="446"/>
      <c r="N168" s="446"/>
      <c r="O168" s="446"/>
      <c r="P168" s="446"/>
      <c r="Q168" s="446"/>
      <c r="R168" s="446"/>
      <c r="S168" s="446"/>
      <c r="T168" s="446"/>
      <c r="U168" s="446"/>
      <c r="V168" s="446"/>
      <c r="W168" s="446"/>
      <c r="X168" s="446"/>
      <c r="Y168" s="446"/>
      <c r="Z168" s="446"/>
      <c r="AA168" s="446"/>
      <c r="AB168" s="446"/>
      <c r="AC168" s="446"/>
      <c r="AD168" s="396"/>
      <c r="AE168" s="446"/>
      <c r="AF168" s="446"/>
      <c r="AG168" s="446"/>
      <c r="AH168" s="446"/>
      <c r="AI168" s="446"/>
      <c r="AJ168" s="446"/>
      <c r="AK168" s="446"/>
      <c r="AL168" s="446"/>
    </row>
    <row r="169" spans="3:38" s="447" customFormat="1">
      <c r="D169" s="446"/>
      <c r="E169" s="446"/>
      <c r="F169" s="446"/>
      <c r="G169" s="446"/>
      <c r="H169" s="446"/>
      <c r="I169" s="446"/>
      <c r="J169" s="446"/>
      <c r="K169" s="446"/>
      <c r="L169" s="446"/>
      <c r="M169" s="446"/>
      <c r="N169" s="446"/>
      <c r="O169" s="446"/>
      <c r="P169" s="446"/>
      <c r="Q169" s="446"/>
      <c r="R169" s="446"/>
      <c r="S169" s="446"/>
      <c r="T169" s="446"/>
      <c r="U169" s="446"/>
      <c r="V169" s="446"/>
      <c r="W169" s="446"/>
      <c r="X169" s="446"/>
      <c r="Y169" s="446"/>
      <c r="Z169" s="446"/>
      <c r="AA169" s="446"/>
      <c r="AB169" s="446"/>
      <c r="AC169" s="446"/>
      <c r="AD169" s="396"/>
      <c r="AE169" s="446"/>
      <c r="AF169" s="446"/>
      <c r="AG169" s="446"/>
      <c r="AH169" s="446"/>
      <c r="AI169" s="446"/>
      <c r="AJ169" s="446"/>
      <c r="AK169" s="446"/>
      <c r="AL169" s="446"/>
    </row>
    <row r="170" spans="3:38" s="447" customFormat="1">
      <c r="D170" s="446"/>
      <c r="E170" s="446"/>
      <c r="F170" s="446"/>
      <c r="G170" s="446"/>
      <c r="H170" s="446"/>
      <c r="I170" s="446"/>
      <c r="J170" s="446"/>
      <c r="K170" s="446"/>
      <c r="L170" s="446"/>
      <c r="M170" s="446"/>
      <c r="N170" s="446"/>
      <c r="O170" s="446"/>
      <c r="P170" s="446"/>
      <c r="Q170" s="446"/>
      <c r="R170" s="446"/>
      <c r="S170" s="446"/>
      <c r="T170" s="446"/>
      <c r="U170" s="446"/>
      <c r="V170" s="446"/>
      <c r="W170" s="446"/>
      <c r="X170" s="446"/>
      <c r="Y170" s="446"/>
      <c r="Z170" s="446"/>
      <c r="AA170" s="446"/>
      <c r="AB170" s="446"/>
      <c r="AC170" s="446"/>
      <c r="AD170" s="396"/>
      <c r="AE170" s="446"/>
      <c r="AF170" s="446"/>
      <c r="AG170" s="446"/>
      <c r="AH170" s="446"/>
      <c r="AI170" s="446"/>
      <c r="AJ170" s="446"/>
      <c r="AK170" s="446"/>
      <c r="AL170" s="446"/>
    </row>
    <row r="171" spans="3:38" s="447" customFormat="1">
      <c r="D171" s="446"/>
      <c r="E171" s="446"/>
      <c r="F171" s="446"/>
      <c r="G171" s="446"/>
      <c r="H171" s="446"/>
      <c r="I171" s="446"/>
      <c r="J171" s="446"/>
      <c r="K171" s="446"/>
      <c r="L171" s="446"/>
      <c r="M171" s="446"/>
      <c r="N171" s="446"/>
      <c r="O171" s="446"/>
      <c r="P171" s="446"/>
      <c r="Q171" s="446"/>
      <c r="R171" s="446"/>
      <c r="S171" s="446"/>
      <c r="T171" s="446"/>
      <c r="U171" s="446"/>
      <c r="V171" s="446"/>
      <c r="W171" s="446"/>
      <c r="X171" s="446"/>
      <c r="Y171" s="446"/>
      <c r="Z171" s="446"/>
      <c r="AA171" s="446"/>
      <c r="AB171" s="446"/>
      <c r="AC171" s="446"/>
      <c r="AD171" s="396"/>
      <c r="AE171" s="446"/>
      <c r="AF171" s="446"/>
      <c r="AG171" s="446"/>
      <c r="AH171" s="446"/>
      <c r="AI171" s="446"/>
      <c r="AJ171" s="446"/>
      <c r="AK171" s="446"/>
      <c r="AL171" s="446"/>
    </row>
    <row r="172" spans="3:38" s="447" customFormat="1">
      <c r="D172" s="446"/>
      <c r="E172" s="446"/>
      <c r="F172" s="446"/>
      <c r="G172" s="446"/>
      <c r="H172" s="446"/>
      <c r="I172" s="446"/>
      <c r="J172" s="446"/>
      <c r="K172" s="446"/>
      <c r="L172" s="446"/>
      <c r="M172" s="446"/>
      <c r="N172" s="446"/>
      <c r="O172" s="446"/>
      <c r="P172" s="446"/>
      <c r="Q172" s="446"/>
      <c r="R172" s="446"/>
      <c r="S172" s="446"/>
      <c r="T172" s="446"/>
      <c r="U172" s="446"/>
      <c r="V172" s="446"/>
      <c r="W172" s="446"/>
      <c r="X172" s="446"/>
      <c r="Y172" s="446"/>
      <c r="Z172" s="446"/>
      <c r="AA172" s="446"/>
      <c r="AB172" s="446"/>
      <c r="AC172" s="446"/>
      <c r="AD172" s="396"/>
      <c r="AE172" s="446"/>
      <c r="AF172" s="446"/>
      <c r="AG172" s="446"/>
      <c r="AH172" s="446"/>
      <c r="AI172" s="446"/>
      <c r="AJ172" s="446"/>
      <c r="AK172" s="446"/>
      <c r="AL172" s="446"/>
    </row>
    <row r="173" spans="3:38" s="447" customFormat="1">
      <c r="D173" s="446"/>
      <c r="E173" s="446"/>
      <c r="F173" s="446"/>
      <c r="G173" s="446"/>
      <c r="H173" s="446"/>
      <c r="I173" s="446"/>
      <c r="J173" s="446"/>
      <c r="K173" s="446"/>
      <c r="L173" s="446"/>
      <c r="M173" s="446"/>
      <c r="N173" s="446"/>
      <c r="O173" s="446"/>
      <c r="P173" s="446"/>
      <c r="Q173" s="446"/>
      <c r="R173" s="446"/>
      <c r="S173" s="446"/>
      <c r="T173" s="446"/>
      <c r="U173" s="446"/>
      <c r="V173" s="446"/>
      <c r="W173" s="446"/>
      <c r="X173" s="446"/>
      <c r="Y173" s="446"/>
      <c r="Z173" s="446"/>
      <c r="AA173" s="446"/>
      <c r="AB173" s="446"/>
      <c r="AC173" s="446"/>
      <c r="AD173" s="396"/>
      <c r="AE173" s="446"/>
      <c r="AF173" s="446"/>
      <c r="AG173" s="446"/>
      <c r="AH173" s="446"/>
      <c r="AI173" s="446"/>
      <c r="AJ173" s="446"/>
      <c r="AK173" s="446"/>
      <c r="AL173" s="446"/>
    </row>
    <row r="174" spans="3:38" s="447" customFormat="1">
      <c r="D174" s="446"/>
      <c r="E174" s="446"/>
      <c r="F174" s="446"/>
      <c r="G174" s="446"/>
      <c r="H174" s="446"/>
      <c r="I174" s="446"/>
      <c r="J174" s="446"/>
      <c r="K174" s="446"/>
      <c r="L174" s="446"/>
      <c r="M174" s="446"/>
      <c r="N174" s="446"/>
      <c r="O174" s="446"/>
      <c r="P174" s="446"/>
      <c r="Q174" s="446"/>
      <c r="R174" s="446"/>
      <c r="S174" s="446"/>
      <c r="T174" s="446"/>
      <c r="U174" s="446"/>
      <c r="V174" s="446"/>
      <c r="W174" s="446"/>
      <c r="X174" s="446"/>
      <c r="Y174" s="446"/>
      <c r="Z174" s="446"/>
      <c r="AA174" s="446"/>
      <c r="AB174" s="446"/>
      <c r="AC174" s="446"/>
      <c r="AD174" s="396"/>
      <c r="AE174" s="446"/>
      <c r="AF174" s="446"/>
      <c r="AG174" s="446"/>
      <c r="AH174" s="446"/>
      <c r="AI174" s="446"/>
      <c r="AJ174" s="446"/>
      <c r="AK174" s="446"/>
      <c r="AL174" s="446"/>
    </row>
    <row r="175" spans="3:38" s="447" customFormat="1">
      <c r="D175" s="446"/>
      <c r="E175" s="446"/>
      <c r="F175" s="446"/>
      <c r="G175" s="446"/>
      <c r="H175" s="446"/>
      <c r="I175" s="446"/>
      <c r="J175" s="446"/>
      <c r="K175" s="446"/>
      <c r="L175" s="446"/>
      <c r="M175" s="446"/>
      <c r="N175" s="446"/>
      <c r="O175" s="446"/>
      <c r="P175" s="446"/>
      <c r="Q175" s="446"/>
      <c r="R175" s="446"/>
      <c r="S175" s="446"/>
      <c r="T175" s="446"/>
      <c r="U175" s="446"/>
      <c r="V175" s="446"/>
      <c r="W175" s="446"/>
      <c r="X175" s="446"/>
      <c r="Y175" s="446"/>
      <c r="Z175" s="446"/>
      <c r="AA175" s="446"/>
      <c r="AB175" s="446"/>
      <c r="AC175" s="446"/>
      <c r="AD175" s="396"/>
      <c r="AE175" s="446"/>
      <c r="AF175" s="446"/>
      <c r="AG175" s="446"/>
      <c r="AH175" s="446"/>
      <c r="AI175" s="446"/>
      <c r="AJ175" s="446"/>
      <c r="AK175" s="446"/>
      <c r="AL175" s="446"/>
    </row>
    <row r="176" spans="3:38" s="447" customFormat="1">
      <c r="D176" s="446"/>
      <c r="E176" s="446"/>
      <c r="F176" s="446"/>
      <c r="G176" s="446"/>
      <c r="H176" s="446"/>
      <c r="I176" s="446"/>
      <c r="J176" s="446"/>
      <c r="K176" s="446"/>
      <c r="L176" s="446"/>
      <c r="M176" s="446"/>
      <c r="N176" s="446"/>
      <c r="O176" s="446"/>
      <c r="P176" s="446"/>
      <c r="Q176" s="446"/>
      <c r="R176" s="446"/>
      <c r="S176" s="446"/>
      <c r="T176" s="446"/>
      <c r="U176" s="446"/>
      <c r="V176" s="446"/>
      <c r="W176" s="446"/>
      <c r="X176" s="446"/>
      <c r="Y176" s="446"/>
      <c r="Z176" s="446"/>
      <c r="AA176" s="446"/>
      <c r="AB176" s="446"/>
      <c r="AC176" s="446"/>
      <c r="AD176" s="396"/>
      <c r="AE176" s="446"/>
      <c r="AF176" s="446"/>
      <c r="AG176" s="446"/>
      <c r="AH176" s="446"/>
      <c r="AI176" s="446"/>
      <c r="AJ176" s="446"/>
      <c r="AK176" s="446"/>
      <c r="AL176" s="446"/>
    </row>
    <row r="177" spans="4:38" s="447" customFormat="1">
      <c r="D177" s="446"/>
      <c r="E177" s="446"/>
      <c r="F177" s="446"/>
      <c r="G177" s="446"/>
      <c r="H177" s="446"/>
      <c r="I177" s="446"/>
      <c r="J177" s="446"/>
      <c r="K177" s="446"/>
      <c r="L177" s="446"/>
      <c r="M177" s="446"/>
      <c r="N177" s="446"/>
      <c r="O177" s="446"/>
      <c r="P177" s="446"/>
      <c r="Q177" s="446"/>
      <c r="R177" s="446"/>
      <c r="S177" s="446"/>
      <c r="T177" s="446"/>
      <c r="U177" s="446"/>
      <c r="V177" s="446"/>
      <c r="W177" s="446"/>
      <c r="X177" s="446"/>
      <c r="Y177" s="446"/>
      <c r="Z177" s="446"/>
      <c r="AA177" s="446"/>
      <c r="AB177" s="446"/>
      <c r="AC177" s="446"/>
      <c r="AD177" s="396"/>
      <c r="AE177" s="446"/>
      <c r="AF177" s="446"/>
      <c r="AG177" s="446"/>
      <c r="AH177" s="446"/>
      <c r="AI177" s="446"/>
      <c r="AJ177" s="446"/>
      <c r="AK177" s="446"/>
      <c r="AL177" s="446"/>
    </row>
    <row r="178" spans="4:38" s="447" customFormat="1">
      <c r="D178" s="446"/>
      <c r="E178" s="446"/>
      <c r="F178" s="446"/>
      <c r="G178" s="446"/>
      <c r="H178" s="446"/>
      <c r="I178" s="446"/>
      <c r="J178" s="446"/>
      <c r="K178" s="446"/>
      <c r="L178" s="446"/>
      <c r="M178" s="446"/>
      <c r="N178" s="446"/>
      <c r="O178" s="446"/>
      <c r="P178" s="446"/>
      <c r="Q178" s="446"/>
      <c r="R178" s="446"/>
      <c r="S178" s="446"/>
      <c r="T178" s="446"/>
      <c r="U178" s="446"/>
      <c r="V178" s="446"/>
      <c r="W178" s="446"/>
      <c r="X178" s="446"/>
      <c r="Y178" s="446"/>
      <c r="Z178" s="446"/>
      <c r="AA178" s="446"/>
      <c r="AB178" s="446"/>
      <c r="AC178" s="446"/>
      <c r="AD178" s="396"/>
      <c r="AE178" s="446"/>
      <c r="AF178" s="446"/>
      <c r="AG178" s="446"/>
      <c r="AH178" s="446"/>
      <c r="AI178" s="446"/>
      <c r="AJ178" s="446"/>
      <c r="AK178" s="446"/>
      <c r="AL178" s="446"/>
    </row>
    <row r="179" spans="4:38" s="447" customFormat="1">
      <c r="D179" s="446"/>
      <c r="E179" s="446"/>
      <c r="F179" s="446"/>
      <c r="G179" s="446"/>
      <c r="H179" s="446"/>
      <c r="I179" s="446"/>
      <c r="J179" s="446"/>
      <c r="K179" s="446"/>
      <c r="L179" s="446"/>
      <c r="M179" s="446"/>
      <c r="N179" s="446"/>
      <c r="O179" s="446"/>
      <c r="P179" s="446"/>
      <c r="Q179" s="446"/>
      <c r="R179" s="446"/>
      <c r="S179" s="446"/>
      <c r="T179" s="446"/>
      <c r="U179" s="446"/>
      <c r="V179" s="446"/>
      <c r="W179" s="446"/>
      <c r="X179" s="446"/>
      <c r="Y179" s="446"/>
      <c r="Z179" s="446"/>
      <c r="AA179" s="446"/>
      <c r="AB179" s="446"/>
      <c r="AC179" s="446"/>
      <c r="AD179" s="396"/>
      <c r="AE179" s="446"/>
      <c r="AF179" s="446"/>
      <c r="AG179" s="446"/>
      <c r="AH179" s="446"/>
      <c r="AI179" s="446"/>
      <c r="AJ179" s="446"/>
      <c r="AK179" s="446"/>
      <c r="AL179" s="446"/>
    </row>
    <row r="180" spans="4:38" s="447" customFormat="1">
      <c r="D180" s="446"/>
      <c r="E180" s="446"/>
      <c r="F180" s="446"/>
      <c r="G180" s="446"/>
      <c r="H180" s="446"/>
      <c r="I180" s="446"/>
      <c r="J180" s="446"/>
      <c r="K180" s="446"/>
      <c r="L180" s="446"/>
      <c r="M180" s="446"/>
      <c r="N180" s="446"/>
      <c r="O180" s="446"/>
      <c r="P180" s="446"/>
      <c r="Q180" s="446"/>
      <c r="R180" s="446"/>
      <c r="S180" s="446"/>
      <c r="T180" s="446"/>
      <c r="U180" s="446"/>
      <c r="V180" s="446"/>
      <c r="W180" s="446"/>
      <c r="X180" s="446"/>
      <c r="Y180" s="446"/>
      <c r="Z180" s="446"/>
      <c r="AA180" s="446"/>
      <c r="AB180" s="446"/>
      <c r="AC180" s="446"/>
      <c r="AD180" s="396"/>
      <c r="AE180" s="446"/>
      <c r="AF180" s="446"/>
      <c r="AG180" s="446"/>
      <c r="AH180" s="446"/>
      <c r="AI180" s="446"/>
      <c r="AJ180" s="446"/>
      <c r="AK180" s="446"/>
      <c r="AL180" s="446"/>
    </row>
    <row r="181" spans="4:38" s="447" customFormat="1">
      <c r="D181" s="446"/>
      <c r="E181" s="446"/>
      <c r="F181" s="446"/>
      <c r="G181" s="446"/>
      <c r="H181" s="446"/>
      <c r="I181" s="446"/>
      <c r="J181" s="446"/>
      <c r="K181" s="446"/>
      <c r="L181" s="446"/>
      <c r="M181" s="446"/>
      <c r="N181" s="446"/>
      <c r="O181" s="446"/>
      <c r="P181" s="446"/>
      <c r="Q181" s="446"/>
      <c r="R181" s="446"/>
      <c r="S181" s="446"/>
      <c r="T181" s="446"/>
      <c r="U181" s="446"/>
      <c r="V181" s="446"/>
      <c r="W181" s="446"/>
      <c r="X181" s="446"/>
      <c r="Y181" s="446"/>
      <c r="Z181" s="446"/>
      <c r="AA181" s="446"/>
      <c r="AB181" s="446"/>
      <c r="AC181" s="446"/>
      <c r="AD181" s="396"/>
      <c r="AE181" s="446"/>
      <c r="AF181" s="446"/>
      <c r="AG181" s="446"/>
      <c r="AH181" s="446"/>
      <c r="AI181" s="446"/>
      <c r="AJ181" s="446"/>
      <c r="AK181" s="446"/>
      <c r="AL181" s="446"/>
    </row>
    <row r="182" spans="4:38" s="447" customFormat="1">
      <c r="D182" s="446"/>
      <c r="E182" s="446"/>
      <c r="F182" s="446"/>
      <c r="G182" s="446"/>
      <c r="H182" s="446"/>
      <c r="I182" s="446"/>
      <c r="J182" s="446"/>
      <c r="K182" s="446"/>
      <c r="L182" s="446"/>
      <c r="M182" s="446"/>
      <c r="N182" s="446"/>
      <c r="O182" s="446"/>
      <c r="P182" s="446"/>
      <c r="Q182" s="446"/>
      <c r="R182" s="446"/>
      <c r="S182" s="446"/>
      <c r="T182" s="446"/>
      <c r="U182" s="446"/>
      <c r="V182" s="446"/>
      <c r="W182" s="446"/>
      <c r="X182" s="446"/>
      <c r="Y182" s="446"/>
      <c r="Z182" s="446"/>
      <c r="AA182" s="446"/>
      <c r="AB182" s="446"/>
      <c r="AC182" s="446"/>
      <c r="AD182" s="396"/>
      <c r="AE182" s="446"/>
      <c r="AF182" s="446"/>
      <c r="AG182" s="446"/>
      <c r="AH182" s="446"/>
      <c r="AI182" s="446"/>
      <c r="AJ182" s="446"/>
      <c r="AK182" s="446"/>
      <c r="AL182" s="446"/>
    </row>
    <row r="183" spans="4:38" s="447" customFormat="1">
      <c r="D183" s="446"/>
      <c r="E183" s="446"/>
      <c r="F183" s="446"/>
      <c r="G183" s="446"/>
      <c r="H183" s="446"/>
      <c r="I183" s="446"/>
      <c r="J183" s="446"/>
      <c r="K183" s="446"/>
      <c r="L183" s="446"/>
      <c r="M183" s="446"/>
      <c r="N183" s="446"/>
      <c r="O183" s="446"/>
      <c r="P183" s="446"/>
      <c r="Q183" s="446"/>
      <c r="R183" s="446"/>
      <c r="S183" s="446"/>
      <c r="T183" s="446"/>
      <c r="U183" s="446"/>
      <c r="V183" s="446"/>
      <c r="W183" s="446"/>
      <c r="X183" s="446"/>
      <c r="Y183" s="446"/>
      <c r="Z183" s="446"/>
      <c r="AA183" s="446"/>
      <c r="AB183" s="446"/>
      <c r="AC183" s="446"/>
      <c r="AD183" s="396"/>
      <c r="AE183" s="446"/>
      <c r="AF183" s="446"/>
      <c r="AG183" s="446"/>
      <c r="AH183" s="446"/>
      <c r="AI183" s="446"/>
      <c r="AJ183" s="446"/>
      <c r="AK183" s="446"/>
      <c r="AL183" s="446"/>
    </row>
    <row r="184" spans="4:38" s="447" customFormat="1">
      <c r="D184" s="446"/>
      <c r="E184" s="446"/>
      <c r="F184" s="446"/>
      <c r="G184" s="446"/>
      <c r="H184" s="446"/>
      <c r="I184" s="446"/>
      <c r="J184" s="446"/>
      <c r="K184" s="446"/>
      <c r="L184" s="446"/>
      <c r="M184" s="446"/>
      <c r="N184" s="446"/>
      <c r="O184" s="446"/>
      <c r="P184" s="446"/>
      <c r="Q184" s="446"/>
      <c r="R184" s="446"/>
      <c r="S184" s="446"/>
      <c r="T184" s="446"/>
      <c r="U184" s="446"/>
      <c r="V184" s="446"/>
      <c r="W184" s="446"/>
      <c r="X184" s="446"/>
      <c r="Y184" s="446"/>
      <c r="Z184" s="446"/>
      <c r="AA184" s="446"/>
      <c r="AB184" s="446"/>
      <c r="AC184" s="446"/>
      <c r="AD184" s="396"/>
      <c r="AE184" s="446"/>
      <c r="AF184" s="446"/>
      <c r="AG184" s="446"/>
      <c r="AH184" s="446"/>
      <c r="AI184" s="446"/>
      <c r="AJ184" s="446"/>
      <c r="AK184" s="446"/>
      <c r="AL184" s="446"/>
    </row>
    <row r="185" spans="4:38" s="447" customFormat="1">
      <c r="D185" s="446"/>
      <c r="E185" s="446"/>
      <c r="F185" s="446"/>
      <c r="G185" s="446"/>
      <c r="H185" s="446"/>
      <c r="I185" s="446"/>
      <c r="J185" s="446"/>
      <c r="K185" s="446"/>
      <c r="L185" s="446"/>
      <c r="M185" s="446"/>
      <c r="N185" s="446"/>
      <c r="O185" s="446"/>
      <c r="P185" s="446"/>
      <c r="Q185" s="446"/>
      <c r="R185" s="446"/>
      <c r="S185" s="446"/>
      <c r="T185" s="446"/>
      <c r="U185" s="446"/>
      <c r="V185" s="446"/>
      <c r="W185" s="446"/>
      <c r="X185" s="446"/>
      <c r="Y185" s="446"/>
      <c r="Z185" s="446"/>
      <c r="AA185" s="446"/>
      <c r="AB185" s="446"/>
      <c r="AC185" s="446"/>
      <c r="AD185" s="396"/>
      <c r="AE185" s="446"/>
      <c r="AF185" s="446"/>
      <c r="AG185" s="446"/>
      <c r="AH185" s="446"/>
      <c r="AI185" s="446"/>
      <c r="AJ185" s="446"/>
      <c r="AK185" s="446"/>
      <c r="AL185" s="446"/>
    </row>
    <row r="186" spans="4:38" s="447" customFormat="1">
      <c r="D186" s="446"/>
      <c r="E186" s="446"/>
      <c r="F186" s="446"/>
      <c r="G186" s="446"/>
      <c r="H186" s="446"/>
      <c r="I186" s="446"/>
      <c r="J186" s="446"/>
      <c r="K186" s="446"/>
      <c r="L186" s="446"/>
      <c r="M186" s="446"/>
      <c r="N186" s="446"/>
      <c r="O186" s="446"/>
      <c r="P186" s="446"/>
      <c r="Q186" s="446"/>
      <c r="R186" s="446"/>
      <c r="S186" s="446"/>
      <c r="T186" s="446"/>
      <c r="U186" s="446"/>
      <c r="V186" s="446"/>
      <c r="W186" s="446"/>
      <c r="X186" s="446"/>
      <c r="Y186" s="446"/>
      <c r="Z186" s="446"/>
      <c r="AA186" s="446"/>
      <c r="AB186" s="446"/>
      <c r="AC186" s="446"/>
      <c r="AD186" s="396"/>
      <c r="AE186" s="446"/>
      <c r="AF186" s="446"/>
      <c r="AG186" s="446"/>
      <c r="AH186" s="446"/>
      <c r="AI186" s="446"/>
      <c r="AJ186" s="446"/>
      <c r="AK186" s="446"/>
      <c r="AL186" s="446"/>
    </row>
    <row r="187" spans="4:38" s="447" customFormat="1">
      <c r="D187" s="446"/>
      <c r="E187" s="446"/>
      <c r="F187" s="446"/>
      <c r="G187" s="446"/>
      <c r="H187" s="446"/>
      <c r="I187" s="446"/>
      <c r="J187" s="446"/>
      <c r="K187" s="446"/>
      <c r="L187" s="446"/>
      <c r="M187" s="446"/>
      <c r="N187" s="446"/>
      <c r="O187" s="446"/>
      <c r="P187" s="446"/>
      <c r="Q187" s="446"/>
      <c r="R187" s="446"/>
      <c r="S187" s="446"/>
      <c r="T187" s="446"/>
      <c r="U187" s="446"/>
      <c r="V187" s="446"/>
      <c r="W187" s="446"/>
      <c r="X187" s="446"/>
      <c r="Y187" s="446"/>
      <c r="Z187" s="446"/>
      <c r="AA187" s="446"/>
      <c r="AB187" s="446"/>
      <c r="AC187" s="446"/>
      <c r="AD187" s="396"/>
      <c r="AE187" s="446"/>
      <c r="AF187" s="446"/>
      <c r="AG187" s="446"/>
      <c r="AH187" s="446"/>
      <c r="AI187" s="446"/>
      <c r="AJ187" s="446"/>
      <c r="AK187" s="446"/>
      <c r="AL187" s="446"/>
    </row>
    <row r="188" spans="4:38" s="447" customFormat="1">
      <c r="D188" s="446"/>
      <c r="E188" s="446"/>
      <c r="F188" s="446"/>
      <c r="G188" s="446"/>
      <c r="H188" s="446"/>
      <c r="I188" s="446"/>
      <c r="J188" s="446"/>
      <c r="K188" s="446"/>
      <c r="L188" s="446"/>
      <c r="M188" s="446"/>
      <c r="N188" s="446"/>
      <c r="O188" s="446"/>
      <c r="P188" s="446"/>
      <c r="Q188" s="446"/>
      <c r="R188" s="446"/>
      <c r="S188" s="446"/>
      <c r="T188" s="446"/>
      <c r="U188" s="446"/>
      <c r="V188" s="446"/>
      <c r="W188" s="446"/>
      <c r="X188" s="446"/>
      <c r="Y188" s="446"/>
      <c r="Z188" s="446"/>
      <c r="AA188" s="446"/>
      <c r="AB188" s="446"/>
      <c r="AC188" s="446"/>
      <c r="AD188" s="396"/>
      <c r="AE188" s="446"/>
      <c r="AF188" s="446"/>
      <c r="AG188" s="446"/>
      <c r="AH188" s="446"/>
      <c r="AI188" s="446"/>
      <c r="AJ188" s="446"/>
      <c r="AK188" s="446"/>
      <c r="AL188" s="446"/>
    </row>
    <row r="189" spans="4:38" s="447" customFormat="1">
      <c r="D189" s="446"/>
      <c r="E189" s="446"/>
      <c r="F189" s="446"/>
      <c r="G189" s="446"/>
      <c r="H189" s="446"/>
      <c r="I189" s="446"/>
      <c r="J189" s="446"/>
      <c r="K189" s="446"/>
      <c r="L189" s="446"/>
      <c r="M189" s="446"/>
      <c r="N189" s="446"/>
      <c r="O189" s="446"/>
      <c r="P189" s="446"/>
      <c r="Q189" s="446"/>
      <c r="R189" s="446"/>
      <c r="S189" s="446"/>
      <c r="T189" s="446"/>
      <c r="U189" s="446"/>
      <c r="V189" s="446"/>
      <c r="W189" s="446"/>
      <c r="X189" s="446"/>
      <c r="Y189" s="446"/>
      <c r="Z189" s="446"/>
      <c r="AA189" s="446"/>
      <c r="AB189" s="446"/>
      <c r="AC189" s="446"/>
      <c r="AD189" s="396"/>
      <c r="AE189" s="446"/>
      <c r="AF189" s="446"/>
      <c r="AG189" s="446"/>
      <c r="AH189" s="446"/>
      <c r="AI189" s="446"/>
      <c r="AJ189" s="446"/>
      <c r="AK189" s="446"/>
      <c r="AL189" s="446"/>
    </row>
    <row r="190" spans="4:38" s="447" customFormat="1">
      <c r="D190" s="446"/>
      <c r="E190" s="446"/>
      <c r="F190" s="446"/>
      <c r="G190" s="446"/>
      <c r="H190" s="446"/>
      <c r="I190" s="446"/>
      <c r="J190" s="446"/>
      <c r="K190" s="446"/>
      <c r="L190" s="446"/>
      <c r="M190" s="446"/>
      <c r="N190" s="446"/>
      <c r="O190" s="446"/>
      <c r="P190" s="446"/>
      <c r="Q190" s="446"/>
      <c r="R190" s="446"/>
      <c r="S190" s="446"/>
      <c r="T190" s="446"/>
      <c r="U190" s="446"/>
      <c r="V190" s="446"/>
      <c r="W190" s="446"/>
      <c r="X190" s="446"/>
      <c r="Y190" s="446"/>
      <c r="Z190" s="446"/>
      <c r="AA190" s="446"/>
      <c r="AB190" s="446"/>
      <c r="AC190" s="446"/>
      <c r="AD190" s="396"/>
      <c r="AE190" s="446"/>
      <c r="AF190" s="446"/>
      <c r="AG190" s="446"/>
      <c r="AH190" s="446"/>
      <c r="AI190" s="446"/>
      <c r="AJ190" s="446"/>
      <c r="AK190" s="446"/>
      <c r="AL190" s="446"/>
    </row>
    <row r="191" spans="4:38" s="447" customFormat="1">
      <c r="D191" s="446"/>
      <c r="E191" s="446"/>
      <c r="F191" s="446"/>
      <c r="G191" s="446"/>
      <c r="H191" s="446"/>
      <c r="I191" s="446"/>
      <c r="J191" s="446"/>
      <c r="K191" s="446"/>
      <c r="L191" s="446"/>
      <c r="M191" s="446"/>
      <c r="N191" s="446"/>
      <c r="O191" s="446"/>
      <c r="P191" s="446"/>
      <c r="Q191" s="446"/>
      <c r="R191" s="446"/>
      <c r="S191" s="446"/>
      <c r="T191" s="446"/>
      <c r="U191" s="446"/>
      <c r="V191" s="446"/>
      <c r="W191" s="446"/>
      <c r="X191" s="446"/>
      <c r="Y191" s="446"/>
      <c r="Z191" s="446"/>
      <c r="AA191" s="446"/>
      <c r="AB191" s="446"/>
      <c r="AC191" s="446"/>
      <c r="AD191" s="396"/>
      <c r="AE191" s="446"/>
      <c r="AF191" s="446"/>
      <c r="AG191" s="446"/>
      <c r="AH191" s="446"/>
      <c r="AI191" s="446"/>
      <c r="AJ191" s="446"/>
      <c r="AK191" s="446"/>
      <c r="AL191" s="446"/>
    </row>
    <row r="192" spans="4:38" s="447" customFormat="1">
      <c r="D192" s="446"/>
      <c r="E192" s="446"/>
      <c r="F192" s="446"/>
      <c r="G192" s="446"/>
      <c r="H192" s="446"/>
      <c r="I192" s="446"/>
      <c r="J192" s="446"/>
      <c r="K192" s="446"/>
      <c r="L192" s="446"/>
      <c r="M192" s="446"/>
      <c r="N192" s="446"/>
      <c r="O192" s="446"/>
      <c r="P192" s="446"/>
      <c r="Q192" s="446"/>
      <c r="R192" s="446"/>
      <c r="S192" s="446"/>
      <c r="T192" s="446"/>
      <c r="U192" s="446"/>
      <c r="V192" s="446"/>
      <c r="W192" s="446"/>
      <c r="X192" s="446"/>
      <c r="Y192" s="446"/>
      <c r="Z192" s="446"/>
      <c r="AA192" s="446"/>
      <c r="AB192" s="446"/>
      <c r="AC192" s="446"/>
      <c r="AD192" s="396"/>
      <c r="AE192" s="446"/>
      <c r="AF192" s="446"/>
      <c r="AG192" s="446"/>
      <c r="AH192" s="446"/>
      <c r="AI192" s="446"/>
      <c r="AJ192" s="446"/>
      <c r="AK192" s="446"/>
      <c r="AL192" s="446"/>
    </row>
    <row r="193" spans="4:38" s="447" customFormat="1">
      <c r="D193" s="446"/>
      <c r="E193" s="446"/>
      <c r="F193" s="446"/>
      <c r="G193" s="446"/>
      <c r="H193" s="446"/>
      <c r="I193" s="446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6"/>
      <c r="AC193" s="446"/>
      <c r="AD193" s="396"/>
      <c r="AE193" s="446"/>
      <c r="AF193" s="446"/>
      <c r="AG193" s="446"/>
      <c r="AH193" s="446"/>
      <c r="AI193" s="446"/>
      <c r="AJ193" s="446"/>
      <c r="AK193" s="446"/>
      <c r="AL193" s="446"/>
    </row>
    <row r="194" spans="4:38" s="447" customFormat="1">
      <c r="D194" s="446"/>
      <c r="E194" s="446"/>
      <c r="F194" s="446"/>
      <c r="G194" s="446"/>
      <c r="H194" s="446"/>
      <c r="I194" s="446"/>
      <c r="J194" s="446"/>
      <c r="K194" s="446"/>
      <c r="L194" s="446"/>
      <c r="M194" s="446"/>
      <c r="N194" s="446"/>
      <c r="O194" s="446"/>
      <c r="P194" s="446"/>
      <c r="Q194" s="446"/>
      <c r="R194" s="446"/>
      <c r="S194" s="446"/>
      <c r="T194" s="446"/>
      <c r="U194" s="446"/>
      <c r="V194" s="446"/>
      <c r="W194" s="446"/>
      <c r="X194" s="446"/>
      <c r="Y194" s="446"/>
      <c r="Z194" s="446"/>
      <c r="AA194" s="446"/>
      <c r="AB194" s="446"/>
      <c r="AC194" s="446"/>
      <c r="AD194" s="396"/>
      <c r="AE194" s="446"/>
      <c r="AF194" s="446"/>
      <c r="AG194" s="446"/>
      <c r="AH194" s="446"/>
      <c r="AI194" s="446"/>
      <c r="AJ194" s="446"/>
      <c r="AK194" s="446"/>
      <c r="AL194" s="446"/>
    </row>
    <row r="195" spans="4:38" s="447" customFormat="1">
      <c r="D195" s="446"/>
      <c r="E195" s="446"/>
      <c r="F195" s="446"/>
      <c r="G195" s="446"/>
      <c r="H195" s="446"/>
      <c r="I195" s="446"/>
      <c r="J195" s="446"/>
      <c r="K195" s="446"/>
      <c r="L195" s="446"/>
      <c r="M195" s="446"/>
      <c r="N195" s="446"/>
      <c r="O195" s="446"/>
      <c r="P195" s="446"/>
      <c r="Q195" s="446"/>
      <c r="R195" s="446"/>
      <c r="S195" s="446"/>
      <c r="T195" s="446"/>
      <c r="U195" s="446"/>
      <c r="V195" s="446"/>
      <c r="W195" s="446"/>
      <c r="X195" s="446"/>
      <c r="Y195" s="446"/>
      <c r="Z195" s="446"/>
      <c r="AA195" s="446"/>
      <c r="AB195" s="446"/>
      <c r="AC195" s="446"/>
      <c r="AD195" s="396"/>
      <c r="AE195" s="446"/>
      <c r="AF195" s="446"/>
      <c r="AG195" s="446"/>
      <c r="AH195" s="446"/>
      <c r="AI195" s="446"/>
      <c r="AJ195" s="446"/>
      <c r="AK195" s="446"/>
      <c r="AL195" s="446"/>
    </row>
    <row r="196" spans="4:38" s="447" customFormat="1">
      <c r="D196" s="446"/>
      <c r="E196" s="446"/>
      <c r="F196" s="446"/>
      <c r="G196" s="446"/>
      <c r="H196" s="446"/>
      <c r="I196" s="446"/>
      <c r="J196" s="446"/>
      <c r="K196" s="446"/>
      <c r="L196" s="446"/>
      <c r="M196" s="446"/>
      <c r="N196" s="446"/>
      <c r="O196" s="446"/>
      <c r="P196" s="446"/>
      <c r="Q196" s="446"/>
      <c r="R196" s="446"/>
      <c r="S196" s="446"/>
      <c r="T196" s="446"/>
      <c r="U196" s="446"/>
      <c r="V196" s="446"/>
      <c r="W196" s="446"/>
      <c r="X196" s="446"/>
      <c r="Y196" s="446"/>
      <c r="Z196" s="446"/>
      <c r="AA196" s="446"/>
      <c r="AB196" s="446"/>
      <c r="AC196" s="446"/>
      <c r="AD196" s="396"/>
      <c r="AE196" s="446"/>
      <c r="AF196" s="446"/>
      <c r="AG196" s="446"/>
      <c r="AH196" s="446"/>
      <c r="AI196" s="446"/>
      <c r="AJ196" s="446"/>
      <c r="AK196" s="446"/>
      <c r="AL196" s="446"/>
    </row>
    <row r="197" spans="4:38" s="447" customFormat="1">
      <c r="D197" s="446"/>
      <c r="E197" s="446"/>
      <c r="F197" s="446"/>
      <c r="G197" s="446"/>
      <c r="H197" s="446"/>
      <c r="I197" s="446"/>
      <c r="J197" s="446"/>
      <c r="K197" s="446"/>
      <c r="L197" s="446"/>
      <c r="M197" s="446"/>
      <c r="N197" s="446"/>
      <c r="O197" s="446"/>
      <c r="P197" s="446"/>
      <c r="Q197" s="446"/>
      <c r="R197" s="446"/>
      <c r="S197" s="446"/>
      <c r="T197" s="446"/>
      <c r="U197" s="446"/>
      <c r="V197" s="446"/>
      <c r="W197" s="446"/>
      <c r="X197" s="446"/>
      <c r="Y197" s="446"/>
      <c r="Z197" s="446"/>
      <c r="AA197" s="446"/>
      <c r="AB197" s="446"/>
      <c r="AC197" s="446"/>
      <c r="AD197" s="396"/>
      <c r="AE197" s="446"/>
      <c r="AF197" s="446"/>
      <c r="AG197" s="446"/>
      <c r="AH197" s="446"/>
      <c r="AI197" s="446"/>
      <c r="AJ197" s="446"/>
      <c r="AK197" s="446"/>
      <c r="AL197" s="446"/>
    </row>
    <row r="198" spans="4:38" s="447" customFormat="1">
      <c r="D198" s="446"/>
      <c r="E198" s="446"/>
      <c r="F198" s="446"/>
      <c r="G198" s="446"/>
      <c r="H198" s="446"/>
      <c r="I198" s="446"/>
      <c r="J198" s="446"/>
      <c r="K198" s="446"/>
      <c r="L198" s="446"/>
      <c r="M198" s="446"/>
      <c r="N198" s="446"/>
      <c r="O198" s="446"/>
      <c r="P198" s="446"/>
      <c r="Q198" s="446"/>
      <c r="R198" s="446"/>
      <c r="S198" s="446"/>
      <c r="T198" s="446"/>
      <c r="U198" s="446"/>
      <c r="V198" s="446"/>
      <c r="W198" s="446"/>
      <c r="X198" s="446"/>
      <c r="Y198" s="446"/>
      <c r="Z198" s="446"/>
      <c r="AA198" s="446"/>
      <c r="AB198" s="446"/>
      <c r="AC198" s="446"/>
      <c r="AD198" s="396"/>
      <c r="AE198" s="446"/>
      <c r="AF198" s="446"/>
      <c r="AG198" s="446"/>
      <c r="AH198" s="446"/>
      <c r="AI198" s="446"/>
      <c r="AJ198" s="446"/>
      <c r="AK198" s="446"/>
      <c r="AL198" s="446"/>
    </row>
    <row r="199" spans="4:38" s="447" customFormat="1">
      <c r="D199" s="446"/>
      <c r="E199" s="446"/>
      <c r="F199" s="446"/>
      <c r="G199" s="446"/>
      <c r="H199" s="446"/>
      <c r="I199" s="446"/>
      <c r="J199" s="446"/>
      <c r="K199" s="446"/>
      <c r="L199" s="446"/>
      <c r="M199" s="446"/>
      <c r="N199" s="446"/>
      <c r="O199" s="446"/>
      <c r="P199" s="446"/>
      <c r="Q199" s="446"/>
      <c r="R199" s="446"/>
      <c r="S199" s="446"/>
      <c r="T199" s="446"/>
      <c r="U199" s="446"/>
      <c r="V199" s="446"/>
      <c r="W199" s="446"/>
      <c r="X199" s="446"/>
      <c r="Y199" s="446"/>
      <c r="Z199" s="446"/>
      <c r="AA199" s="446"/>
      <c r="AB199" s="446"/>
      <c r="AC199" s="446"/>
      <c r="AD199" s="396"/>
      <c r="AE199" s="446"/>
      <c r="AF199" s="446"/>
      <c r="AG199" s="446"/>
      <c r="AH199" s="446"/>
      <c r="AI199" s="446"/>
      <c r="AJ199" s="446"/>
      <c r="AK199" s="446"/>
      <c r="AL199" s="446"/>
    </row>
    <row r="200" spans="4:38" s="447" customFormat="1">
      <c r="D200" s="446"/>
      <c r="E200" s="446"/>
      <c r="F200" s="446"/>
      <c r="G200" s="446"/>
      <c r="H200" s="446"/>
      <c r="I200" s="446"/>
      <c r="J200" s="446"/>
      <c r="K200" s="446"/>
      <c r="L200" s="446"/>
      <c r="M200" s="446"/>
      <c r="N200" s="446"/>
      <c r="O200" s="446"/>
      <c r="P200" s="446"/>
      <c r="Q200" s="446"/>
      <c r="R200" s="446"/>
      <c r="S200" s="446"/>
      <c r="T200" s="446"/>
      <c r="U200" s="446"/>
      <c r="V200" s="446"/>
      <c r="W200" s="446"/>
      <c r="X200" s="446"/>
      <c r="Y200" s="446"/>
      <c r="Z200" s="446"/>
      <c r="AA200" s="446"/>
      <c r="AB200" s="446"/>
      <c r="AC200" s="446"/>
      <c r="AD200" s="396"/>
      <c r="AE200" s="446"/>
      <c r="AF200" s="446"/>
      <c r="AG200" s="446"/>
      <c r="AH200" s="446"/>
      <c r="AI200" s="446"/>
      <c r="AJ200" s="446"/>
      <c r="AK200" s="446"/>
      <c r="AL200" s="446"/>
    </row>
    <row r="201" spans="4:38" s="447" customFormat="1">
      <c r="D201" s="446"/>
      <c r="E201" s="446"/>
      <c r="F201" s="446"/>
      <c r="G201" s="446"/>
      <c r="H201" s="446"/>
      <c r="I201" s="446"/>
      <c r="J201" s="446"/>
      <c r="K201" s="446"/>
      <c r="L201" s="446"/>
      <c r="M201" s="446"/>
      <c r="N201" s="446"/>
      <c r="O201" s="446"/>
      <c r="P201" s="446"/>
      <c r="Q201" s="446"/>
      <c r="R201" s="446"/>
      <c r="S201" s="446"/>
      <c r="T201" s="446"/>
      <c r="U201" s="446"/>
      <c r="V201" s="446"/>
      <c r="W201" s="446"/>
      <c r="X201" s="446"/>
      <c r="Y201" s="446"/>
      <c r="Z201" s="446"/>
      <c r="AA201" s="446"/>
      <c r="AB201" s="446"/>
      <c r="AC201" s="446"/>
      <c r="AD201" s="396"/>
      <c r="AE201" s="446"/>
      <c r="AF201" s="446"/>
      <c r="AG201" s="446"/>
      <c r="AH201" s="446"/>
      <c r="AI201" s="446"/>
      <c r="AJ201" s="446"/>
      <c r="AK201" s="446"/>
      <c r="AL201" s="446"/>
    </row>
    <row r="202" spans="4:38" s="447" customFormat="1">
      <c r="D202" s="446"/>
      <c r="E202" s="446"/>
      <c r="F202" s="446"/>
      <c r="G202" s="446"/>
      <c r="H202" s="446"/>
      <c r="I202" s="446"/>
      <c r="J202" s="446"/>
      <c r="K202" s="446"/>
      <c r="L202" s="446"/>
      <c r="M202" s="446"/>
      <c r="N202" s="446"/>
      <c r="O202" s="446"/>
      <c r="P202" s="446"/>
      <c r="Q202" s="446"/>
      <c r="R202" s="446"/>
      <c r="S202" s="446"/>
      <c r="T202" s="446"/>
      <c r="U202" s="446"/>
      <c r="V202" s="446"/>
      <c r="W202" s="446"/>
      <c r="X202" s="446"/>
      <c r="Y202" s="446"/>
      <c r="Z202" s="446"/>
      <c r="AA202" s="446"/>
      <c r="AB202" s="446"/>
      <c r="AC202" s="446"/>
      <c r="AD202" s="396"/>
      <c r="AE202" s="446"/>
      <c r="AF202" s="446"/>
      <c r="AG202" s="446"/>
      <c r="AH202" s="446"/>
      <c r="AI202" s="446"/>
      <c r="AJ202" s="446"/>
      <c r="AK202" s="446"/>
      <c r="AL202" s="446"/>
    </row>
    <row r="203" spans="4:38" s="447" customFormat="1">
      <c r="D203" s="446"/>
      <c r="E203" s="446"/>
      <c r="F203" s="446"/>
      <c r="G203" s="446"/>
      <c r="H203" s="446"/>
      <c r="I203" s="446"/>
      <c r="J203" s="446"/>
      <c r="K203" s="446"/>
      <c r="L203" s="446"/>
      <c r="M203" s="446"/>
      <c r="N203" s="446"/>
      <c r="O203" s="446"/>
      <c r="P203" s="446"/>
      <c r="Q203" s="446"/>
      <c r="R203" s="446"/>
      <c r="S203" s="446"/>
      <c r="T203" s="446"/>
      <c r="U203" s="446"/>
      <c r="V203" s="446"/>
      <c r="W203" s="446"/>
      <c r="X203" s="446"/>
      <c r="Y203" s="446"/>
      <c r="Z203" s="446"/>
      <c r="AA203" s="446"/>
      <c r="AB203" s="446"/>
      <c r="AC203" s="446"/>
      <c r="AD203" s="396"/>
      <c r="AE203" s="446"/>
      <c r="AF203" s="446"/>
      <c r="AG203" s="446"/>
      <c r="AH203" s="446"/>
      <c r="AI203" s="446"/>
      <c r="AJ203" s="446"/>
      <c r="AK203" s="446"/>
      <c r="AL203" s="446"/>
    </row>
    <row r="204" spans="4:38" s="447" customFormat="1">
      <c r="D204" s="446"/>
      <c r="E204" s="446"/>
      <c r="F204" s="446"/>
      <c r="G204" s="446"/>
      <c r="H204" s="446"/>
      <c r="I204" s="446"/>
      <c r="J204" s="446"/>
      <c r="K204" s="446"/>
      <c r="L204" s="446"/>
      <c r="M204" s="446"/>
      <c r="N204" s="446"/>
      <c r="O204" s="446"/>
      <c r="P204" s="446"/>
      <c r="Q204" s="446"/>
      <c r="R204" s="446"/>
      <c r="S204" s="446"/>
      <c r="T204" s="446"/>
      <c r="U204" s="446"/>
      <c r="V204" s="446"/>
      <c r="W204" s="446"/>
      <c r="X204" s="446"/>
      <c r="Y204" s="446"/>
      <c r="Z204" s="446"/>
      <c r="AA204" s="446"/>
      <c r="AB204" s="446"/>
      <c r="AC204" s="446"/>
      <c r="AD204" s="396"/>
      <c r="AE204" s="446"/>
      <c r="AF204" s="446"/>
      <c r="AG204" s="446"/>
      <c r="AH204" s="446"/>
      <c r="AI204" s="446"/>
      <c r="AJ204" s="446"/>
      <c r="AK204" s="446"/>
      <c r="AL204" s="446"/>
    </row>
    <row r="205" spans="4:38" s="447" customFormat="1">
      <c r="D205" s="446"/>
      <c r="E205" s="446"/>
      <c r="F205" s="446"/>
      <c r="G205" s="446"/>
      <c r="H205" s="446"/>
      <c r="I205" s="446"/>
      <c r="J205" s="446"/>
      <c r="K205" s="446"/>
      <c r="L205" s="446"/>
      <c r="M205" s="446"/>
      <c r="N205" s="446"/>
      <c r="O205" s="446"/>
      <c r="P205" s="446"/>
      <c r="Q205" s="446"/>
      <c r="R205" s="446"/>
      <c r="S205" s="446"/>
      <c r="T205" s="446"/>
      <c r="U205" s="446"/>
      <c r="V205" s="446"/>
      <c r="W205" s="446"/>
      <c r="X205" s="446"/>
      <c r="Y205" s="446"/>
      <c r="Z205" s="446"/>
      <c r="AA205" s="446"/>
      <c r="AB205" s="446"/>
      <c r="AC205" s="446"/>
      <c r="AD205" s="396"/>
      <c r="AE205" s="446"/>
      <c r="AF205" s="446"/>
      <c r="AG205" s="446"/>
      <c r="AH205" s="446"/>
      <c r="AI205" s="446"/>
      <c r="AJ205" s="446"/>
      <c r="AK205" s="446"/>
      <c r="AL205" s="446"/>
    </row>
    <row r="206" spans="4:38" s="447" customFormat="1">
      <c r="D206" s="446"/>
      <c r="E206" s="446"/>
      <c r="F206" s="446"/>
      <c r="G206" s="446"/>
      <c r="H206" s="446"/>
      <c r="I206" s="446"/>
      <c r="J206" s="446"/>
      <c r="K206" s="446"/>
      <c r="L206" s="446"/>
      <c r="M206" s="446"/>
      <c r="N206" s="446"/>
      <c r="O206" s="446"/>
      <c r="P206" s="446"/>
      <c r="Q206" s="446"/>
      <c r="R206" s="446"/>
      <c r="S206" s="446"/>
      <c r="T206" s="446"/>
      <c r="U206" s="446"/>
      <c r="V206" s="446"/>
      <c r="W206" s="446"/>
      <c r="X206" s="446"/>
      <c r="Y206" s="446"/>
      <c r="Z206" s="446"/>
      <c r="AA206" s="446"/>
      <c r="AB206" s="446"/>
      <c r="AC206" s="446"/>
      <c r="AD206" s="396"/>
      <c r="AE206" s="446"/>
      <c r="AF206" s="446"/>
      <c r="AG206" s="446"/>
      <c r="AH206" s="446"/>
      <c r="AI206" s="446"/>
      <c r="AJ206" s="446"/>
      <c r="AK206" s="446"/>
      <c r="AL206" s="446"/>
    </row>
    <row r="207" spans="4:38" s="447" customFormat="1">
      <c r="D207" s="446"/>
      <c r="E207" s="446"/>
      <c r="F207" s="446"/>
      <c r="G207" s="446"/>
      <c r="H207" s="446"/>
      <c r="I207" s="446"/>
      <c r="J207" s="446"/>
      <c r="K207" s="446"/>
      <c r="L207" s="446"/>
      <c r="M207" s="446"/>
      <c r="N207" s="446"/>
      <c r="O207" s="446"/>
      <c r="P207" s="446"/>
      <c r="Q207" s="446"/>
      <c r="R207" s="446"/>
      <c r="S207" s="446"/>
      <c r="T207" s="446"/>
      <c r="U207" s="446"/>
      <c r="V207" s="446"/>
      <c r="W207" s="446"/>
      <c r="X207" s="446"/>
      <c r="Y207" s="446"/>
      <c r="Z207" s="446"/>
      <c r="AA207" s="446"/>
      <c r="AB207" s="446"/>
      <c r="AC207" s="446"/>
      <c r="AD207" s="396"/>
      <c r="AE207" s="446"/>
      <c r="AF207" s="446"/>
      <c r="AG207" s="446"/>
      <c r="AH207" s="446"/>
      <c r="AI207" s="446"/>
      <c r="AJ207" s="446"/>
      <c r="AK207" s="446"/>
      <c r="AL207" s="446"/>
    </row>
    <row r="208" spans="4:38" s="447" customFormat="1">
      <c r="D208" s="446"/>
      <c r="E208" s="446"/>
      <c r="F208" s="446"/>
      <c r="G208" s="446"/>
      <c r="H208" s="446"/>
      <c r="I208" s="446"/>
      <c r="J208" s="446"/>
      <c r="K208" s="446"/>
      <c r="L208" s="446"/>
      <c r="M208" s="446"/>
      <c r="N208" s="446"/>
      <c r="O208" s="446"/>
      <c r="P208" s="446"/>
      <c r="Q208" s="446"/>
      <c r="R208" s="446"/>
      <c r="S208" s="446"/>
      <c r="T208" s="446"/>
      <c r="U208" s="446"/>
      <c r="V208" s="446"/>
      <c r="W208" s="446"/>
      <c r="X208" s="446"/>
      <c r="Y208" s="446"/>
      <c r="Z208" s="446"/>
      <c r="AA208" s="446"/>
      <c r="AB208" s="446"/>
      <c r="AC208" s="446"/>
      <c r="AD208" s="396"/>
      <c r="AE208" s="446"/>
      <c r="AF208" s="446"/>
      <c r="AG208" s="446"/>
      <c r="AH208" s="446"/>
      <c r="AI208" s="446"/>
      <c r="AJ208" s="446"/>
      <c r="AK208" s="446"/>
      <c r="AL208" s="446"/>
    </row>
    <row r="209" spans="4:38" s="447" customFormat="1">
      <c r="D209" s="446"/>
      <c r="E209" s="446"/>
      <c r="F209" s="446"/>
      <c r="G209" s="446"/>
      <c r="H209" s="446"/>
      <c r="I209" s="446"/>
      <c r="J209" s="446"/>
      <c r="K209" s="446"/>
      <c r="L209" s="446"/>
      <c r="M209" s="446"/>
      <c r="N209" s="446"/>
      <c r="O209" s="446"/>
      <c r="P209" s="446"/>
      <c r="Q209" s="446"/>
      <c r="R209" s="446"/>
      <c r="S209" s="446"/>
      <c r="T209" s="446"/>
      <c r="U209" s="446"/>
      <c r="V209" s="446"/>
      <c r="W209" s="446"/>
      <c r="X209" s="446"/>
      <c r="Y209" s="446"/>
      <c r="Z209" s="446"/>
      <c r="AA209" s="446"/>
      <c r="AB209" s="446"/>
      <c r="AC209" s="446"/>
      <c r="AD209" s="396"/>
      <c r="AE209" s="446"/>
      <c r="AF209" s="446"/>
      <c r="AG209" s="446"/>
      <c r="AH209" s="446"/>
      <c r="AI209" s="446"/>
      <c r="AJ209" s="446"/>
      <c r="AK209" s="446"/>
      <c r="AL209" s="446"/>
    </row>
    <row r="210" spans="4:38" s="447" customFormat="1">
      <c r="D210" s="446"/>
      <c r="E210" s="446"/>
      <c r="F210" s="446"/>
      <c r="G210" s="446"/>
      <c r="H210" s="446"/>
      <c r="I210" s="446"/>
      <c r="J210" s="446"/>
      <c r="K210" s="446"/>
      <c r="L210" s="446"/>
      <c r="M210" s="446"/>
      <c r="N210" s="446"/>
      <c r="O210" s="446"/>
      <c r="P210" s="446"/>
      <c r="Q210" s="446"/>
      <c r="R210" s="446"/>
      <c r="S210" s="446"/>
      <c r="T210" s="446"/>
      <c r="U210" s="446"/>
      <c r="V210" s="446"/>
      <c r="W210" s="446"/>
      <c r="X210" s="446"/>
      <c r="Y210" s="446"/>
      <c r="Z210" s="446"/>
      <c r="AA210" s="446"/>
      <c r="AB210" s="446"/>
      <c r="AC210" s="446"/>
      <c r="AD210" s="396"/>
      <c r="AE210" s="446"/>
      <c r="AF210" s="446"/>
      <c r="AG210" s="446"/>
      <c r="AH210" s="446"/>
      <c r="AI210" s="446"/>
      <c r="AJ210" s="446"/>
      <c r="AK210" s="446"/>
      <c r="AL210" s="446"/>
    </row>
    <row r="211" spans="4:38" s="447" customFormat="1">
      <c r="D211" s="446"/>
      <c r="E211" s="446"/>
      <c r="F211" s="446"/>
      <c r="G211" s="446"/>
      <c r="H211" s="446"/>
      <c r="I211" s="446"/>
      <c r="J211" s="446"/>
      <c r="K211" s="446"/>
      <c r="L211" s="446"/>
      <c r="M211" s="446"/>
      <c r="N211" s="446"/>
      <c r="O211" s="446"/>
      <c r="P211" s="446"/>
      <c r="Q211" s="446"/>
      <c r="R211" s="446"/>
      <c r="S211" s="446"/>
      <c r="T211" s="446"/>
      <c r="U211" s="446"/>
      <c r="V211" s="446"/>
      <c r="W211" s="446"/>
      <c r="X211" s="446"/>
      <c r="Y211" s="446"/>
      <c r="Z211" s="446"/>
      <c r="AA211" s="446"/>
      <c r="AB211" s="446"/>
      <c r="AC211" s="446"/>
      <c r="AD211" s="396"/>
      <c r="AE211" s="446"/>
      <c r="AF211" s="446"/>
      <c r="AG211" s="446"/>
      <c r="AH211" s="446"/>
      <c r="AI211" s="446"/>
      <c r="AJ211" s="446"/>
      <c r="AK211" s="446"/>
      <c r="AL211" s="446"/>
    </row>
    <row r="212" spans="4:38" s="447" customFormat="1">
      <c r="D212" s="446"/>
      <c r="E212" s="446"/>
      <c r="F212" s="446"/>
      <c r="G212" s="446"/>
      <c r="H212" s="446"/>
      <c r="I212" s="446"/>
      <c r="J212" s="446"/>
      <c r="K212" s="446"/>
      <c r="L212" s="446"/>
      <c r="M212" s="446"/>
      <c r="N212" s="446"/>
      <c r="O212" s="446"/>
      <c r="P212" s="446"/>
      <c r="Q212" s="446"/>
      <c r="R212" s="446"/>
      <c r="S212" s="446"/>
      <c r="T212" s="446"/>
      <c r="U212" s="446"/>
      <c r="V212" s="446"/>
      <c r="W212" s="446"/>
      <c r="X212" s="446"/>
      <c r="Y212" s="446"/>
      <c r="Z212" s="446"/>
      <c r="AA212" s="446"/>
      <c r="AB212" s="446"/>
      <c r="AC212" s="446"/>
      <c r="AD212" s="396"/>
      <c r="AE212" s="446"/>
      <c r="AF212" s="446"/>
      <c r="AG212" s="446"/>
      <c r="AH212" s="446"/>
      <c r="AI212" s="446"/>
      <c r="AJ212" s="446"/>
      <c r="AK212" s="446"/>
      <c r="AL212" s="446"/>
    </row>
    <row r="213" spans="4:38" s="447" customFormat="1">
      <c r="D213" s="446"/>
      <c r="E213" s="446"/>
      <c r="F213" s="446"/>
      <c r="G213" s="446"/>
      <c r="H213" s="446"/>
      <c r="I213" s="446"/>
      <c r="J213" s="446"/>
      <c r="K213" s="446"/>
      <c r="L213" s="446"/>
      <c r="M213" s="446"/>
      <c r="N213" s="446"/>
      <c r="O213" s="446"/>
      <c r="P213" s="446"/>
      <c r="Q213" s="446"/>
      <c r="R213" s="446"/>
      <c r="S213" s="446"/>
      <c r="T213" s="446"/>
      <c r="U213" s="446"/>
      <c r="V213" s="446"/>
      <c r="W213" s="446"/>
      <c r="X213" s="446"/>
      <c r="Y213" s="446"/>
      <c r="Z213" s="446"/>
      <c r="AA213" s="446"/>
      <c r="AB213" s="446"/>
      <c r="AC213" s="446"/>
      <c r="AD213" s="396"/>
      <c r="AE213" s="446"/>
      <c r="AF213" s="446"/>
      <c r="AG213" s="446"/>
      <c r="AH213" s="446"/>
      <c r="AI213" s="446"/>
      <c r="AJ213" s="446"/>
      <c r="AK213" s="446"/>
      <c r="AL213" s="446"/>
    </row>
    <row r="214" spans="4:38" s="447" customFormat="1">
      <c r="D214" s="446"/>
      <c r="E214" s="446"/>
      <c r="F214" s="446"/>
      <c r="G214" s="446"/>
      <c r="H214" s="446"/>
      <c r="I214" s="446"/>
      <c r="J214" s="446"/>
      <c r="K214" s="446"/>
      <c r="L214" s="446"/>
      <c r="M214" s="446"/>
      <c r="N214" s="446"/>
      <c r="O214" s="446"/>
      <c r="P214" s="446"/>
      <c r="Q214" s="446"/>
      <c r="R214" s="446"/>
      <c r="S214" s="446"/>
      <c r="T214" s="446"/>
      <c r="U214" s="446"/>
      <c r="V214" s="446"/>
      <c r="W214" s="446"/>
      <c r="X214" s="446"/>
      <c r="Y214" s="446"/>
      <c r="Z214" s="446"/>
      <c r="AA214" s="446"/>
      <c r="AB214" s="446"/>
      <c r="AC214" s="446"/>
      <c r="AD214" s="396"/>
      <c r="AE214" s="446"/>
      <c r="AF214" s="446"/>
      <c r="AG214" s="446"/>
      <c r="AH214" s="446"/>
      <c r="AI214" s="446"/>
      <c r="AJ214" s="446"/>
      <c r="AK214" s="446"/>
      <c r="AL214" s="446"/>
    </row>
    <row r="215" spans="4:38" s="447" customFormat="1">
      <c r="D215" s="446"/>
      <c r="E215" s="446"/>
      <c r="F215" s="446"/>
      <c r="G215" s="446"/>
      <c r="H215" s="446"/>
      <c r="I215" s="446"/>
      <c r="J215" s="446"/>
      <c r="K215" s="446"/>
      <c r="L215" s="446"/>
      <c r="M215" s="446"/>
      <c r="N215" s="446"/>
      <c r="O215" s="446"/>
      <c r="P215" s="446"/>
      <c r="Q215" s="446"/>
      <c r="R215" s="446"/>
      <c r="S215" s="446"/>
      <c r="T215" s="446"/>
      <c r="U215" s="446"/>
      <c r="V215" s="446"/>
      <c r="W215" s="446"/>
      <c r="X215" s="446"/>
      <c r="Y215" s="446"/>
      <c r="Z215" s="446"/>
      <c r="AA215" s="446"/>
      <c r="AB215" s="446"/>
      <c r="AC215" s="446"/>
      <c r="AD215" s="396"/>
      <c r="AE215" s="446"/>
      <c r="AF215" s="446"/>
      <c r="AG215" s="446"/>
      <c r="AH215" s="446"/>
      <c r="AI215" s="446"/>
      <c r="AJ215" s="446"/>
      <c r="AK215" s="446"/>
      <c r="AL215" s="446"/>
    </row>
    <row r="216" spans="4:38" s="447" customFormat="1">
      <c r="D216" s="446"/>
      <c r="E216" s="446"/>
      <c r="F216" s="446"/>
      <c r="G216" s="446"/>
      <c r="H216" s="446"/>
      <c r="I216" s="446"/>
      <c r="J216" s="446"/>
      <c r="K216" s="446"/>
      <c r="L216" s="446"/>
      <c r="M216" s="446"/>
      <c r="N216" s="446"/>
      <c r="O216" s="446"/>
      <c r="P216" s="446"/>
      <c r="Q216" s="446"/>
      <c r="R216" s="446"/>
      <c r="S216" s="446"/>
      <c r="T216" s="446"/>
      <c r="U216" s="446"/>
      <c r="V216" s="446"/>
      <c r="W216" s="446"/>
      <c r="X216" s="446"/>
      <c r="Y216" s="446"/>
      <c r="Z216" s="446"/>
      <c r="AA216" s="446"/>
      <c r="AB216" s="446"/>
      <c r="AC216" s="446"/>
      <c r="AD216" s="396"/>
      <c r="AE216" s="446"/>
      <c r="AF216" s="446"/>
      <c r="AG216" s="446"/>
      <c r="AH216" s="446"/>
      <c r="AI216" s="446"/>
      <c r="AJ216" s="446"/>
      <c r="AK216" s="446"/>
      <c r="AL216" s="446"/>
    </row>
    <row r="217" spans="4:38" s="447" customFormat="1">
      <c r="D217" s="446"/>
      <c r="E217" s="446"/>
      <c r="F217" s="446"/>
      <c r="G217" s="446"/>
      <c r="H217" s="446"/>
      <c r="I217" s="446"/>
      <c r="J217" s="446"/>
      <c r="K217" s="446"/>
      <c r="L217" s="446"/>
      <c r="M217" s="446"/>
      <c r="N217" s="446"/>
      <c r="O217" s="446"/>
      <c r="P217" s="446"/>
      <c r="Q217" s="446"/>
      <c r="R217" s="446"/>
      <c r="S217" s="446"/>
      <c r="T217" s="446"/>
      <c r="U217" s="446"/>
      <c r="V217" s="446"/>
      <c r="W217" s="446"/>
      <c r="X217" s="446"/>
      <c r="Y217" s="446"/>
      <c r="Z217" s="446"/>
      <c r="AA217" s="446"/>
      <c r="AB217" s="446"/>
      <c r="AC217" s="446"/>
      <c r="AD217" s="396"/>
      <c r="AE217" s="446"/>
      <c r="AF217" s="446"/>
      <c r="AG217" s="446"/>
      <c r="AH217" s="446"/>
      <c r="AI217" s="446"/>
      <c r="AJ217" s="446"/>
      <c r="AK217" s="446"/>
      <c r="AL217" s="446"/>
    </row>
    <row r="218" spans="4:38" s="447" customFormat="1">
      <c r="D218" s="446"/>
      <c r="E218" s="446"/>
      <c r="F218" s="446"/>
      <c r="G218" s="446"/>
      <c r="H218" s="446"/>
      <c r="I218" s="446"/>
      <c r="J218" s="446"/>
      <c r="K218" s="446"/>
      <c r="L218" s="446"/>
      <c r="M218" s="446"/>
      <c r="N218" s="446"/>
      <c r="O218" s="446"/>
      <c r="P218" s="446"/>
      <c r="Q218" s="446"/>
      <c r="R218" s="446"/>
      <c r="S218" s="446"/>
      <c r="T218" s="446"/>
      <c r="U218" s="446"/>
      <c r="V218" s="446"/>
      <c r="W218" s="446"/>
      <c r="X218" s="446"/>
      <c r="Y218" s="446"/>
      <c r="Z218" s="446"/>
      <c r="AA218" s="446"/>
      <c r="AB218" s="446"/>
      <c r="AC218" s="446"/>
      <c r="AD218" s="396"/>
      <c r="AE218" s="446"/>
      <c r="AF218" s="446"/>
      <c r="AG218" s="446"/>
      <c r="AH218" s="446"/>
      <c r="AI218" s="446"/>
      <c r="AJ218" s="446"/>
      <c r="AK218" s="446"/>
      <c r="AL218" s="446"/>
    </row>
    <row r="219" spans="4:38" s="447" customFormat="1">
      <c r="D219" s="446"/>
      <c r="E219" s="446"/>
      <c r="F219" s="446"/>
      <c r="G219" s="446"/>
      <c r="H219" s="446"/>
      <c r="I219" s="446"/>
      <c r="J219" s="446"/>
      <c r="K219" s="446"/>
      <c r="L219" s="446"/>
      <c r="M219" s="446"/>
      <c r="N219" s="446"/>
      <c r="O219" s="446"/>
      <c r="P219" s="446"/>
      <c r="Q219" s="446"/>
      <c r="R219" s="446"/>
      <c r="S219" s="446"/>
      <c r="T219" s="446"/>
      <c r="U219" s="446"/>
      <c r="V219" s="446"/>
      <c r="W219" s="446"/>
      <c r="X219" s="446"/>
      <c r="Y219" s="446"/>
      <c r="Z219" s="446"/>
      <c r="AA219" s="446"/>
      <c r="AB219" s="446"/>
      <c r="AC219" s="446"/>
      <c r="AD219" s="396"/>
      <c r="AE219" s="446"/>
      <c r="AF219" s="446"/>
      <c r="AG219" s="446"/>
      <c r="AH219" s="446"/>
      <c r="AI219" s="446"/>
      <c r="AJ219" s="446"/>
      <c r="AK219" s="446"/>
      <c r="AL219" s="446"/>
    </row>
    <row r="220" spans="4:38" s="447" customFormat="1">
      <c r="D220" s="446"/>
      <c r="E220" s="446"/>
      <c r="F220" s="446"/>
      <c r="G220" s="446"/>
      <c r="H220" s="446"/>
      <c r="I220" s="446"/>
      <c r="J220" s="446"/>
      <c r="K220" s="446"/>
      <c r="L220" s="446"/>
      <c r="M220" s="446"/>
      <c r="N220" s="446"/>
      <c r="O220" s="446"/>
      <c r="P220" s="446"/>
      <c r="Q220" s="446"/>
      <c r="R220" s="446"/>
      <c r="S220" s="446"/>
      <c r="T220" s="446"/>
      <c r="U220" s="446"/>
      <c r="V220" s="446"/>
      <c r="W220" s="446"/>
      <c r="X220" s="446"/>
      <c r="Y220" s="446"/>
      <c r="Z220" s="446"/>
      <c r="AA220" s="446"/>
      <c r="AB220" s="446"/>
      <c r="AC220" s="446"/>
      <c r="AD220" s="396"/>
      <c r="AE220" s="446"/>
      <c r="AF220" s="446"/>
      <c r="AG220" s="446"/>
      <c r="AH220" s="446"/>
      <c r="AI220" s="446"/>
      <c r="AJ220" s="446"/>
      <c r="AK220" s="446"/>
      <c r="AL220" s="446"/>
    </row>
    <row r="221" spans="4:38" s="447" customFormat="1">
      <c r="D221" s="446"/>
      <c r="E221" s="446"/>
      <c r="F221" s="446"/>
      <c r="G221" s="446"/>
      <c r="H221" s="446"/>
      <c r="I221" s="446"/>
      <c r="J221" s="446"/>
      <c r="K221" s="446"/>
      <c r="L221" s="446"/>
      <c r="M221" s="446"/>
      <c r="N221" s="446"/>
      <c r="O221" s="446"/>
      <c r="P221" s="446"/>
      <c r="Q221" s="446"/>
      <c r="R221" s="446"/>
      <c r="S221" s="446"/>
      <c r="T221" s="446"/>
      <c r="U221" s="446"/>
      <c r="V221" s="446"/>
      <c r="W221" s="446"/>
      <c r="X221" s="446"/>
      <c r="Y221" s="446"/>
      <c r="Z221" s="446"/>
      <c r="AA221" s="446"/>
      <c r="AB221" s="446"/>
      <c r="AC221" s="446"/>
      <c r="AD221" s="396"/>
      <c r="AE221" s="446"/>
      <c r="AF221" s="446"/>
      <c r="AG221" s="446"/>
      <c r="AH221" s="446"/>
      <c r="AI221" s="446"/>
      <c r="AJ221" s="446"/>
      <c r="AK221" s="446"/>
      <c r="AL221" s="446"/>
    </row>
    <row r="222" spans="4:38" s="447" customFormat="1">
      <c r="D222" s="446"/>
      <c r="E222" s="446"/>
      <c r="F222" s="446"/>
      <c r="G222" s="446"/>
      <c r="H222" s="446"/>
      <c r="I222" s="446"/>
      <c r="J222" s="446"/>
      <c r="K222" s="446"/>
      <c r="L222" s="446"/>
      <c r="M222" s="446"/>
      <c r="N222" s="446"/>
      <c r="O222" s="446"/>
      <c r="P222" s="446"/>
      <c r="Q222" s="446"/>
      <c r="R222" s="446"/>
      <c r="S222" s="446"/>
      <c r="T222" s="446"/>
      <c r="U222" s="446"/>
      <c r="V222" s="446"/>
      <c r="W222" s="446"/>
      <c r="X222" s="446"/>
      <c r="Y222" s="446"/>
      <c r="Z222" s="446"/>
      <c r="AA222" s="446"/>
      <c r="AB222" s="446"/>
      <c r="AC222" s="446"/>
      <c r="AD222" s="396"/>
      <c r="AE222" s="446"/>
      <c r="AF222" s="446"/>
      <c r="AG222" s="446"/>
      <c r="AH222" s="446"/>
      <c r="AI222" s="446"/>
      <c r="AJ222" s="446"/>
      <c r="AK222" s="446"/>
      <c r="AL222" s="446"/>
    </row>
    <row r="223" spans="4:38" s="447" customFormat="1">
      <c r="D223" s="446"/>
      <c r="E223" s="446"/>
      <c r="F223" s="446"/>
      <c r="G223" s="446"/>
      <c r="H223" s="446"/>
      <c r="I223" s="446"/>
      <c r="J223" s="446"/>
      <c r="K223" s="446"/>
      <c r="L223" s="446"/>
      <c r="M223" s="446"/>
      <c r="N223" s="446"/>
      <c r="O223" s="446"/>
      <c r="P223" s="446"/>
      <c r="Q223" s="446"/>
      <c r="R223" s="446"/>
      <c r="S223" s="446"/>
      <c r="T223" s="446"/>
      <c r="U223" s="446"/>
      <c r="V223" s="446"/>
      <c r="W223" s="446"/>
      <c r="X223" s="446"/>
      <c r="Y223" s="446"/>
      <c r="Z223" s="446"/>
      <c r="AA223" s="446"/>
      <c r="AB223" s="446"/>
      <c r="AC223" s="446"/>
      <c r="AD223" s="396"/>
      <c r="AE223" s="446"/>
      <c r="AF223" s="446"/>
      <c r="AG223" s="446"/>
      <c r="AH223" s="446"/>
      <c r="AI223" s="446"/>
      <c r="AJ223" s="446"/>
      <c r="AK223" s="446"/>
      <c r="AL223" s="446"/>
    </row>
    <row r="224" spans="4:38" s="447" customFormat="1">
      <c r="D224" s="446"/>
      <c r="E224" s="446"/>
      <c r="F224" s="446"/>
      <c r="G224" s="446"/>
      <c r="H224" s="446"/>
      <c r="I224" s="446"/>
      <c r="J224" s="446"/>
      <c r="K224" s="446"/>
      <c r="L224" s="446"/>
      <c r="M224" s="446"/>
      <c r="N224" s="446"/>
      <c r="O224" s="446"/>
      <c r="P224" s="446"/>
      <c r="Q224" s="446"/>
      <c r="R224" s="446"/>
      <c r="S224" s="446"/>
      <c r="T224" s="446"/>
      <c r="U224" s="446"/>
      <c r="V224" s="446"/>
      <c r="W224" s="446"/>
      <c r="X224" s="446"/>
      <c r="Y224" s="446"/>
      <c r="Z224" s="446"/>
      <c r="AA224" s="446"/>
      <c r="AB224" s="446"/>
      <c r="AC224" s="446"/>
      <c r="AD224" s="396"/>
      <c r="AE224" s="446"/>
      <c r="AF224" s="446"/>
      <c r="AG224" s="446"/>
      <c r="AH224" s="446"/>
      <c r="AI224" s="446"/>
      <c r="AJ224" s="446"/>
      <c r="AK224" s="446"/>
      <c r="AL224" s="446"/>
    </row>
    <row r="225" spans="4:38" s="447" customFormat="1">
      <c r="D225" s="446"/>
      <c r="E225" s="446"/>
      <c r="F225" s="446"/>
      <c r="G225" s="446"/>
      <c r="H225" s="446"/>
      <c r="I225" s="446"/>
      <c r="J225" s="446"/>
      <c r="K225" s="446"/>
      <c r="L225" s="446"/>
      <c r="M225" s="446"/>
      <c r="N225" s="446"/>
      <c r="O225" s="446"/>
      <c r="P225" s="446"/>
      <c r="Q225" s="446"/>
      <c r="R225" s="446"/>
      <c r="S225" s="446"/>
      <c r="T225" s="446"/>
      <c r="U225" s="446"/>
      <c r="V225" s="446"/>
      <c r="W225" s="446"/>
      <c r="X225" s="446"/>
      <c r="Y225" s="446"/>
      <c r="Z225" s="446"/>
      <c r="AA225" s="446"/>
      <c r="AB225" s="446"/>
      <c r="AC225" s="446"/>
      <c r="AD225" s="396"/>
      <c r="AE225" s="446"/>
      <c r="AF225" s="446"/>
      <c r="AG225" s="446"/>
      <c r="AH225" s="446"/>
      <c r="AI225" s="446"/>
      <c r="AJ225" s="446"/>
      <c r="AK225" s="446"/>
      <c r="AL225" s="446"/>
    </row>
    <row r="226" spans="4:38" s="447" customFormat="1">
      <c r="D226" s="446"/>
      <c r="E226" s="446"/>
      <c r="F226" s="446"/>
      <c r="G226" s="446"/>
      <c r="H226" s="446"/>
      <c r="I226" s="446"/>
      <c r="J226" s="446"/>
      <c r="K226" s="446"/>
      <c r="L226" s="446"/>
      <c r="M226" s="446"/>
      <c r="N226" s="446"/>
      <c r="O226" s="446"/>
      <c r="P226" s="446"/>
      <c r="Q226" s="446"/>
      <c r="R226" s="446"/>
      <c r="S226" s="446"/>
      <c r="T226" s="446"/>
      <c r="U226" s="446"/>
      <c r="V226" s="446"/>
      <c r="W226" s="446"/>
      <c r="X226" s="446"/>
      <c r="Y226" s="446"/>
      <c r="Z226" s="446"/>
      <c r="AA226" s="446"/>
      <c r="AB226" s="446"/>
      <c r="AC226" s="446"/>
      <c r="AD226" s="396"/>
      <c r="AE226" s="446"/>
      <c r="AF226" s="446"/>
      <c r="AG226" s="446"/>
      <c r="AH226" s="446"/>
      <c r="AI226" s="446"/>
      <c r="AJ226" s="446"/>
      <c r="AK226" s="446"/>
      <c r="AL226" s="446"/>
    </row>
    <row r="227" spans="4:38" s="447" customFormat="1">
      <c r="D227" s="446"/>
      <c r="E227" s="446"/>
      <c r="F227" s="446"/>
      <c r="G227" s="446"/>
      <c r="H227" s="446"/>
      <c r="I227" s="446"/>
      <c r="J227" s="446"/>
      <c r="K227" s="446"/>
      <c r="L227" s="446"/>
      <c r="M227" s="446"/>
      <c r="N227" s="446"/>
      <c r="O227" s="446"/>
      <c r="P227" s="446"/>
      <c r="Q227" s="446"/>
      <c r="R227" s="446"/>
      <c r="S227" s="446"/>
      <c r="T227" s="446"/>
      <c r="U227" s="446"/>
      <c r="V227" s="446"/>
      <c r="W227" s="446"/>
      <c r="X227" s="446"/>
      <c r="Y227" s="446"/>
      <c r="Z227" s="446"/>
      <c r="AA227" s="446"/>
      <c r="AB227" s="446"/>
      <c r="AC227" s="446"/>
      <c r="AD227" s="396"/>
      <c r="AE227" s="446"/>
      <c r="AF227" s="446"/>
      <c r="AG227" s="446"/>
      <c r="AH227" s="446"/>
      <c r="AI227" s="446"/>
      <c r="AJ227" s="446"/>
      <c r="AK227" s="446"/>
      <c r="AL227" s="446"/>
    </row>
    <row r="228" spans="4:38" s="447" customFormat="1">
      <c r="D228" s="446"/>
      <c r="E228" s="446"/>
      <c r="F228" s="446"/>
      <c r="G228" s="446"/>
      <c r="H228" s="446"/>
      <c r="I228" s="446"/>
      <c r="J228" s="446"/>
      <c r="K228" s="446"/>
      <c r="L228" s="446"/>
      <c r="M228" s="446"/>
      <c r="N228" s="446"/>
      <c r="O228" s="446"/>
      <c r="P228" s="446"/>
      <c r="Q228" s="446"/>
      <c r="R228" s="446"/>
      <c r="S228" s="446"/>
      <c r="T228" s="446"/>
      <c r="U228" s="446"/>
      <c r="V228" s="446"/>
      <c r="W228" s="446"/>
      <c r="X228" s="446"/>
      <c r="Y228" s="446"/>
      <c r="Z228" s="446"/>
      <c r="AA228" s="446"/>
      <c r="AB228" s="446"/>
      <c r="AC228" s="446"/>
      <c r="AD228" s="396"/>
      <c r="AE228" s="446"/>
      <c r="AF228" s="446"/>
      <c r="AG228" s="446"/>
      <c r="AH228" s="446"/>
      <c r="AI228" s="446"/>
      <c r="AJ228" s="446"/>
      <c r="AK228" s="446"/>
      <c r="AL228" s="446"/>
    </row>
    <row r="229" spans="4:38" s="447" customFormat="1">
      <c r="D229" s="446"/>
      <c r="E229" s="446"/>
      <c r="F229" s="446"/>
      <c r="G229" s="446"/>
      <c r="H229" s="446"/>
      <c r="I229" s="446"/>
      <c r="J229" s="446"/>
      <c r="K229" s="446"/>
      <c r="L229" s="446"/>
      <c r="M229" s="446"/>
      <c r="N229" s="446"/>
      <c r="O229" s="446"/>
      <c r="P229" s="446"/>
      <c r="Q229" s="446"/>
      <c r="R229" s="446"/>
      <c r="S229" s="446"/>
      <c r="T229" s="446"/>
      <c r="U229" s="446"/>
      <c r="V229" s="446"/>
      <c r="W229" s="446"/>
      <c r="X229" s="446"/>
      <c r="Y229" s="446"/>
      <c r="Z229" s="446"/>
      <c r="AA229" s="446"/>
      <c r="AB229" s="446"/>
      <c r="AC229" s="446"/>
      <c r="AD229" s="396"/>
      <c r="AE229" s="446"/>
      <c r="AF229" s="446"/>
      <c r="AG229" s="446"/>
      <c r="AH229" s="446"/>
      <c r="AI229" s="446"/>
      <c r="AJ229" s="446"/>
      <c r="AK229" s="446"/>
      <c r="AL229" s="446"/>
    </row>
    <row r="230" spans="4:38" s="447" customFormat="1">
      <c r="D230" s="446"/>
      <c r="E230" s="446"/>
      <c r="F230" s="446"/>
      <c r="G230" s="446"/>
      <c r="H230" s="446"/>
      <c r="I230" s="446"/>
      <c r="J230" s="446"/>
      <c r="K230" s="446"/>
      <c r="L230" s="446"/>
      <c r="M230" s="446"/>
      <c r="N230" s="446"/>
      <c r="O230" s="446"/>
      <c r="P230" s="446"/>
      <c r="Q230" s="446"/>
      <c r="R230" s="446"/>
      <c r="S230" s="446"/>
      <c r="T230" s="446"/>
      <c r="U230" s="446"/>
      <c r="V230" s="446"/>
      <c r="W230" s="446"/>
      <c r="X230" s="446"/>
      <c r="Y230" s="446"/>
      <c r="Z230" s="446"/>
      <c r="AA230" s="446"/>
      <c r="AB230" s="446"/>
      <c r="AC230" s="446"/>
      <c r="AD230" s="396"/>
      <c r="AE230" s="446"/>
      <c r="AF230" s="446"/>
      <c r="AG230" s="446"/>
      <c r="AH230" s="446"/>
      <c r="AI230" s="446"/>
      <c r="AJ230" s="446"/>
      <c r="AK230" s="446"/>
      <c r="AL230" s="446"/>
    </row>
    <row r="231" spans="4:38" s="447" customFormat="1">
      <c r="D231" s="446"/>
      <c r="E231" s="446"/>
      <c r="F231" s="446"/>
      <c r="G231" s="446"/>
      <c r="H231" s="446"/>
      <c r="I231" s="446"/>
      <c r="J231" s="446"/>
      <c r="K231" s="446"/>
      <c r="L231" s="446"/>
      <c r="M231" s="446"/>
      <c r="N231" s="446"/>
      <c r="O231" s="446"/>
      <c r="P231" s="446"/>
      <c r="Q231" s="446"/>
      <c r="R231" s="446"/>
      <c r="S231" s="446"/>
      <c r="T231" s="446"/>
      <c r="U231" s="446"/>
      <c r="V231" s="446"/>
      <c r="W231" s="446"/>
      <c r="X231" s="446"/>
      <c r="Y231" s="446"/>
      <c r="Z231" s="446"/>
      <c r="AA231" s="446"/>
      <c r="AB231" s="446"/>
      <c r="AC231" s="446"/>
      <c r="AD231" s="396"/>
      <c r="AE231" s="446"/>
      <c r="AF231" s="446"/>
      <c r="AG231" s="446"/>
      <c r="AH231" s="446"/>
      <c r="AI231" s="446"/>
      <c r="AJ231" s="446"/>
      <c r="AK231" s="446"/>
      <c r="AL231" s="446"/>
    </row>
    <row r="232" spans="4:38" s="447" customFormat="1">
      <c r="D232" s="446"/>
      <c r="E232" s="446"/>
      <c r="F232" s="446"/>
      <c r="G232" s="446"/>
      <c r="H232" s="446"/>
      <c r="I232" s="446"/>
      <c r="J232" s="446"/>
      <c r="K232" s="446"/>
      <c r="L232" s="446"/>
      <c r="M232" s="446"/>
      <c r="N232" s="446"/>
      <c r="O232" s="446"/>
      <c r="P232" s="446"/>
      <c r="Q232" s="446"/>
      <c r="R232" s="446"/>
      <c r="S232" s="446"/>
      <c r="T232" s="446"/>
      <c r="U232" s="446"/>
      <c r="V232" s="446"/>
      <c r="W232" s="446"/>
      <c r="X232" s="446"/>
      <c r="Y232" s="446"/>
      <c r="Z232" s="446"/>
      <c r="AA232" s="446"/>
      <c r="AB232" s="446"/>
      <c r="AC232" s="446"/>
      <c r="AD232" s="396"/>
      <c r="AE232" s="446"/>
      <c r="AF232" s="446"/>
      <c r="AG232" s="446"/>
      <c r="AH232" s="446"/>
      <c r="AI232" s="446"/>
      <c r="AJ232" s="446"/>
      <c r="AK232" s="446"/>
      <c r="AL232" s="446"/>
    </row>
    <row r="233" spans="4:38" s="447" customFormat="1">
      <c r="D233" s="446"/>
      <c r="E233" s="446"/>
      <c r="F233" s="446"/>
      <c r="G233" s="446"/>
      <c r="H233" s="446"/>
      <c r="I233" s="446"/>
      <c r="J233" s="446"/>
      <c r="K233" s="446"/>
      <c r="L233" s="446"/>
      <c r="M233" s="446"/>
      <c r="N233" s="446"/>
      <c r="O233" s="446"/>
      <c r="P233" s="446"/>
      <c r="Q233" s="446"/>
      <c r="R233" s="446"/>
      <c r="S233" s="446"/>
      <c r="T233" s="446"/>
      <c r="U233" s="446"/>
      <c r="V233" s="446"/>
      <c r="W233" s="446"/>
      <c r="X233" s="446"/>
      <c r="Y233" s="446"/>
      <c r="Z233" s="446"/>
      <c r="AA233" s="446"/>
      <c r="AB233" s="446"/>
      <c r="AC233" s="446"/>
      <c r="AD233" s="396"/>
      <c r="AE233" s="446"/>
      <c r="AF233" s="446"/>
      <c r="AG233" s="446"/>
      <c r="AH233" s="446"/>
      <c r="AI233" s="446"/>
      <c r="AJ233" s="446"/>
      <c r="AK233" s="446"/>
      <c r="AL233" s="446"/>
    </row>
  </sheetData>
  <sheetProtection sheet="1" objects="1" scenarios="1"/>
  <mergeCells count="6">
    <mergeCell ref="V5:AB5"/>
    <mergeCell ref="J82:K82"/>
    <mergeCell ref="E5:H5"/>
    <mergeCell ref="I5:J5"/>
    <mergeCell ref="K5:M5"/>
    <mergeCell ref="N5:S5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D00365-8365-43CA-A546-D7C2FD50AA7D}">
  <sheetPr codeName="Hoja14">
    <tabColor rgb="FF002060"/>
  </sheetPr>
  <dimension ref="A1:AK232"/>
  <sheetViews>
    <sheetView workbookViewId="0">
      <selection sqref="A1:XFD1048576"/>
    </sheetView>
  </sheetViews>
  <sheetFormatPr defaultColWidth="9.140625" defaultRowHeight="12.75"/>
  <cols>
    <col min="1" max="1" width="9.42578125" style="397" customWidth="1"/>
    <col min="2" max="2" width="20.7109375" style="397" customWidth="1"/>
    <col min="3" max="3" width="14.5703125" style="272" customWidth="1"/>
    <col min="4" max="4" width="11.42578125" style="272" customWidth="1"/>
    <col min="5" max="5" width="10.28515625" style="272" customWidth="1"/>
    <col min="6" max="6" width="12.28515625" style="272" customWidth="1"/>
    <col min="7" max="7" width="16.28515625" style="272" customWidth="1"/>
    <col min="8" max="8" width="9.7109375" style="272" customWidth="1"/>
    <col min="9" max="9" width="14" style="272" customWidth="1"/>
    <col min="10" max="10" width="11.42578125" style="272" customWidth="1"/>
    <col min="11" max="11" width="9.28515625" style="272" customWidth="1"/>
    <col min="12" max="12" width="9" style="272" customWidth="1"/>
    <col min="13" max="13" width="13" style="272" customWidth="1"/>
    <col min="14" max="16" width="13.140625" style="272" customWidth="1"/>
    <col min="17" max="17" width="13.85546875" style="272" customWidth="1"/>
    <col min="18" max="18" width="8.5703125" style="272" customWidth="1"/>
    <col min="19" max="19" width="12.5703125" style="272" customWidth="1"/>
    <col min="20" max="20" width="12.140625" style="272" customWidth="1"/>
    <col min="21" max="21" width="11" style="272" customWidth="1"/>
    <col min="22" max="22" width="9" style="272" customWidth="1"/>
    <col min="23" max="23" width="9.7109375" style="272" customWidth="1"/>
    <col min="24" max="24" width="15.7109375" style="272" customWidth="1"/>
    <col min="25" max="25" width="10.28515625" style="272" customWidth="1"/>
    <col min="26" max="26" width="8.42578125" style="272" customWidth="1"/>
    <col min="27" max="27" width="11.42578125" style="272" customWidth="1"/>
    <col min="28" max="28" width="15.28515625" style="272" customWidth="1"/>
    <col min="29" max="29" width="14.7109375" style="396" customWidth="1"/>
    <col min="30" max="30" width="11.5703125" style="272" customWidth="1"/>
    <col min="31" max="31" width="14" style="272" customWidth="1"/>
    <col min="32" max="32" width="10.28515625" style="272" bestFit="1" customWidth="1"/>
    <col min="33" max="37" width="9.140625" style="272"/>
    <col min="38" max="16384" width="9.140625" style="397"/>
  </cols>
  <sheetData>
    <row r="1" spans="1:37">
      <c r="A1" s="394"/>
      <c r="B1" s="395" t="s">
        <v>1681</v>
      </c>
    </row>
    <row r="2" spans="1:37">
      <c r="B2" s="395" t="s">
        <v>1682</v>
      </c>
      <c r="D2" s="398"/>
      <c r="E2" s="398"/>
    </row>
    <row r="3" spans="1:37">
      <c r="B3" s="399" t="s">
        <v>1683</v>
      </c>
    </row>
    <row r="4" spans="1:37">
      <c r="B4" s="399" t="s">
        <v>1684</v>
      </c>
    </row>
    <row r="5" spans="1:37" s="400" customFormat="1" ht="14.45" customHeight="1">
      <c r="B5" s="401"/>
      <c r="C5" s="402"/>
      <c r="D5" s="515" t="s">
        <v>1685</v>
      </c>
      <c r="E5" s="516"/>
      <c r="F5" s="516"/>
      <c r="G5" s="517"/>
      <c r="H5" s="515" t="s">
        <v>46</v>
      </c>
      <c r="I5" s="517"/>
      <c r="J5" s="515" t="s">
        <v>1686</v>
      </c>
      <c r="K5" s="516"/>
      <c r="L5" s="517"/>
      <c r="M5" s="519" t="s">
        <v>1687</v>
      </c>
      <c r="N5" s="520"/>
      <c r="O5" s="520"/>
      <c r="P5" s="520"/>
      <c r="Q5" s="520"/>
      <c r="R5" s="521"/>
      <c r="S5" s="403"/>
      <c r="T5" s="403" t="s">
        <v>81</v>
      </c>
      <c r="U5" s="515" t="s">
        <v>848</v>
      </c>
      <c r="V5" s="516"/>
      <c r="W5" s="516"/>
      <c r="X5" s="516"/>
      <c r="Y5" s="516"/>
      <c r="Z5" s="516"/>
      <c r="AA5" s="517"/>
      <c r="AB5" s="402"/>
      <c r="AC5" s="404"/>
      <c r="AD5" s="402"/>
      <c r="AE5" s="402"/>
      <c r="AF5" s="402"/>
      <c r="AG5" s="402"/>
      <c r="AH5" s="402"/>
      <c r="AI5" s="402"/>
      <c r="AJ5" s="402"/>
      <c r="AK5" s="402"/>
    </row>
    <row r="6" spans="1:37" s="400" customFormat="1" ht="89.25">
      <c r="B6" s="401" t="s">
        <v>178</v>
      </c>
      <c r="C6" s="407">
        <v>44012</v>
      </c>
      <c r="D6" s="406" t="s">
        <v>1688</v>
      </c>
      <c r="E6" s="406" t="s">
        <v>436</v>
      </c>
      <c r="F6" s="406" t="s">
        <v>1689</v>
      </c>
      <c r="G6" s="406" t="s">
        <v>1690</v>
      </c>
      <c r="H6" s="406" t="s">
        <v>1691</v>
      </c>
      <c r="I6" s="406" t="s">
        <v>1692</v>
      </c>
      <c r="J6" s="406" t="s">
        <v>1693</v>
      </c>
      <c r="K6" s="406" t="s">
        <v>1256</v>
      </c>
      <c r="L6" s="406" t="s">
        <v>1694</v>
      </c>
      <c r="M6" s="406" t="s">
        <v>1695</v>
      </c>
      <c r="N6" s="406" t="s">
        <v>1696</v>
      </c>
      <c r="O6" s="406" t="s">
        <v>1697</v>
      </c>
      <c r="P6" s="406" t="s">
        <v>1698</v>
      </c>
      <c r="Q6" s="406" t="s">
        <v>1699</v>
      </c>
      <c r="R6" s="406" t="s">
        <v>1700</v>
      </c>
      <c r="S6" s="406" t="s">
        <v>1701</v>
      </c>
      <c r="T6" s="406" t="s">
        <v>1702</v>
      </c>
      <c r="U6" s="406" t="s">
        <v>1703</v>
      </c>
      <c r="V6" s="406" t="s">
        <v>855</v>
      </c>
      <c r="W6" s="406" t="s">
        <v>1704</v>
      </c>
      <c r="X6" s="406" t="s">
        <v>1705</v>
      </c>
      <c r="Y6" s="406" t="s">
        <v>1706</v>
      </c>
      <c r="Z6" s="406" t="s">
        <v>1707</v>
      </c>
      <c r="AA6" s="406" t="s">
        <v>1708</v>
      </c>
      <c r="AB6" s="407">
        <v>44377</v>
      </c>
      <c r="AC6" s="406" t="s">
        <v>3</v>
      </c>
      <c r="AD6" s="406" t="s">
        <v>1709</v>
      </c>
      <c r="AE6" s="406" t="s">
        <v>1710</v>
      </c>
      <c r="AF6" s="402"/>
      <c r="AG6" s="402"/>
      <c r="AH6" s="402"/>
      <c r="AI6" s="402"/>
      <c r="AJ6" s="402"/>
      <c r="AK6" s="402"/>
    </row>
    <row r="7" spans="1:37" s="400" customFormat="1">
      <c r="C7" s="408"/>
      <c r="D7" s="408"/>
      <c r="E7" s="408"/>
      <c r="F7" s="408"/>
      <c r="G7" s="408"/>
      <c r="H7" s="408"/>
      <c r="I7" s="408"/>
      <c r="J7" s="408"/>
      <c r="K7" s="408"/>
      <c r="L7" s="408"/>
      <c r="M7" s="408"/>
      <c r="N7" s="408"/>
      <c r="O7" s="408"/>
      <c r="P7" s="408"/>
      <c r="Q7" s="408"/>
      <c r="R7" s="408"/>
      <c r="S7" s="408"/>
      <c r="T7" s="408"/>
      <c r="U7" s="408"/>
      <c r="V7" s="408"/>
      <c r="W7" s="408"/>
      <c r="X7" s="408"/>
      <c r="Y7" s="408"/>
      <c r="Z7" s="408"/>
      <c r="AA7" s="408"/>
      <c r="AB7" s="408"/>
      <c r="AC7" s="404"/>
      <c r="AD7" s="408"/>
      <c r="AE7" s="408"/>
      <c r="AF7" s="408"/>
      <c r="AG7" s="408"/>
      <c r="AH7" s="408"/>
      <c r="AI7" s="408"/>
      <c r="AJ7" s="408"/>
      <c r="AK7" s="408"/>
    </row>
    <row r="8" spans="1:37">
      <c r="B8" s="394" t="s">
        <v>1711</v>
      </c>
      <c r="C8" s="409"/>
      <c r="D8" s="410"/>
      <c r="E8" s="410"/>
      <c r="F8" s="410"/>
      <c r="G8" s="410"/>
      <c r="H8" s="410"/>
      <c r="I8" s="410"/>
      <c r="J8" s="410"/>
      <c r="K8" s="410"/>
      <c r="L8" s="410"/>
      <c r="M8" s="410"/>
      <c r="N8" s="410"/>
      <c r="O8" s="410"/>
      <c r="P8" s="410"/>
      <c r="Q8" s="410"/>
      <c r="R8" s="410"/>
      <c r="S8" s="410"/>
      <c r="T8" s="410"/>
      <c r="U8" s="410"/>
      <c r="V8" s="410"/>
      <c r="W8" s="410"/>
      <c r="X8" s="410"/>
      <c r="Y8" s="410"/>
      <c r="Z8" s="410"/>
      <c r="AA8" s="410"/>
      <c r="AB8" s="409"/>
      <c r="AC8" s="409"/>
      <c r="AD8" s="398"/>
      <c r="AE8" s="398"/>
      <c r="AF8" s="398"/>
      <c r="AG8" s="398"/>
      <c r="AH8" s="398"/>
      <c r="AI8" s="398"/>
      <c r="AJ8" s="398"/>
      <c r="AK8" s="398"/>
    </row>
    <row r="9" spans="1:37">
      <c r="B9" s="411" t="s">
        <v>1712</v>
      </c>
      <c r="C9" s="398">
        <f>+Plantilla_Junio_2022!F9</f>
        <v>15302.78110237</v>
      </c>
      <c r="D9" s="398"/>
      <c r="E9" s="398"/>
      <c r="F9" s="398"/>
      <c r="G9" s="398"/>
      <c r="H9" s="398"/>
      <c r="I9" s="398"/>
      <c r="J9" s="398"/>
      <c r="K9" s="398"/>
      <c r="L9" s="398"/>
      <c r="M9" s="398"/>
      <c r="N9" s="398"/>
      <c r="O9" s="398"/>
      <c r="P9" s="398"/>
      <c r="Q9" s="398"/>
      <c r="R9" s="398"/>
      <c r="S9" s="398"/>
      <c r="T9" s="398"/>
      <c r="U9" s="398"/>
      <c r="V9" s="398"/>
      <c r="W9" s="398"/>
      <c r="X9" s="398"/>
      <c r="Y9" s="398"/>
      <c r="Z9" s="398"/>
      <c r="AA9" s="398"/>
      <c r="AB9" s="398">
        <f>+'ESF_NIIF_Jun_2022 Resum'!G10</f>
        <v>5607.1205262899994</v>
      </c>
      <c r="AC9" s="398">
        <f t="shared" ref="AC9:AC14" si="0">-(SUM(C9:AA9)-AB9)</f>
        <v>-9695.6605760800012</v>
      </c>
      <c r="AD9" s="398" t="str">
        <f>IF(AC9&lt;0,"Disminución","Aumento")</f>
        <v>Disminución</v>
      </c>
      <c r="AE9" s="398" t="str">
        <f>IF(AC9&lt;0,"Provisto","Usado")</f>
        <v>Provisto</v>
      </c>
      <c r="AF9" s="398"/>
      <c r="AG9" s="398"/>
      <c r="AH9" s="398"/>
      <c r="AI9" s="398"/>
      <c r="AJ9" s="398"/>
      <c r="AK9" s="398"/>
    </row>
    <row r="10" spans="1:37">
      <c r="B10" s="411" t="s">
        <v>248</v>
      </c>
      <c r="C10" s="398">
        <f>+Plantilla_Junio_2022!F45</f>
        <v>2488.0707724399999</v>
      </c>
      <c r="D10" s="398"/>
      <c r="E10" s="398"/>
      <c r="F10" s="398"/>
      <c r="G10" s="398"/>
      <c r="H10" s="398"/>
      <c r="I10" s="398"/>
      <c r="J10" s="398"/>
      <c r="K10" s="398"/>
      <c r="L10" s="398"/>
      <c r="M10" s="398"/>
      <c r="N10" s="398"/>
      <c r="O10" s="398"/>
      <c r="P10" s="398"/>
      <c r="Q10" s="398"/>
      <c r="R10" s="398"/>
      <c r="S10" s="398"/>
      <c r="T10" s="398"/>
      <c r="U10" s="398"/>
      <c r="V10" s="398"/>
      <c r="W10" s="398"/>
      <c r="X10" s="398"/>
      <c r="Y10" s="398"/>
      <c r="Z10" s="398"/>
      <c r="AA10" s="398"/>
      <c r="AB10" s="398">
        <f>+'ESF_NIIF_Jun_2022 Resum'!G11</f>
        <v>7138.6601246800001</v>
      </c>
      <c r="AC10" s="398">
        <f t="shared" si="0"/>
        <v>4650.5893522400002</v>
      </c>
      <c r="AD10" s="398" t="str">
        <f>IF(AC10&lt;0,"Disminución","Aumento")</f>
        <v>Aumento</v>
      </c>
      <c r="AE10" s="398" t="str">
        <f>IF(AC10&lt;0,"Provisto","Usado")</f>
        <v>Usado</v>
      </c>
      <c r="AF10" s="398">
        <f>-(AC10+AC11)</f>
        <v>-1409.2662229199996</v>
      </c>
      <c r="AG10" s="398"/>
      <c r="AH10" s="398"/>
      <c r="AI10" s="398"/>
      <c r="AJ10" s="398"/>
      <c r="AK10" s="398"/>
    </row>
    <row r="11" spans="1:37">
      <c r="A11" s="463"/>
      <c r="B11" s="464" t="s">
        <v>1713</v>
      </c>
      <c r="C11" s="465">
        <f>+Plantilla_Junio_2022!F53</f>
        <v>7794.2314557399995</v>
      </c>
      <c r="D11" s="466">
        <f>-C57</f>
        <v>25.981508999999999</v>
      </c>
      <c r="E11" s="466">
        <v>0</v>
      </c>
      <c r="F11" s="465">
        <v>0</v>
      </c>
      <c r="G11" s="465">
        <f>-C55</f>
        <v>20.070009260000003</v>
      </c>
      <c r="H11" s="465"/>
      <c r="I11" s="465"/>
      <c r="J11" s="465"/>
      <c r="K11" s="465"/>
      <c r="L11" s="465"/>
      <c r="M11" s="465"/>
      <c r="N11" s="465"/>
      <c r="O11" s="465"/>
      <c r="P11" s="465"/>
      <c r="Q11" s="465"/>
      <c r="R11" s="465"/>
      <c r="S11" s="465"/>
      <c r="T11" s="465"/>
      <c r="U11" s="465"/>
      <c r="V11" s="465"/>
      <c r="W11" s="465"/>
      <c r="X11" s="465"/>
      <c r="Y11" s="465"/>
      <c r="Z11" s="465"/>
      <c r="AA11" s="465"/>
      <c r="AB11" s="465">
        <f>+'ESF_NIIF_Jun_2022 Resum'!G12</f>
        <v>4598.9598446799992</v>
      </c>
      <c r="AC11" s="465">
        <f t="shared" si="0"/>
        <v>-3241.3231293200006</v>
      </c>
      <c r="AD11" s="398" t="str">
        <f>IF(AC11&lt;0,"Disminución","Aumento")</f>
        <v>Disminución</v>
      </c>
      <c r="AE11" s="398" t="str">
        <f>IF(AC11&lt;0,"Provisto","Usado")</f>
        <v>Provisto</v>
      </c>
      <c r="AF11" s="398"/>
      <c r="AG11" s="398"/>
      <c r="AH11" s="398"/>
      <c r="AI11" s="398"/>
      <c r="AJ11" s="398"/>
      <c r="AK11" s="398"/>
    </row>
    <row r="12" spans="1:37">
      <c r="B12" s="411" t="s">
        <v>249</v>
      </c>
      <c r="C12" s="398">
        <f>+Plantilla_Junio_2022!F171</f>
        <v>14.5</v>
      </c>
      <c r="D12" s="413"/>
      <c r="E12" s="413"/>
      <c r="F12" s="413"/>
      <c r="G12" s="413"/>
      <c r="H12" s="413"/>
      <c r="I12" s="413"/>
      <c r="J12" s="413"/>
      <c r="K12" s="413"/>
      <c r="L12" s="413"/>
      <c r="M12" s="413"/>
      <c r="N12" s="413"/>
      <c r="O12" s="413"/>
      <c r="P12" s="413"/>
      <c r="Q12" s="413"/>
      <c r="R12" s="413"/>
      <c r="S12" s="413"/>
      <c r="T12" s="413"/>
      <c r="U12" s="413"/>
      <c r="V12" s="413"/>
      <c r="W12" s="413"/>
      <c r="X12" s="413"/>
      <c r="Y12" s="413"/>
      <c r="Z12" s="413"/>
      <c r="AA12" s="413"/>
      <c r="AB12" s="398">
        <f>+'ESF_NIIF_Jun_2022 Resum'!G13</f>
        <v>14.5</v>
      </c>
      <c r="AC12" s="398">
        <f t="shared" si="0"/>
        <v>0</v>
      </c>
      <c r="AD12" s="398" t="str">
        <f>IF(AC12&lt;0,"Disminución","Aumento")</f>
        <v>Aumento</v>
      </c>
      <c r="AE12" s="398" t="str">
        <f>IF(AC12&lt;0,"Provisto","Usado")</f>
        <v>Usado</v>
      </c>
      <c r="AF12" s="398"/>
      <c r="AG12" s="398"/>
      <c r="AH12" s="398"/>
      <c r="AI12" s="398"/>
      <c r="AJ12" s="398"/>
      <c r="AK12" s="398"/>
    </row>
    <row r="13" spans="1:37">
      <c r="B13" s="411" t="s">
        <v>1714</v>
      </c>
      <c r="C13" s="398">
        <f>+Plantilla_Junio_2022!F234</f>
        <v>-3.1999999284744262E-7</v>
      </c>
      <c r="D13" s="398"/>
      <c r="E13" s="398"/>
      <c r="F13" s="398"/>
      <c r="G13" s="398"/>
      <c r="H13" s="398"/>
      <c r="I13" s="398"/>
      <c r="J13" s="398"/>
      <c r="K13" s="398"/>
      <c r="L13" s="398"/>
      <c r="M13" s="398"/>
      <c r="N13" s="398"/>
      <c r="O13" s="398">
        <f>C73</f>
        <v>-44.809505250000001</v>
      </c>
      <c r="P13" s="398"/>
      <c r="Q13" s="398"/>
      <c r="R13" s="398"/>
      <c r="S13" s="398"/>
      <c r="T13" s="398"/>
      <c r="U13" s="398"/>
      <c r="V13" s="398"/>
      <c r="W13" s="398"/>
      <c r="X13" s="398"/>
      <c r="Y13" s="398"/>
      <c r="Z13" s="398"/>
      <c r="AA13" s="398"/>
      <c r="AB13" s="398">
        <f>+'ESF_NIIF_Jun_2022 Resum'!G14</f>
        <v>-3.2000002647691872E-7</v>
      </c>
      <c r="AC13" s="398">
        <f t="shared" si="0"/>
        <v>44.809505249999965</v>
      </c>
      <c r="AD13" s="398" t="str">
        <f>IF(AC13&lt;0,"Disminución","Aumento")</f>
        <v>Aumento</v>
      </c>
      <c r="AE13" s="398" t="str">
        <f>IF(AC13&lt;0,"Provisto","Usado")</f>
        <v>Usado</v>
      </c>
      <c r="AF13" s="398"/>
      <c r="AG13" s="398"/>
      <c r="AH13" s="398"/>
      <c r="AI13" s="398"/>
      <c r="AJ13" s="398"/>
      <c r="AK13" s="398"/>
    </row>
    <row r="14" spans="1:37">
      <c r="B14" s="411" t="s">
        <v>1715</v>
      </c>
      <c r="C14" s="398">
        <v>0</v>
      </c>
      <c r="D14" s="398"/>
      <c r="E14" s="398"/>
      <c r="F14" s="398"/>
      <c r="G14" s="398"/>
      <c r="H14" s="398"/>
      <c r="I14" s="398"/>
      <c r="J14" s="398"/>
      <c r="K14" s="398"/>
      <c r="L14" s="398"/>
      <c r="M14" s="398"/>
      <c r="N14" s="398"/>
      <c r="O14" s="398"/>
      <c r="P14" s="398"/>
      <c r="Q14" s="398"/>
      <c r="R14" s="398"/>
      <c r="S14" s="398"/>
      <c r="T14" s="398"/>
      <c r="U14" s="398"/>
      <c r="V14" s="398"/>
      <c r="W14" s="398"/>
      <c r="X14" s="398"/>
      <c r="Y14" s="398"/>
      <c r="Z14" s="398"/>
      <c r="AA14" s="398"/>
      <c r="AB14" s="398">
        <v>0</v>
      </c>
      <c r="AC14" s="398">
        <f t="shared" si="0"/>
        <v>0</v>
      </c>
      <c r="AD14" s="398" t="str">
        <f t="shared" ref="AD14:AD15" si="1">IF(AC14&lt;0,"Disminución","Aumento")</f>
        <v>Aumento</v>
      </c>
      <c r="AE14" s="398" t="str">
        <f t="shared" ref="AE14:AE15" si="2">IF(AC14&lt;0,"Provisto","Usado")</f>
        <v>Usado</v>
      </c>
      <c r="AF14" s="398"/>
      <c r="AG14" s="398"/>
      <c r="AH14" s="398"/>
      <c r="AI14" s="398"/>
      <c r="AJ14" s="398"/>
      <c r="AK14" s="398"/>
    </row>
    <row r="15" spans="1:37" s="394" customFormat="1" ht="13.5" thickBot="1">
      <c r="B15" s="414" t="s">
        <v>1716</v>
      </c>
      <c r="C15" s="415">
        <f>SUM(C9:C14)</f>
        <v>25599.583330229998</v>
      </c>
      <c r="D15" s="415">
        <f>SUM(D9:D14)</f>
        <v>25.981508999999999</v>
      </c>
      <c r="E15" s="415">
        <f t="shared" ref="E15:AA15" si="3">SUM(E9:E14)</f>
        <v>0</v>
      </c>
      <c r="F15" s="415">
        <f t="shared" si="3"/>
        <v>0</v>
      </c>
      <c r="G15" s="415">
        <f t="shared" si="3"/>
        <v>20.070009260000003</v>
      </c>
      <c r="H15" s="415">
        <f t="shared" si="3"/>
        <v>0</v>
      </c>
      <c r="I15" s="415">
        <f t="shared" si="3"/>
        <v>0</v>
      </c>
      <c r="J15" s="415">
        <f t="shared" si="3"/>
        <v>0</v>
      </c>
      <c r="K15" s="415">
        <f t="shared" si="3"/>
        <v>0</v>
      </c>
      <c r="L15" s="415">
        <f t="shared" si="3"/>
        <v>0</v>
      </c>
      <c r="M15" s="415">
        <f t="shared" si="3"/>
        <v>0</v>
      </c>
      <c r="N15" s="415">
        <f t="shared" si="3"/>
        <v>0</v>
      </c>
      <c r="O15" s="415">
        <f t="shared" si="3"/>
        <v>-44.809505250000001</v>
      </c>
      <c r="P15" s="415">
        <f t="shared" si="3"/>
        <v>0</v>
      </c>
      <c r="Q15" s="415">
        <f t="shared" si="3"/>
        <v>0</v>
      </c>
      <c r="R15" s="415">
        <f t="shared" si="3"/>
        <v>0</v>
      </c>
      <c r="S15" s="415">
        <f t="shared" si="3"/>
        <v>0</v>
      </c>
      <c r="T15" s="415">
        <f t="shared" si="3"/>
        <v>0</v>
      </c>
      <c r="U15" s="415">
        <f t="shared" si="3"/>
        <v>0</v>
      </c>
      <c r="V15" s="415">
        <f t="shared" si="3"/>
        <v>0</v>
      </c>
      <c r="W15" s="415">
        <f t="shared" si="3"/>
        <v>0</v>
      </c>
      <c r="X15" s="415">
        <f t="shared" si="3"/>
        <v>0</v>
      </c>
      <c r="Y15" s="415">
        <f t="shared" si="3"/>
        <v>0</v>
      </c>
      <c r="Z15" s="415">
        <f t="shared" si="3"/>
        <v>0</v>
      </c>
      <c r="AA15" s="415">
        <f t="shared" si="3"/>
        <v>0</v>
      </c>
      <c r="AB15" s="415">
        <f>SUM(AB9:AB14)</f>
        <v>17359.240495329996</v>
      </c>
      <c r="AC15" s="415">
        <f t="shared" ref="AC15" si="4">+SUM(AC9:AC14)</f>
        <v>-8241.5848479100023</v>
      </c>
      <c r="AD15" s="409" t="str">
        <f t="shared" si="1"/>
        <v>Disminución</v>
      </c>
      <c r="AE15" s="409" t="str">
        <f t="shared" si="2"/>
        <v>Provisto</v>
      </c>
      <c r="AF15" s="409"/>
      <c r="AG15" s="409"/>
      <c r="AH15" s="409"/>
      <c r="AI15" s="409"/>
      <c r="AJ15" s="409"/>
      <c r="AK15" s="409"/>
    </row>
    <row r="16" spans="1:37" ht="13.5" thickTop="1">
      <c r="C16" s="398"/>
      <c r="D16" s="398"/>
      <c r="E16" s="398"/>
      <c r="F16" s="398"/>
      <c r="G16" s="398"/>
      <c r="H16" s="398"/>
      <c r="I16" s="398"/>
      <c r="J16" s="398"/>
      <c r="K16" s="398"/>
      <c r="L16" s="398"/>
      <c r="M16" s="398"/>
      <c r="N16" s="398"/>
      <c r="O16" s="398"/>
      <c r="P16" s="398"/>
      <c r="Q16" s="398"/>
      <c r="R16" s="398"/>
      <c r="S16" s="398"/>
      <c r="T16" s="398"/>
      <c r="U16" s="398"/>
      <c r="V16" s="398"/>
      <c r="W16" s="398"/>
      <c r="X16" s="398"/>
      <c r="Y16" s="398"/>
      <c r="Z16" s="398"/>
      <c r="AA16" s="398"/>
      <c r="AB16" s="398"/>
      <c r="AC16" s="398"/>
      <c r="AD16" s="398"/>
      <c r="AE16" s="398"/>
      <c r="AF16" s="398"/>
      <c r="AG16" s="398"/>
      <c r="AH16" s="398"/>
      <c r="AI16" s="398"/>
      <c r="AJ16" s="398"/>
      <c r="AK16" s="398"/>
    </row>
    <row r="17" spans="1:37">
      <c r="B17" s="394" t="s">
        <v>1717</v>
      </c>
      <c r="C17" s="398"/>
      <c r="D17" s="398"/>
      <c r="E17" s="398"/>
      <c r="F17" s="398"/>
      <c r="G17" s="398"/>
      <c r="H17" s="398"/>
      <c r="I17" s="398"/>
      <c r="J17" s="398"/>
      <c r="K17" s="398"/>
      <c r="L17" s="398"/>
      <c r="M17" s="398"/>
      <c r="N17" s="398"/>
      <c r="O17" s="398"/>
      <c r="P17" s="398"/>
      <c r="Q17" s="398"/>
      <c r="R17" s="398"/>
      <c r="S17" s="398"/>
      <c r="T17" s="398"/>
      <c r="U17" s="398"/>
      <c r="V17" s="398"/>
      <c r="W17" s="398"/>
      <c r="X17" s="398"/>
      <c r="Y17" s="398"/>
      <c r="Z17" s="398"/>
      <c r="AA17" s="398"/>
      <c r="AB17" s="398"/>
      <c r="AC17" s="398"/>
      <c r="AD17" s="398"/>
      <c r="AE17" s="398"/>
      <c r="AF17" s="398"/>
      <c r="AG17" s="398"/>
      <c r="AH17" s="398"/>
      <c r="AI17" s="398"/>
      <c r="AJ17" s="398"/>
      <c r="AK17" s="398"/>
    </row>
    <row r="18" spans="1:37">
      <c r="A18" s="463"/>
      <c r="B18" s="464" t="s">
        <v>1718</v>
      </c>
      <c r="C18" s="465">
        <v>0</v>
      </c>
      <c r="D18" s="465"/>
      <c r="E18" s="465"/>
      <c r="F18" s="465"/>
      <c r="G18" s="465"/>
      <c r="H18" s="465"/>
      <c r="I18" s="465"/>
      <c r="J18" s="465"/>
      <c r="K18" s="465"/>
      <c r="L18" s="465"/>
      <c r="M18" s="465"/>
      <c r="N18" s="465"/>
      <c r="O18" s="465"/>
      <c r="P18" s="465"/>
      <c r="Q18" s="465"/>
      <c r="R18" s="465"/>
      <c r="S18" s="465"/>
      <c r="T18" s="465"/>
      <c r="U18" s="465"/>
      <c r="V18" s="465"/>
      <c r="W18" s="465"/>
      <c r="X18" s="465"/>
      <c r="Y18" s="465"/>
      <c r="Z18" s="465"/>
      <c r="AA18" s="465"/>
      <c r="AB18" s="465">
        <f>+'ESF_NIIF_Jun_2022 Resum'!G18</f>
        <v>0</v>
      </c>
      <c r="AC18" s="465">
        <f>-(SUM(C18:AA18)-AB18)</f>
        <v>0</v>
      </c>
      <c r="AD18" s="398" t="str">
        <f>IF(AC18&lt;0,"Disminución","Aumento")</f>
        <v>Aumento</v>
      </c>
      <c r="AE18" s="398" t="str">
        <f>IF(AC18&lt;0,"Provisto","Usado")</f>
        <v>Usado</v>
      </c>
      <c r="AF18" s="398"/>
      <c r="AG18" s="398"/>
      <c r="AH18" s="398"/>
      <c r="AI18" s="398"/>
      <c r="AJ18" s="398"/>
      <c r="AK18" s="398"/>
    </row>
    <row r="19" spans="1:37">
      <c r="B19" s="411" t="s">
        <v>1719</v>
      </c>
      <c r="C19" s="398">
        <f>+Plantilla_Junio_2022!F186</f>
        <v>14490.832476880001</v>
      </c>
      <c r="D19" s="398"/>
      <c r="E19" s="398"/>
      <c r="F19" s="398"/>
      <c r="G19" s="398"/>
      <c r="H19" s="398"/>
      <c r="I19" s="398"/>
      <c r="J19" s="398"/>
      <c r="K19" s="398"/>
      <c r="L19" s="398"/>
      <c r="M19" s="398">
        <f>(C82+C83)</f>
        <v>-259.34141407999999</v>
      </c>
      <c r="N19" s="398"/>
      <c r="P19" s="398"/>
      <c r="Q19" s="398"/>
      <c r="R19" s="398">
        <v>0</v>
      </c>
      <c r="S19" s="398"/>
      <c r="T19" s="398"/>
      <c r="U19" s="398"/>
      <c r="V19" s="398"/>
      <c r="W19" s="398"/>
      <c r="X19" s="398"/>
      <c r="Y19" s="398"/>
      <c r="Z19" s="398"/>
      <c r="AA19" s="398"/>
      <c r="AB19" s="398">
        <f>+'ESF_NIIF_Jun_2022 Resum'!G19</f>
        <v>14134.429809840001</v>
      </c>
      <c r="AC19" s="398">
        <f>-(SUM(C19:AA19)-AB19)</f>
        <v>-97.061252960000274</v>
      </c>
      <c r="AD19" s="398" t="str">
        <f>IF(AC19&lt;0,"Disminución","Aumento")</f>
        <v>Disminución</v>
      </c>
      <c r="AE19" s="398" t="str">
        <f>IF(AC19&lt;0,"Provisto","Usado")</f>
        <v>Provisto</v>
      </c>
      <c r="AF19" s="398"/>
      <c r="AG19" s="398"/>
      <c r="AH19" s="398"/>
      <c r="AI19" s="398"/>
      <c r="AJ19" s="398"/>
      <c r="AK19" s="398"/>
    </row>
    <row r="20" spans="1:37">
      <c r="B20" s="411" t="s">
        <v>1720</v>
      </c>
      <c r="C20" s="398">
        <f>+Plantilla_Junio_2022!F234</f>
        <v>-3.1999999284744262E-7</v>
      </c>
      <c r="D20" s="398"/>
      <c r="E20" s="398"/>
      <c r="F20" s="398"/>
      <c r="G20" s="398"/>
      <c r="H20" s="398"/>
      <c r="I20" s="398"/>
      <c r="J20" s="398"/>
      <c r="K20" s="398"/>
      <c r="L20" s="398"/>
      <c r="M20" s="398"/>
      <c r="N20" s="398">
        <v>0</v>
      </c>
      <c r="O20" s="398"/>
      <c r="P20" s="398"/>
      <c r="Q20" s="398"/>
      <c r="R20" s="398"/>
      <c r="S20" s="398"/>
      <c r="T20" s="398"/>
      <c r="U20" s="398"/>
      <c r="V20" s="398"/>
      <c r="W20" s="398"/>
      <c r="X20" s="398"/>
      <c r="Y20" s="398"/>
      <c r="Z20" s="398"/>
      <c r="AA20" s="398"/>
      <c r="AB20" s="398">
        <f>+'ESF_NIIF_Jun_2022 Resum'!G20</f>
        <v>0</v>
      </c>
      <c r="AC20" s="398">
        <f>-(SUM(C20:AA20)-AB20)</f>
        <v>3.1999999284744262E-7</v>
      </c>
      <c r="AD20" s="398" t="str">
        <f>IF(AC20&lt;0,"Disminución","Aumento")</f>
        <v>Aumento</v>
      </c>
      <c r="AE20" s="398" t="str">
        <f>IF(AC20&lt;0,"Provisto","Usado")</f>
        <v>Usado</v>
      </c>
      <c r="AF20" s="398"/>
      <c r="AG20" s="398"/>
      <c r="AH20" s="398"/>
      <c r="AI20" s="398"/>
      <c r="AJ20" s="398"/>
      <c r="AK20" s="398"/>
    </row>
    <row r="21" spans="1:37" s="416" customFormat="1" ht="13.5" thickBot="1">
      <c r="B21" s="414" t="s">
        <v>1721</v>
      </c>
      <c r="C21" s="415">
        <f>SUM(C18:C20)</f>
        <v>14490.832476560001</v>
      </c>
      <c r="D21" s="415">
        <f t="shared" ref="D21:AB21" si="5">SUM(D18:D20)</f>
        <v>0</v>
      </c>
      <c r="E21" s="415">
        <f t="shared" si="5"/>
        <v>0</v>
      </c>
      <c r="F21" s="415">
        <f t="shared" si="5"/>
        <v>0</v>
      </c>
      <c r="G21" s="415">
        <f t="shared" si="5"/>
        <v>0</v>
      </c>
      <c r="H21" s="415">
        <f t="shared" si="5"/>
        <v>0</v>
      </c>
      <c r="I21" s="415">
        <f t="shared" si="5"/>
        <v>0</v>
      </c>
      <c r="J21" s="415">
        <f t="shared" si="5"/>
        <v>0</v>
      </c>
      <c r="K21" s="415">
        <f t="shared" si="5"/>
        <v>0</v>
      </c>
      <c r="L21" s="415">
        <f t="shared" si="5"/>
        <v>0</v>
      </c>
      <c r="M21" s="415">
        <f t="shared" si="5"/>
        <v>-259.34141407999999</v>
      </c>
      <c r="N21" s="415">
        <f t="shared" si="5"/>
        <v>0</v>
      </c>
      <c r="O21" s="415">
        <f t="shared" si="5"/>
        <v>0</v>
      </c>
      <c r="P21" s="415">
        <f t="shared" si="5"/>
        <v>0</v>
      </c>
      <c r="Q21" s="415">
        <f t="shared" si="5"/>
        <v>0</v>
      </c>
      <c r="R21" s="415">
        <f t="shared" si="5"/>
        <v>0</v>
      </c>
      <c r="S21" s="415">
        <f t="shared" si="5"/>
        <v>0</v>
      </c>
      <c r="T21" s="415">
        <f t="shared" si="5"/>
        <v>0</v>
      </c>
      <c r="U21" s="415">
        <f t="shared" si="5"/>
        <v>0</v>
      </c>
      <c r="V21" s="415">
        <f t="shared" si="5"/>
        <v>0</v>
      </c>
      <c r="W21" s="415">
        <f t="shared" si="5"/>
        <v>0</v>
      </c>
      <c r="X21" s="415">
        <f t="shared" si="5"/>
        <v>0</v>
      </c>
      <c r="Y21" s="415">
        <f t="shared" si="5"/>
        <v>0</v>
      </c>
      <c r="Z21" s="415">
        <f t="shared" si="5"/>
        <v>0</v>
      </c>
      <c r="AA21" s="415">
        <f t="shared" si="5"/>
        <v>0</v>
      </c>
      <c r="AB21" s="415">
        <f t="shared" si="5"/>
        <v>14134.429809840001</v>
      </c>
      <c r="AC21" s="415">
        <f>SUM(AC18:AC20)</f>
        <v>-97.061252640000276</v>
      </c>
      <c r="AD21" s="409" t="str">
        <f>IF(AC21&lt;0,"Disminución","Aumento")</f>
        <v>Disminución</v>
      </c>
      <c r="AE21" s="409" t="str">
        <f>IF(AC21&lt;0,"Provisto","Usado")</f>
        <v>Provisto</v>
      </c>
      <c r="AF21" s="409">
        <f>-AC21</f>
        <v>97.061252640000276</v>
      </c>
      <c r="AG21" s="409"/>
      <c r="AH21" s="409"/>
      <c r="AI21" s="409"/>
      <c r="AJ21" s="409"/>
      <c r="AK21" s="409"/>
    </row>
    <row r="22" spans="1:37" ht="13.5" thickTop="1">
      <c r="C22" s="398"/>
      <c r="D22" s="398"/>
      <c r="E22" s="398"/>
      <c r="F22" s="398"/>
      <c r="G22" s="398"/>
      <c r="H22" s="398"/>
      <c r="I22" s="398"/>
      <c r="J22" s="398"/>
      <c r="K22" s="398"/>
      <c r="L22" s="398"/>
      <c r="M22" s="398"/>
      <c r="N22" s="398"/>
      <c r="O22" s="398"/>
      <c r="P22" s="398"/>
      <c r="Q22" s="398"/>
      <c r="R22" s="398"/>
      <c r="S22" s="398"/>
      <c r="T22" s="398"/>
      <c r="U22" s="398"/>
      <c r="V22" s="398"/>
      <c r="W22" s="398"/>
      <c r="X22" s="398"/>
      <c r="Y22" s="398"/>
      <c r="Z22" s="398"/>
      <c r="AA22" s="398"/>
      <c r="AB22" s="398"/>
      <c r="AC22" s="398"/>
      <c r="AD22" s="398"/>
      <c r="AE22" s="398"/>
      <c r="AF22" s="398"/>
      <c r="AG22" s="398"/>
      <c r="AH22" s="398"/>
      <c r="AI22" s="398"/>
      <c r="AJ22" s="398"/>
      <c r="AK22" s="398"/>
    </row>
    <row r="23" spans="1:37" s="394" customFormat="1">
      <c r="B23" s="417" t="s">
        <v>1722</v>
      </c>
      <c r="C23" s="409">
        <f>+C15+C21</f>
        <v>40090.415806789999</v>
      </c>
      <c r="D23" s="409"/>
      <c r="E23" s="409"/>
      <c r="F23" s="409"/>
      <c r="G23" s="409"/>
      <c r="H23" s="409"/>
      <c r="I23" s="409"/>
      <c r="J23" s="409"/>
      <c r="K23" s="409"/>
      <c r="L23" s="409"/>
      <c r="M23" s="409"/>
      <c r="N23" s="409"/>
      <c r="O23" s="409"/>
      <c r="P23" s="409"/>
      <c r="Q23" s="409"/>
      <c r="R23" s="409"/>
      <c r="S23" s="409"/>
      <c r="T23" s="409"/>
      <c r="U23" s="409"/>
      <c r="V23" s="409"/>
      <c r="W23" s="409"/>
      <c r="X23" s="409"/>
      <c r="Y23" s="409"/>
      <c r="Z23" s="409"/>
      <c r="AA23" s="409"/>
      <c r="AB23" s="409">
        <f>+AB15+AB21</f>
        <v>31493.670305169995</v>
      </c>
      <c r="AC23" s="409">
        <f>AC15+AC21</f>
        <v>-8338.6461005500023</v>
      </c>
      <c r="AD23" s="409"/>
      <c r="AE23" s="409"/>
      <c r="AF23" s="409"/>
      <c r="AG23" s="409"/>
      <c r="AH23" s="409"/>
      <c r="AI23" s="409"/>
      <c r="AJ23" s="409"/>
      <c r="AK23" s="409"/>
    </row>
    <row r="24" spans="1:37">
      <c r="C24" s="398"/>
      <c r="D24" s="398"/>
      <c r="E24" s="398"/>
      <c r="F24" s="398"/>
      <c r="G24" s="398"/>
      <c r="H24" s="398"/>
      <c r="I24" s="398"/>
      <c r="J24" s="398"/>
      <c r="K24" s="398"/>
      <c r="L24" s="398"/>
      <c r="M24" s="398"/>
      <c r="N24" s="398"/>
      <c r="O24" s="398"/>
      <c r="P24" s="398"/>
      <c r="Q24" s="398"/>
      <c r="R24" s="398"/>
      <c r="S24" s="398"/>
      <c r="T24" s="398"/>
      <c r="U24" s="398"/>
      <c r="V24" s="398"/>
      <c r="W24" s="398"/>
      <c r="X24" s="398"/>
      <c r="Y24" s="398"/>
      <c r="Z24" s="398"/>
      <c r="AA24" s="398"/>
      <c r="AB24" s="398"/>
      <c r="AC24" s="398"/>
      <c r="AD24" s="398"/>
      <c r="AE24" s="398"/>
      <c r="AF24" s="398"/>
      <c r="AG24" s="398"/>
      <c r="AH24" s="398"/>
      <c r="AI24" s="398"/>
      <c r="AJ24" s="398"/>
      <c r="AK24" s="398"/>
    </row>
    <row r="25" spans="1:37">
      <c r="B25" s="418" t="s">
        <v>59</v>
      </c>
      <c r="C25" s="398"/>
      <c r="D25" s="398"/>
      <c r="E25" s="398"/>
      <c r="F25" s="398"/>
      <c r="G25" s="398"/>
      <c r="H25" s="398"/>
      <c r="I25" s="398"/>
      <c r="J25" s="398"/>
      <c r="K25" s="398"/>
      <c r="L25" s="398"/>
      <c r="M25" s="398"/>
      <c r="N25" s="398"/>
      <c r="O25" s="398"/>
      <c r="P25" s="398"/>
      <c r="Q25" s="398"/>
      <c r="R25" s="398"/>
      <c r="S25" s="398"/>
      <c r="T25" s="398"/>
      <c r="U25" s="398"/>
      <c r="V25" s="398"/>
      <c r="W25" s="398"/>
      <c r="X25" s="398"/>
      <c r="Y25" s="398"/>
      <c r="Z25" s="398"/>
      <c r="AA25" s="398"/>
      <c r="AB25" s="398"/>
      <c r="AC25" s="398"/>
      <c r="AD25" s="398"/>
      <c r="AE25" s="398"/>
      <c r="AF25" s="398"/>
      <c r="AG25" s="398"/>
      <c r="AH25" s="398"/>
      <c r="AI25" s="398"/>
      <c r="AJ25" s="398"/>
      <c r="AK25" s="398"/>
    </row>
    <row r="26" spans="1:37">
      <c r="B26" s="411" t="s">
        <v>1723</v>
      </c>
      <c r="C26" s="398">
        <f>-Plantilla_Junio_2022!F557</f>
        <v>8013.1540660000001</v>
      </c>
      <c r="D26" s="398"/>
      <c r="E26" s="398"/>
      <c r="F26" s="398"/>
      <c r="G26" s="398"/>
      <c r="H26" s="398"/>
      <c r="I26" s="398"/>
      <c r="J26" s="398"/>
      <c r="K26" s="398"/>
      <c r="L26" s="398"/>
      <c r="M26" s="398"/>
      <c r="N26" s="398"/>
      <c r="O26" s="398"/>
      <c r="P26" s="398"/>
      <c r="Q26" s="398"/>
      <c r="R26" s="398"/>
      <c r="S26" s="398"/>
      <c r="T26" s="398"/>
      <c r="U26" s="398"/>
      <c r="V26" s="398"/>
      <c r="W26" s="398"/>
      <c r="X26" s="398"/>
      <c r="Y26" s="398"/>
      <c r="Z26" s="398"/>
      <c r="AA26" s="398"/>
      <c r="AB26" s="398">
        <f>+'ESF_NIIF_Jun_2022 Resum'!G27</f>
        <v>2811.2005909999998</v>
      </c>
      <c r="AC26" s="398">
        <f t="shared" ref="AC26:AC31" si="6">-(SUM(C26:AA26)-AB26)</f>
        <v>-5201.9534750000003</v>
      </c>
      <c r="AD26" s="398" t="str">
        <f t="shared" ref="AD26:AD33" si="7">IF(AC26&lt;0,"Disminución","Aumento")</f>
        <v>Disminución</v>
      </c>
      <c r="AE26" s="398" t="str">
        <f t="shared" ref="AE26:AE33" si="8">IF(AC26&gt;0,"Provisto","Usado")</f>
        <v>Usado</v>
      </c>
      <c r="AF26" s="398"/>
      <c r="AG26" s="398"/>
      <c r="AH26" s="398"/>
      <c r="AI26" s="398"/>
      <c r="AJ26" s="398"/>
      <c r="AK26" s="398"/>
    </row>
    <row r="27" spans="1:37">
      <c r="B27" s="411" t="s">
        <v>1724</v>
      </c>
      <c r="C27" s="398">
        <f>-(Plantilla_Junio_2022!F364+Plantilla_Junio_2022!F372)</f>
        <v>873.29456314000004</v>
      </c>
      <c r="D27" s="398"/>
      <c r="E27" s="398"/>
      <c r="F27" s="398"/>
      <c r="G27" s="398"/>
      <c r="H27" s="398"/>
      <c r="I27" s="398"/>
      <c r="J27" s="398"/>
      <c r="K27" s="398"/>
      <c r="L27" s="398"/>
      <c r="M27" s="398"/>
      <c r="N27" s="398"/>
      <c r="O27" s="398"/>
      <c r="P27" s="398"/>
      <c r="Q27" s="398"/>
      <c r="R27" s="398"/>
      <c r="S27" s="398"/>
      <c r="T27" s="398"/>
      <c r="U27" s="398"/>
      <c r="V27" s="398"/>
      <c r="W27" s="398"/>
      <c r="X27" s="398"/>
      <c r="Y27" s="398"/>
      <c r="Z27" s="398"/>
      <c r="AA27" s="398"/>
      <c r="AB27" s="398">
        <f>+'ESF_NIIF_Jun_2022 Resum'!G28</f>
        <v>1344.7054162500001</v>
      </c>
      <c r="AC27" s="398">
        <f t="shared" si="6"/>
        <v>471.41085311000006</v>
      </c>
      <c r="AD27" s="398" t="str">
        <f t="shared" si="7"/>
        <v>Aumento</v>
      </c>
      <c r="AE27" s="398" t="str">
        <f t="shared" si="8"/>
        <v>Provisto</v>
      </c>
      <c r="AF27" s="398"/>
      <c r="AG27" s="398"/>
      <c r="AH27" s="398"/>
      <c r="AI27" s="398"/>
      <c r="AJ27" s="398"/>
      <c r="AK27" s="398"/>
    </row>
    <row r="28" spans="1:37">
      <c r="B28" s="411" t="s">
        <v>1725</v>
      </c>
      <c r="C28" s="272">
        <v>0</v>
      </c>
      <c r="D28" s="398"/>
      <c r="E28" s="398"/>
      <c r="F28" s="398"/>
      <c r="G28" s="398"/>
      <c r="H28" s="398"/>
      <c r="I28" s="398"/>
      <c r="J28" s="398"/>
      <c r="K28" s="398"/>
      <c r="L28" s="398"/>
      <c r="M28" s="398"/>
      <c r="N28" s="398"/>
      <c r="O28" s="398"/>
      <c r="P28" s="398"/>
      <c r="Q28" s="398"/>
      <c r="R28" s="398"/>
      <c r="S28" s="398"/>
      <c r="T28" s="398">
        <v>0</v>
      </c>
      <c r="U28" s="398"/>
      <c r="V28" s="398"/>
      <c r="W28" s="398"/>
      <c r="X28" s="398"/>
      <c r="Y28" s="398"/>
      <c r="Z28" s="398"/>
      <c r="AA28" s="398"/>
      <c r="AB28" s="398">
        <v>0</v>
      </c>
      <c r="AC28" s="398">
        <f t="shared" si="6"/>
        <v>0</v>
      </c>
      <c r="AD28" s="398" t="str">
        <f t="shared" si="7"/>
        <v>Aumento</v>
      </c>
      <c r="AE28" s="398" t="str">
        <f t="shared" si="8"/>
        <v>Usado</v>
      </c>
      <c r="AF28" s="398"/>
      <c r="AG28" s="398"/>
      <c r="AH28" s="398"/>
      <c r="AI28" s="398"/>
      <c r="AJ28" s="398"/>
      <c r="AK28" s="398"/>
    </row>
    <row r="29" spans="1:37">
      <c r="B29" s="411" t="s">
        <v>66</v>
      </c>
      <c r="C29" s="398">
        <f>-Plantilla_Junio_2022!F264-Plantilla_Junio_2022!F474</f>
        <v>618.60139614000252</v>
      </c>
      <c r="D29" s="398"/>
      <c r="E29" s="398"/>
      <c r="F29" s="398"/>
      <c r="G29" s="398"/>
      <c r="H29" s="398"/>
      <c r="I29" s="398"/>
      <c r="J29" s="398"/>
      <c r="K29" s="398"/>
      <c r="L29" s="398"/>
      <c r="M29" s="398"/>
      <c r="N29" s="398"/>
      <c r="O29" s="398"/>
      <c r="P29" s="398"/>
      <c r="Q29" s="398"/>
      <c r="R29" s="398"/>
      <c r="S29" s="398"/>
      <c r="T29" s="398"/>
      <c r="U29" s="398"/>
      <c r="V29" s="398"/>
      <c r="W29" s="398"/>
      <c r="X29" s="398"/>
      <c r="Y29" s="398"/>
      <c r="Z29" s="398"/>
      <c r="AA29" s="398"/>
      <c r="AB29" s="398">
        <f>+'ESF_NIIF_Jun_2022 Resum'!G30</f>
        <v>1012.8567417199998</v>
      </c>
      <c r="AC29" s="398">
        <f t="shared" si="6"/>
        <v>394.25534557999731</v>
      </c>
      <c r="AD29" s="398" t="str">
        <f t="shared" si="7"/>
        <v>Aumento</v>
      </c>
      <c r="AE29" s="398" t="str">
        <f t="shared" si="8"/>
        <v>Provisto</v>
      </c>
      <c r="AF29" s="398"/>
      <c r="AG29" s="398"/>
      <c r="AH29" s="398"/>
      <c r="AI29" s="398"/>
      <c r="AJ29" s="398"/>
      <c r="AK29" s="398"/>
    </row>
    <row r="30" spans="1:37">
      <c r="B30" s="411" t="s">
        <v>1726</v>
      </c>
      <c r="C30" s="398">
        <v>0</v>
      </c>
      <c r="D30" s="398"/>
      <c r="E30" s="398"/>
      <c r="F30" s="398"/>
      <c r="G30" s="398"/>
      <c r="H30" s="398"/>
      <c r="I30" s="398"/>
      <c r="J30" s="398"/>
      <c r="K30" s="398"/>
      <c r="L30" s="398"/>
      <c r="M30" s="398"/>
      <c r="N30" s="398"/>
      <c r="O30" s="398"/>
      <c r="P30" s="398"/>
      <c r="Q30" s="398"/>
      <c r="R30" s="398"/>
      <c r="S30" s="398"/>
      <c r="T30" s="398"/>
      <c r="U30" s="398"/>
      <c r="V30" s="398"/>
      <c r="W30" s="398"/>
      <c r="X30" s="398"/>
      <c r="Y30" s="398"/>
      <c r="Z30" s="398"/>
      <c r="AA30" s="398"/>
      <c r="AB30" s="398">
        <v>0</v>
      </c>
      <c r="AC30" s="398">
        <f>-(SUM(C30:AA30)-AB30)</f>
        <v>0</v>
      </c>
      <c r="AD30" s="398" t="str">
        <f>IF(AC30&lt;0,"Disminución","Aumento")</f>
        <v>Aumento</v>
      </c>
      <c r="AE30" s="398" t="str">
        <f>IF(AC30&gt;0,"Provisto","Usado")</f>
        <v>Usado</v>
      </c>
      <c r="AF30" s="398"/>
      <c r="AG30" s="398"/>
      <c r="AH30" s="398"/>
      <c r="AI30" s="398"/>
      <c r="AJ30" s="398"/>
      <c r="AK30" s="398"/>
    </row>
    <row r="31" spans="1:37">
      <c r="B31" s="411" t="s">
        <v>1728</v>
      </c>
      <c r="C31" s="398">
        <f>-Plantilla_Junio_2022!F549</f>
        <v>730.98969820000002</v>
      </c>
      <c r="D31" s="398"/>
      <c r="E31" s="398"/>
      <c r="F31" s="398"/>
      <c r="G31" s="398"/>
      <c r="H31" s="398"/>
      <c r="I31" s="398"/>
      <c r="J31" s="398"/>
      <c r="K31" s="398"/>
      <c r="L31" s="398"/>
      <c r="M31" s="398"/>
      <c r="N31" s="398"/>
      <c r="O31" s="398"/>
      <c r="P31" s="398"/>
      <c r="Q31" s="398"/>
      <c r="R31" s="398"/>
      <c r="S31" s="398"/>
      <c r="T31" s="398"/>
      <c r="U31" s="398"/>
      <c r="V31" s="398"/>
      <c r="W31" s="398"/>
      <c r="X31" s="398"/>
      <c r="Y31" s="398"/>
      <c r="Z31" s="398"/>
      <c r="AA31" s="398"/>
      <c r="AB31" s="398">
        <f>+'ESF_NIIF_Jun_2022 Resum'!G29</f>
        <v>980.31435962000012</v>
      </c>
      <c r="AC31" s="398">
        <f t="shared" si="6"/>
        <v>249.3246614200001</v>
      </c>
      <c r="AD31" s="398" t="str">
        <f t="shared" si="7"/>
        <v>Aumento</v>
      </c>
      <c r="AE31" s="398" t="str">
        <f t="shared" si="8"/>
        <v>Provisto</v>
      </c>
      <c r="AF31" s="398"/>
      <c r="AG31" s="398"/>
      <c r="AH31" s="398"/>
      <c r="AI31" s="398"/>
      <c r="AJ31" s="398"/>
      <c r="AK31" s="398"/>
    </row>
    <row r="32" spans="1:37">
      <c r="B32" s="411" t="s">
        <v>257</v>
      </c>
      <c r="C32" s="398">
        <f>-SUM(Plantilla_Junio_2022!F401+Plantilla_Junio_2022!F439+Plantilla_Junio_2022!F587+Plantilla_Junio_2022!F602)</f>
        <v>251.37206138999969</v>
      </c>
      <c r="D32" s="398"/>
      <c r="E32" s="398"/>
      <c r="F32" s="398"/>
      <c r="G32" s="398"/>
      <c r="H32" s="398"/>
      <c r="I32" s="398"/>
      <c r="J32" s="398"/>
      <c r="K32" s="398"/>
      <c r="L32" s="398"/>
      <c r="M32" s="398"/>
      <c r="N32" s="398"/>
      <c r="O32" s="398"/>
      <c r="P32" s="398"/>
      <c r="Q32" s="398"/>
      <c r="R32" s="398"/>
      <c r="S32" s="398"/>
      <c r="T32" s="398"/>
      <c r="U32" s="398"/>
      <c r="V32" s="398"/>
      <c r="W32" s="398"/>
      <c r="X32" s="398"/>
      <c r="Y32" s="398"/>
      <c r="Z32" s="398"/>
      <c r="AA32" s="398"/>
      <c r="AB32" s="398">
        <f>+'ESF_NIIF_Jun_2022 Resum'!G31</f>
        <v>397.85421492999933</v>
      </c>
      <c r="AC32" s="398">
        <f>-(SUM(C32:AA32)-AB32)</f>
        <v>146.48215353999964</v>
      </c>
      <c r="AD32" s="398" t="str">
        <f t="shared" si="7"/>
        <v>Aumento</v>
      </c>
      <c r="AE32" s="398" t="str">
        <f t="shared" si="8"/>
        <v>Provisto</v>
      </c>
      <c r="AF32" s="398"/>
      <c r="AG32" s="398"/>
      <c r="AH32" s="398"/>
      <c r="AI32" s="398"/>
      <c r="AJ32" s="398"/>
      <c r="AK32" s="398"/>
    </row>
    <row r="33" spans="2:37" s="420" customFormat="1" ht="13.5" thickBot="1">
      <c r="B33" s="419" t="s">
        <v>1729</v>
      </c>
      <c r="C33" s="415">
        <f>SUM(C26:C32)</f>
        <v>10487.411784870004</v>
      </c>
      <c r="D33" s="415">
        <f t="shared" ref="D33:AB33" si="9">SUM(D26:D32)</f>
        <v>0</v>
      </c>
      <c r="E33" s="415">
        <f t="shared" si="9"/>
        <v>0</v>
      </c>
      <c r="F33" s="415">
        <f t="shared" si="9"/>
        <v>0</v>
      </c>
      <c r="G33" s="415">
        <f t="shared" si="9"/>
        <v>0</v>
      </c>
      <c r="H33" s="415">
        <f t="shared" si="9"/>
        <v>0</v>
      </c>
      <c r="I33" s="415">
        <f t="shared" si="9"/>
        <v>0</v>
      </c>
      <c r="J33" s="415">
        <f t="shared" si="9"/>
        <v>0</v>
      </c>
      <c r="K33" s="415">
        <f t="shared" si="9"/>
        <v>0</v>
      </c>
      <c r="L33" s="415">
        <f t="shared" si="9"/>
        <v>0</v>
      </c>
      <c r="M33" s="415">
        <f t="shared" si="9"/>
        <v>0</v>
      </c>
      <c r="N33" s="415">
        <f t="shared" si="9"/>
        <v>0</v>
      </c>
      <c r="O33" s="415">
        <f t="shared" si="9"/>
        <v>0</v>
      </c>
      <c r="P33" s="415">
        <f t="shared" si="9"/>
        <v>0</v>
      </c>
      <c r="Q33" s="415">
        <f t="shared" si="9"/>
        <v>0</v>
      </c>
      <c r="R33" s="415">
        <f t="shared" si="9"/>
        <v>0</v>
      </c>
      <c r="S33" s="415">
        <f t="shared" si="9"/>
        <v>0</v>
      </c>
      <c r="T33" s="415">
        <f t="shared" si="9"/>
        <v>0</v>
      </c>
      <c r="U33" s="415">
        <f t="shared" si="9"/>
        <v>0</v>
      </c>
      <c r="V33" s="415">
        <f t="shared" si="9"/>
        <v>0</v>
      </c>
      <c r="W33" s="415">
        <f t="shared" si="9"/>
        <v>0</v>
      </c>
      <c r="X33" s="415">
        <f t="shared" si="9"/>
        <v>0</v>
      </c>
      <c r="Y33" s="415">
        <f t="shared" si="9"/>
        <v>0</v>
      </c>
      <c r="Z33" s="415">
        <f t="shared" si="9"/>
        <v>0</v>
      </c>
      <c r="AA33" s="415">
        <f t="shared" si="9"/>
        <v>0</v>
      </c>
      <c r="AB33" s="415">
        <f t="shared" si="9"/>
        <v>6546.9313235199988</v>
      </c>
      <c r="AC33" s="415">
        <f>SUM(AC26:AC32)</f>
        <v>-3940.4804613500032</v>
      </c>
      <c r="AD33" s="398" t="str">
        <f t="shared" si="7"/>
        <v>Disminución</v>
      </c>
      <c r="AE33" s="398" t="str">
        <f t="shared" si="8"/>
        <v>Usado</v>
      </c>
      <c r="AF33" s="398">
        <f>+AC33</f>
        <v>-3940.4804613500032</v>
      </c>
      <c r="AG33" s="398"/>
      <c r="AH33" s="398"/>
      <c r="AI33" s="398"/>
      <c r="AJ33" s="398"/>
      <c r="AK33" s="398"/>
    </row>
    <row r="34" spans="2:37" ht="13.5" thickTop="1">
      <c r="C34" s="398"/>
      <c r="D34" s="398"/>
      <c r="E34" s="398"/>
      <c r="F34" s="398"/>
      <c r="G34" s="398"/>
      <c r="H34" s="398"/>
      <c r="I34" s="398"/>
      <c r="J34" s="398"/>
      <c r="K34" s="398"/>
      <c r="L34" s="398"/>
      <c r="M34" s="398"/>
      <c r="N34" s="398"/>
      <c r="O34" s="398"/>
      <c r="P34" s="398"/>
      <c r="Q34" s="398"/>
      <c r="R34" s="398"/>
      <c r="S34" s="398"/>
      <c r="T34" s="398"/>
      <c r="U34" s="398"/>
      <c r="V34" s="398"/>
      <c r="W34" s="398"/>
      <c r="X34" s="398"/>
      <c r="Y34" s="398"/>
      <c r="Z34" s="398"/>
      <c r="AA34" s="398"/>
      <c r="AB34" s="398"/>
      <c r="AC34" s="398"/>
      <c r="AD34" s="398"/>
      <c r="AE34" s="398"/>
      <c r="AF34" s="398"/>
      <c r="AG34" s="398"/>
      <c r="AH34" s="398"/>
      <c r="AI34" s="398"/>
      <c r="AJ34" s="398"/>
      <c r="AK34" s="398"/>
    </row>
    <row r="35" spans="2:37">
      <c r="B35" s="394" t="s">
        <v>1730</v>
      </c>
      <c r="C35" s="398"/>
      <c r="D35" s="398"/>
      <c r="E35" s="398"/>
      <c r="F35" s="398"/>
      <c r="G35" s="398"/>
      <c r="H35" s="398"/>
      <c r="I35" s="398"/>
      <c r="J35" s="398"/>
      <c r="K35" s="398"/>
      <c r="L35" s="398"/>
      <c r="M35" s="398"/>
      <c r="N35" s="398"/>
      <c r="O35" s="398"/>
      <c r="P35" s="398"/>
      <c r="Q35" s="398"/>
      <c r="R35" s="398"/>
      <c r="S35" s="398"/>
      <c r="T35" s="398"/>
      <c r="U35" s="398"/>
      <c r="V35" s="398"/>
      <c r="W35" s="398"/>
      <c r="X35" s="398"/>
      <c r="Y35" s="398"/>
      <c r="Z35" s="398"/>
      <c r="AA35" s="398"/>
      <c r="AB35" s="398"/>
      <c r="AC35" s="398"/>
      <c r="AD35" s="398"/>
      <c r="AE35" s="398"/>
      <c r="AF35" s="398"/>
      <c r="AG35" s="398"/>
      <c r="AH35" s="398"/>
      <c r="AI35" s="398"/>
      <c r="AJ35" s="398"/>
      <c r="AK35" s="398"/>
    </row>
    <row r="36" spans="2:37">
      <c r="B36" s="411" t="s">
        <v>1731</v>
      </c>
      <c r="C36" s="398"/>
      <c r="D36" s="398"/>
      <c r="E36" s="398"/>
      <c r="F36" s="398"/>
      <c r="G36" s="398"/>
      <c r="H36" s="398"/>
      <c r="I36" s="398"/>
      <c r="J36" s="398"/>
      <c r="K36" s="398"/>
      <c r="L36" s="398"/>
      <c r="M36" s="398"/>
      <c r="N36" s="398"/>
      <c r="O36" s="398"/>
      <c r="P36" s="398"/>
      <c r="Q36" s="398"/>
      <c r="R36" s="398"/>
      <c r="S36" s="398"/>
      <c r="T36" s="398"/>
      <c r="U36" s="398"/>
      <c r="V36" s="398"/>
      <c r="W36" s="398"/>
      <c r="X36" s="398"/>
      <c r="Y36" s="398"/>
      <c r="Z36" s="398"/>
      <c r="AA36" s="398"/>
      <c r="AB36" s="398">
        <v>0</v>
      </c>
      <c r="AC36" s="398">
        <f>-(SUM(C36:AA36)-AB36)</f>
        <v>0</v>
      </c>
      <c r="AD36" s="398" t="str">
        <f t="shared" ref="AD36:AD41" si="10">IF(AC36&lt;0,"Disminución","Aumento")</f>
        <v>Aumento</v>
      </c>
      <c r="AE36" s="398" t="str">
        <f t="shared" ref="AE36:AE41" si="11">IF(AC36&gt;0,"Provisto","Usado")</f>
        <v>Usado</v>
      </c>
      <c r="AF36" s="398"/>
      <c r="AG36" s="398"/>
      <c r="AH36" s="398"/>
      <c r="AI36" s="398"/>
      <c r="AJ36" s="398"/>
      <c r="AK36" s="398"/>
    </row>
    <row r="37" spans="2:37">
      <c r="B37" s="411" t="s">
        <v>1732</v>
      </c>
      <c r="C37" s="398"/>
      <c r="D37" s="398"/>
      <c r="E37" s="398"/>
      <c r="F37" s="398"/>
      <c r="G37" s="398"/>
      <c r="H37" s="398"/>
      <c r="I37" s="398"/>
      <c r="J37" s="398"/>
      <c r="K37" s="398"/>
      <c r="L37" s="398"/>
      <c r="M37" s="398"/>
      <c r="N37" s="398"/>
      <c r="O37" s="398"/>
      <c r="P37" s="398"/>
      <c r="Q37" s="398"/>
      <c r="R37" s="398"/>
      <c r="S37" s="398"/>
      <c r="T37" s="398"/>
      <c r="U37" s="398"/>
      <c r="V37" s="398"/>
      <c r="W37" s="398"/>
      <c r="X37" s="398"/>
      <c r="Y37" s="398"/>
      <c r="Z37" s="398"/>
      <c r="AA37" s="398"/>
      <c r="AB37" s="398">
        <v>0</v>
      </c>
      <c r="AC37" s="398">
        <f>-(SUM(C37:AA37)-AB37)</f>
        <v>0</v>
      </c>
      <c r="AD37" s="398" t="str">
        <f t="shared" si="10"/>
        <v>Aumento</v>
      </c>
      <c r="AE37" s="398" t="str">
        <f t="shared" si="11"/>
        <v>Usado</v>
      </c>
      <c r="AF37" s="398"/>
      <c r="AG37" s="398"/>
      <c r="AH37" s="398"/>
      <c r="AI37" s="398"/>
      <c r="AJ37" s="398"/>
      <c r="AK37" s="398"/>
    </row>
    <row r="38" spans="2:37">
      <c r="B38" s="411" t="s">
        <v>1733</v>
      </c>
      <c r="C38" s="398"/>
      <c r="D38" s="398"/>
      <c r="E38" s="398"/>
      <c r="F38" s="398"/>
      <c r="G38" s="398"/>
      <c r="H38" s="398"/>
      <c r="I38" s="398"/>
      <c r="J38" s="398"/>
      <c r="K38" s="398"/>
      <c r="L38" s="398"/>
      <c r="M38" s="398"/>
      <c r="N38" s="398"/>
      <c r="O38" s="398"/>
      <c r="P38" s="398"/>
      <c r="Q38" s="398"/>
      <c r="R38" s="398"/>
      <c r="S38" s="398"/>
      <c r="T38" s="398"/>
      <c r="U38" s="398"/>
      <c r="V38" s="398"/>
      <c r="W38" s="398"/>
      <c r="X38" s="398"/>
      <c r="Y38" s="398"/>
      <c r="Z38" s="398"/>
      <c r="AA38" s="398"/>
      <c r="AB38" s="398">
        <v>0</v>
      </c>
      <c r="AC38" s="398">
        <f>-(SUM(C38:AA38)-AB38)</f>
        <v>0</v>
      </c>
      <c r="AD38" s="398" t="str">
        <f t="shared" si="10"/>
        <v>Aumento</v>
      </c>
      <c r="AE38" s="398" t="str">
        <f t="shared" si="11"/>
        <v>Usado</v>
      </c>
      <c r="AF38" s="398"/>
      <c r="AG38" s="398"/>
      <c r="AH38" s="398"/>
      <c r="AI38" s="398"/>
      <c r="AJ38" s="398"/>
      <c r="AK38" s="398"/>
    </row>
    <row r="39" spans="2:37">
      <c r="B39" s="411" t="s">
        <v>1734</v>
      </c>
      <c r="C39" s="398">
        <v>0</v>
      </c>
      <c r="D39" s="398"/>
      <c r="E39" s="398"/>
      <c r="F39" s="398"/>
      <c r="G39" s="398"/>
      <c r="H39" s="398"/>
      <c r="I39" s="398"/>
      <c r="J39" s="398"/>
      <c r="K39" s="398"/>
      <c r="L39" s="398"/>
      <c r="M39" s="398"/>
      <c r="N39" s="398"/>
      <c r="O39" s="398"/>
      <c r="P39" s="398"/>
      <c r="Q39" s="398"/>
      <c r="R39" s="398"/>
      <c r="S39" s="398"/>
      <c r="T39" s="398"/>
      <c r="U39" s="398"/>
      <c r="V39" s="398"/>
      <c r="W39" s="398"/>
      <c r="X39" s="398"/>
      <c r="Y39" s="398"/>
      <c r="Z39" s="398"/>
      <c r="AA39" s="398"/>
      <c r="AB39" s="398">
        <v>0</v>
      </c>
      <c r="AC39" s="398">
        <f>-(SUM(C39:AA39)-AB39)</f>
        <v>0</v>
      </c>
      <c r="AD39" s="398" t="str">
        <f t="shared" si="10"/>
        <v>Aumento</v>
      </c>
      <c r="AE39" s="398" t="str">
        <f t="shared" si="11"/>
        <v>Usado</v>
      </c>
      <c r="AF39" s="398"/>
      <c r="AG39" s="398"/>
      <c r="AH39" s="398"/>
      <c r="AI39" s="398"/>
      <c r="AJ39" s="398"/>
      <c r="AK39" s="398"/>
    </row>
    <row r="40" spans="2:37">
      <c r="B40" s="411" t="s">
        <v>1723</v>
      </c>
      <c r="C40" s="398">
        <v>0</v>
      </c>
      <c r="D40" s="398"/>
      <c r="E40" s="398"/>
      <c r="F40" s="398"/>
      <c r="G40" s="398"/>
      <c r="H40" s="398"/>
      <c r="I40" s="398"/>
      <c r="J40" s="398"/>
      <c r="K40" s="398"/>
      <c r="L40" s="398"/>
      <c r="M40" s="398"/>
      <c r="N40" s="398"/>
      <c r="O40" s="398"/>
      <c r="P40" s="398"/>
      <c r="Q40" s="398"/>
      <c r="R40" s="398"/>
      <c r="S40" s="398"/>
      <c r="T40" s="398"/>
      <c r="U40" s="398"/>
      <c r="V40" s="398"/>
      <c r="W40" s="398"/>
      <c r="X40" s="398"/>
      <c r="Y40" s="398"/>
      <c r="Z40" s="398"/>
      <c r="AA40" s="398"/>
      <c r="AB40" s="398">
        <f>+'ESF_NIIF_Jun_2022 Resum'!G35</f>
        <v>0</v>
      </c>
      <c r="AC40" s="398">
        <f>-(SUM(C40:AA40)-AB40)</f>
        <v>0</v>
      </c>
      <c r="AD40" s="398" t="str">
        <f t="shared" si="10"/>
        <v>Aumento</v>
      </c>
      <c r="AE40" s="398" t="str">
        <f t="shared" si="11"/>
        <v>Usado</v>
      </c>
      <c r="AF40" s="398"/>
      <c r="AG40" s="398"/>
      <c r="AH40" s="398"/>
      <c r="AI40" s="398"/>
      <c r="AJ40" s="398"/>
      <c r="AK40" s="398"/>
    </row>
    <row r="41" spans="2:37" ht="13.5" thickBot="1">
      <c r="B41" s="421" t="s">
        <v>1735</v>
      </c>
      <c r="C41" s="415">
        <f>SUM(C36:C40)</f>
        <v>0</v>
      </c>
      <c r="D41" s="415">
        <f t="shared" ref="D41:AB41" si="12">SUM(D36:D40)</f>
        <v>0</v>
      </c>
      <c r="E41" s="415">
        <f t="shared" si="12"/>
        <v>0</v>
      </c>
      <c r="F41" s="415">
        <f t="shared" si="12"/>
        <v>0</v>
      </c>
      <c r="G41" s="415">
        <f t="shared" si="12"/>
        <v>0</v>
      </c>
      <c r="H41" s="415">
        <f t="shared" si="12"/>
        <v>0</v>
      </c>
      <c r="I41" s="415">
        <f t="shared" si="12"/>
        <v>0</v>
      </c>
      <c r="J41" s="415">
        <f t="shared" si="12"/>
        <v>0</v>
      </c>
      <c r="K41" s="415">
        <f t="shared" si="12"/>
        <v>0</v>
      </c>
      <c r="L41" s="415">
        <f t="shared" si="12"/>
        <v>0</v>
      </c>
      <c r="M41" s="415">
        <f t="shared" si="12"/>
        <v>0</v>
      </c>
      <c r="N41" s="415">
        <f t="shared" si="12"/>
        <v>0</v>
      </c>
      <c r="O41" s="415">
        <f t="shared" si="12"/>
        <v>0</v>
      </c>
      <c r="P41" s="415">
        <f t="shared" si="12"/>
        <v>0</v>
      </c>
      <c r="Q41" s="415">
        <f t="shared" si="12"/>
        <v>0</v>
      </c>
      <c r="R41" s="415">
        <f t="shared" si="12"/>
        <v>0</v>
      </c>
      <c r="S41" s="415">
        <f t="shared" si="12"/>
        <v>0</v>
      </c>
      <c r="T41" s="415">
        <f t="shared" si="12"/>
        <v>0</v>
      </c>
      <c r="U41" s="415">
        <f t="shared" si="12"/>
        <v>0</v>
      </c>
      <c r="V41" s="415">
        <f t="shared" si="12"/>
        <v>0</v>
      </c>
      <c r="W41" s="415">
        <f t="shared" si="12"/>
        <v>0</v>
      </c>
      <c r="X41" s="415">
        <f t="shared" si="12"/>
        <v>0</v>
      </c>
      <c r="Y41" s="415">
        <f t="shared" si="12"/>
        <v>0</v>
      </c>
      <c r="Z41" s="415">
        <f t="shared" si="12"/>
        <v>0</v>
      </c>
      <c r="AA41" s="415">
        <f t="shared" si="12"/>
        <v>0</v>
      </c>
      <c r="AB41" s="415">
        <f t="shared" si="12"/>
        <v>0</v>
      </c>
      <c r="AC41" s="415">
        <f>SUM(AC36:AC40)</f>
        <v>0</v>
      </c>
      <c r="AD41" s="398" t="str">
        <f t="shared" si="10"/>
        <v>Aumento</v>
      </c>
      <c r="AE41" s="398" t="str">
        <f t="shared" si="11"/>
        <v>Usado</v>
      </c>
      <c r="AF41" s="398">
        <f>+AC41</f>
        <v>0</v>
      </c>
      <c r="AG41" s="398"/>
      <c r="AH41" s="398"/>
      <c r="AI41" s="398"/>
      <c r="AJ41" s="398"/>
      <c r="AK41" s="398"/>
    </row>
    <row r="42" spans="2:37" ht="13.5" thickTop="1">
      <c r="C42" s="398"/>
      <c r="D42" s="398"/>
      <c r="E42" s="398"/>
      <c r="F42" s="398"/>
      <c r="G42" s="398"/>
      <c r="H42" s="398"/>
      <c r="I42" s="398"/>
      <c r="J42" s="398"/>
      <c r="K42" s="398"/>
      <c r="L42" s="398"/>
      <c r="M42" s="398"/>
      <c r="N42" s="398"/>
      <c r="O42" s="398"/>
      <c r="P42" s="398"/>
      <c r="Q42" s="398"/>
      <c r="R42" s="398"/>
      <c r="S42" s="398"/>
      <c r="T42" s="398"/>
      <c r="U42" s="398"/>
      <c r="V42" s="398"/>
      <c r="W42" s="398"/>
      <c r="X42" s="398"/>
      <c r="Y42" s="398"/>
      <c r="Z42" s="398"/>
      <c r="AA42" s="398"/>
      <c r="AB42" s="398"/>
      <c r="AC42" s="409"/>
      <c r="AD42" s="398"/>
      <c r="AE42" s="398"/>
      <c r="AF42" s="398"/>
      <c r="AG42" s="398"/>
      <c r="AH42" s="398"/>
      <c r="AI42" s="398"/>
      <c r="AJ42" s="398"/>
      <c r="AK42" s="398"/>
    </row>
    <row r="43" spans="2:37" s="394" customFormat="1">
      <c r="B43" s="394" t="s">
        <v>1736</v>
      </c>
      <c r="C43" s="409">
        <f>+C33+C41</f>
        <v>10487.411784870004</v>
      </c>
      <c r="D43" s="409"/>
      <c r="E43" s="409"/>
      <c r="F43" s="409"/>
      <c r="G43" s="409"/>
      <c r="H43" s="409"/>
      <c r="I43" s="409"/>
      <c r="J43" s="409"/>
      <c r="K43" s="409"/>
      <c r="L43" s="409"/>
      <c r="M43" s="409"/>
      <c r="N43" s="409"/>
      <c r="O43" s="409"/>
      <c r="P43" s="409"/>
      <c r="Q43" s="409"/>
      <c r="R43" s="409"/>
      <c r="S43" s="409"/>
      <c r="T43" s="409"/>
      <c r="U43" s="409"/>
      <c r="V43" s="409"/>
      <c r="W43" s="409"/>
      <c r="X43" s="409"/>
      <c r="Y43" s="409"/>
      <c r="Z43" s="409"/>
      <c r="AA43" s="409"/>
      <c r="AB43" s="409">
        <f>+AB33+AB41</f>
        <v>6546.9313235199988</v>
      </c>
      <c r="AC43" s="409"/>
      <c r="AD43" s="409"/>
      <c r="AE43" s="409"/>
      <c r="AF43" s="409"/>
      <c r="AG43" s="409"/>
      <c r="AH43" s="409"/>
      <c r="AI43" s="409"/>
      <c r="AJ43" s="409"/>
      <c r="AK43" s="409"/>
    </row>
    <row r="44" spans="2:37">
      <c r="C44" s="398"/>
      <c r="D44" s="398"/>
      <c r="E44" s="398"/>
      <c r="F44" s="398"/>
      <c r="G44" s="398"/>
      <c r="H44" s="398"/>
      <c r="I44" s="398"/>
      <c r="J44" s="398"/>
      <c r="K44" s="398"/>
      <c r="L44" s="398"/>
      <c r="M44" s="398"/>
      <c r="N44" s="398"/>
      <c r="O44" s="398"/>
      <c r="P44" s="398"/>
      <c r="Q44" s="398"/>
      <c r="R44" s="398"/>
      <c r="S44" s="398"/>
      <c r="T44" s="398"/>
      <c r="U44" s="398"/>
      <c r="V44" s="398"/>
      <c r="W44" s="398"/>
      <c r="X44" s="398"/>
      <c r="Y44" s="398"/>
      <c r="Z44" s="398"/>
      <c r="AA44" s="398"/>
      <c r="AB44" s="398"/>
      <c r="AC44" s="409"/>
      <c r="AD44" s="398"/>
      <c r="AE44" s="398"/>
      <c r="AF44" s="398"/>
      <c r="AG44" s="398"/>
      <c r="AH44" s="398"/>
      <c r="AI44" s="398"/>
      <c r="AJ44" s="398"/>
      <c r="AK44" s="398"/>
    </row>
    <row r="45" spans="2:37">
      <c r="C45" s="398"/>
      <c r="D45" s="398"/>
      <c r="E45" s="398"/>
      <c r="F45" s="398"/>
      <c r="G45" s="398"/>
      <c r="H45" s="398"/>
      <c r="I45" s="398"/>
      <c r="J45" s="398"/>
      <c r="K45" s="398"/>
      <c r="L45" s="398"/>
      <c r="M45" s="398"/>
      <c r="N45" s="398"/>
      <c r="O45" s="398"/>
      <c r="P45" s="398"/>
      <c r="Q45" s="398"/>
      <c r="R45" s="398"/>
      <c r="S45" s="398"/>
      <c r="T45" s="398"/>
      <c r="U45" s="398"/>
      <c r="V45" s="398"/>
      <c r="W45" s="398"/>
      <c r="X45" s="398"/>
      <c r="Y45" s="398"/>
      <c r="Z45" s="398"/>
      <c r="AA45" s="398"/>
      <c r="AB45" s="398"/>
      <c r="AC45" s="409"/>
      <c r="AD45" s="398"/>
      <c r="AE45" s="398"/>
      <c r="AF45" s="398"/>
      <c r="AG45" s="398"/>
      <c r="AH45" s="398"/>
      <c r="AI45" s="398"/>
      <c r="AJ45" s="398"/>
      <c r="AK45" s="398"/>
    </row>
    <row r="46" spans="2:37">
      <c r="B46" s="417" t="s">
        <v>1737</v>
      </c>
      <c r="C46" s="409">
        <v>0</v>
      </c>
      <c r="D46" s="398"/>
      <c r="E46" s="398"/>
      <c r="F46" s="398"/>
      <c r="G46" s="398"/>
      <c r="H46" s="398"/>
      <c r="I46" s="398"/>
      <c r="J46" s="398"/>
      <c r="K46" s="398"/>
      <c r="L46" s="398"/>
      <c r="M46" s="398"/>
      <c r="N46" s="398"/>
      <c r="O46" s="398"/>
      <c r="P46" s="398"/>
      <c r="Q46" s="398"/>
      <c r="R46" s="398"/>
      <c r="S46" s="398"/>
      <c r="T46" s="398"/>
      <c r="U46" s="398"/>
      <c r="V46" s="398"/>
      <c r="W46" s="398"/>
      <c r="X46" s="398"/>
      <c r="Y46" s="397"/>
      <c r="Z46" s="398"/>
      <c r="AA46" s="398"/>
      <c r="AB46" s="409">
        <v>0</v>
      </c>
      <c r="AC46" s="398"/>
      <c r="AD46" s="398"/>
      <c r="AE46" s="398"/>
      <c r="AF46" s="398"/>
      <c r="AG46" s="398"/>
      <c r="AH46" s="398"/>
      <c r="AI46" s="398"/>
      <c r="AJ46" s="398"/>
      <c r="AK46" s="398"/>
    </row>
    <row r="47" spans="2:37">
      <c r="B47" s="417"/>
      <c r="C47" s="409"/>
      <c r="D47" s="398"/>
      <c r="E47" s="398"/>
      <c r="F47" s="398"/>
      <c r="G47" s="398"/>
      <c r="H47" s="398"/>
      <c r="I47" s="398"/>
      <c r="J47" s="398"/>
      <c r="K47" s="398"/>
      <c r="L47" s="398"/>
      <c r="M47" s="398"/>
      <c r="N47" s="398"/>
      <c r="O47" s="398"/>
      <c r="P47" s="398"/>
      <c r="Q47" s="398"/>
      <c r="R47" s="398"/>
      <c r="S47" s="398"/>
      <c r="T47" s="398"/>
      <c r="U47" s="398"/>
      <c r="V47" s="398"/>
      <c r="W47" s="398"/>
      <c r="X47" s="398"/>
      <c r="Y47" s="398"/>
      <c r="Z47" s="398"/>
      <c r="AA47" s="398"/>
      <c r="AB47" s="409"/>
      <c r="AC47" s="409"/>
      <c r="AD47" s="398"/>
      <c r="AE47" s="398"/>
      <c r="AF47" s="398"/>
      <c r="AG47" s="398"/>
      <c r="AH47" s="398"/>
      <c r="AI47" s="398"/>
      <c r="AJ47" s="398"/>
      <c r="AK47" s="398"/>
    </row>
    <row r="48" spans="2:37">
      <c r="B48" s="422" t="s">
        <v>1737</v>
      </c>
      <c r="C48" s="398">
        <f>-(Plantilla_Junio_2022!F621+Plantilla_Junio_2022!F659+Plantilla_Junio_2022!F799+Plantilla_Junio_2022!F1128)</f>
        <v>29603.004022240002</v>
      </c>
      <c r="D48" s="398"/>
      <c r="E48" s="398"/>
      <c r="F48" s="398"/>
      <c r="G48" s="398"/>
      <c r="H48" s="398"/>
      <c r="I48" s="398"/>
      <c r="J48" s="398"/>
      <c r="K48" s="398"/>
      <c r="L48" s="398"/>
      <c r="M48" s="398"/>
      <c r="N48" s="398"/>
      <c r="O48" s="398"/>
      <c r="P48" s="398"/>
      <c r="Q48" s="398"/>
      <c r="R48" s="398"/>
      <c r="S48" s="398"/>
      <c r="T48" s="398"/>
      <c r="U48" s="398"/>
      <c r="V48" s="398"/>
      <c r="W48" s="398">
        <f>+C159</f>
        <v>139.49393158999843</v>
      </c>
      <c r="X48" s="398"/>
      <c r="Y48" s="398"/>
      <c r="Z48" s="398"/>
      <c r="AA48" s="398"/>
      <c r="AB48" s="398">
        <f>+'ESF_NIIF_Jun_2022 Resum'!G41</f>
        <v>24946.090451520005</v>
      </c>
      <c r="AC48" s="398">
        <f>-(SUM(C48:AA48)-AB48)</f>
        <v>-4796.407502309994</v>
      </c>
      <c r="AD48" s="398" t="str">
        <f>IF(AC48&lt;0,"Disminución","Aumento")</f>
        <v>Disminución</v>
      </c>
      <c r="AE48" s="398" t="str">
        <f>IF(AC48&gt;0,"Provisto","Usado")</f>
        <v>Usado</v>
      </c>
      <c r="AF48" s="398">
        <f>+AC48</f>
        <v>-4796.407502309994</v>
      </c>
      <c r="AG48" s="398"/>
      <c r="AH48" s="398"/>
      <c r="AI48" s="398"/>
      <c r="AJ48" s="398"/>
      <c r="AK48" s="398"/>
    </row>
    <row r="49" spans="1:37" ht="13.5" thickBot="1">
      <c r="B49" s="421" t="s">
        <v>848</v>
      </c>
      <c r="C49" s="415">
        <f>SUM(C48)</f>
        <v>29603.004022240002</v>
      </c>
      <c r="D49" s="415">
        <f t="shared" ref="D49:AC49" si="13">SUM(D48)</f>
        <v>0</v>
      </c>
      <c r="E49" s="415">
        <f t="shared" si="13"/>
        <v>0</v>
      </c>
      <c r="F49" s="415">
        <f t="shared" si="13"/>
        <v>0</v>
      </c>
      <c r="G49" s="415">
        <f t="shared" si="13"/>
        <v>0</v>
      </c>
      <c r="H49" s="415">
        <f t="shared" si="13"/>
        <v>0</v>
      </c>
      <c r="I49" s="415">
        <f t="shared" si="13"/>
        <v>0</v>
      </c>
      <c r="J49" s="415">
        <f t="shared" si="13"/>
        <v>0</v>
      </c>
      <c r="K49" s="415">
        <f t="shared" si="13"/>
        <v>0</v>
      </c>
      <c r="L49" s="415">
        <f t="shared" si="13"/>
        <v>0</v>
      </c>
      <c r="M49" s="415">
        <f t="shared" si="13"/>
        <v>0</v>
      </c>
      <c r="N49" s="415">
        <f t="shared" si="13"/>
        <v>0</v>
      </c>
      <c r="O49" s="415">
        <f t="shared" si="13"/>
        <v>0</v>
      </c>
      <c r="P49" s="415">
        <f t="shared" si="13"/>
        <v>0</v>
      </c>
      <c r="Q49" s="415">
        <f t="shared" si="13"/>
        <v>0</v>
      </c>
      <c r="R49" s="415">
        <f t="shared" si="13"/>
        <v>0</v>
      </c>
      <c r="S49" s="415">
        <f t="shared" si="13"/>
        <v>0</v>
      </c>
      <c r="T49" s="415">
        <f t="shared" si="13"/>
        <v>0</v>
      </c>
      <c r="U49" s="415">
        <f t="shared" si="13"/>
        <v>0</v>
      </c>
      <c r="V49" s="415">
        <f t="shared" si="13"/>
        <v>0</v>
      </c>
      <c r="W49" s="415">
        <f t="shared" si="13"/>
        <v>139.49393158999843</v>
      </c>
      <c r="X49" s="415">
        <f t="shared" si="13"/>
        <v>0</v>
      </c>
      <c r="Y49" s="415">
        <f t="shared" si="13"/>
        <v>0</v>
      </c>
      <c r="Z49" s="415">
        <f t="shared" si="13"/>
        <v>0</v>
      </c>
      <c r="AA49" s="415">
        <f t="shared" si="13"/>
        <v>0</v>
      </c>
      <c r="AB49" s="415">
        <f t="shared" si="13"/>
        <v>24946.090451520005</v>
      </c>
      <c r="AC49" s="415">
        <f t="shared" si="13"/>
        <v>-4796.407502309994</v>
      </c>
      <c r="AD49" s="398"/>
      <c r="AE49" s="398"/>
      <c r="AF49" s="398"/>
      <c r="AG49" s="398"/>
      <c r="AH49" s="398"/>
      <c r="AI49" s="398"/>
      <c r="AJ49" s="398"/>
      <c r="AK49" s="398"/>
    </row>
    <row r="50" spans="1:37" ht="13.5" thickTop="1">
      <c r="B50" s="394"/>
      <c r="C50" s="409"/>
      <c r="D50" s="398"/>
      <c r="E50" s="398"/>
      <c r="F50" s="398"/>
      <c r="G50" s="398"/>
      <c r="H50" s="398"/>
      <c r="I50" s="398"/>
      <c r="J50" s="398"/>
      <c r="K50" s="398"/>
      <c r="L50" s="398"/>
      <c r="M50" s="398"/>
      <c r="N50" s="398"/>
      <c r="O50" s="398"/>
      <c r="P50" s="398"/>
      <c r="Q50" s="398"/>
      <c r="R50" s="398"/>
      <c r="S50" s="398"/>
      <c r="T50" s="398"/>
      <c r="U50" s="398"/>
      <c r="V50" s="398"/>
      <c r="W50" s="398"/>
      <c r="X50" s="398"/>
      <c r="Y50" s="398"/>
      <c r="Z50" s="398"/>
      <c r="AA50" s="398"/>
      <c r="AB50" s="409"/>
      <c r="AC50" s="409"/>
      <c r="AD50" s="398"/>
      <c r="AE50" s="398"/>
      <c r="AF50" s="398">
        <f>-SUM(AF10:AF49)</f>
        <v>10049.092933939995</v>
      </c>
      <c r="AG50" s="398"/>
      <c r="AH50" s="398"/>
      <c r="AI50" s="398"/>
      <c r="AJ50" s="398"/>
      <c r="AK50" s="398"/>
    </row>
    <row r="51" spans="1:37">
      <c r="B51" s="417" t="s">
        <v>1738</v>
      </c>
      <c r="C51" s="423">
        <f>+C23-C43-C49</f>
        <v>-3.2000752980820835E-7</v>
      </c>
      <c r="D51" s="398"/>
      <c r="E51" s="398"/>
      <c r="F51" s="398"/>
      <c r="G51" s="398"/>
      <c r="H51" s="398"/>
      <c r="I51" s="398"/>
      <c r="J51" s="398"/>
      <c r="K51" s="398"/>
      <c r="L51" s="398"/>
      <c r="M51" s="398"/>
      <c r="N51" s="398"/>
      <c r="O51" s="398"/>
      <c r="P51" s="398"/>
      <c r="Q51" s="398"/>
      <c r="R51" s="398"/>
      <c r="S51" s="398"/>
      <c r="T51" s="398"/>
      <c r="U51" s="398"/>
      <c r="V51" s="398"/>
      <c r="W51" s="398"/>
      <c r="X51" s="398"/>
      <c r="Y51" s="398"/>
      <c r="Z51" s="398"/>
      <c r="AA51" s="398"/>
      <c r="AB51" s="423">
        <f>+AB23-AB43-AB49</f>
        <v>0.64853012999083148</v>
      </c>
      <c r="AC51" s="409"/>
      <c r="AD51" s="398"/>
      <c r="AE51" s="398"/>
      <c r="AF51" s="398"/>
      <c r="AG51" s="398"/>
      <c r="AH51" s="398"/>
      <c r="AI51" s="398"/>
      <c r="AJ51" s="398"/>
      <c r="AK51" s="398"/>
    </row>
    <row r="52" spans="1:37">
      <c r="B52" s="417"/>
      <c r="C52" s="398"/>
      <c r="D52" s="398"/>
      <c r="E52" s="398"/>
      <c r="F52" s="398"/>
      <c r="G52" s="398"/>
      <c r="H52" s="398"/>
      <c r="I52" s="398"/>
      <c r="J52" s="398"/>
      <c r="K52" s="398"/>
      <c r="L52" s="398"/>
      <c r="M52" s="398"/>
      <c r="N52" s="398"/>
      <c r="O52" s="398"/>
      <c r="P52" s="398"/>
      <c r="Q52" s="398"/>
      <c r="R52" s="398"/>
      <c r="S52" s="398"/>
      <c r="T52" s="398"/>
      <c r="U52" s="398"/>
      <c r="V52" s="398"/>
      <c r="W52" s="398"/>
      <c r="X52" s="398"/>
      <c r="Y52" s="398"/>
      <c r="Z52" s="398"/>
      <c r="AA52" s="398"/>
      <c r="AB52" s="398"/>
      <c r="AC52" s="409"/>
      <c r="AD52" s="398"/>
      <c r="AE52" s="398"/>
      <c r="AF52" s="398"/>
      <c r="AG52" s="398"/>
      <c r="AH52" s="398"/>
      <c r="AI52" s="398"/>
      <c r="AJ52" s="398"/>
      <c r="AK52" s="398"/>
    </row>
    <row r="53" spans="1:37">
      <c r="B53" s="424"/>
      <c r="C53" s="398"/>
      <c r="D53" s="398"/>
      <c r="E53" s="398"/>
      <c r="F53" s="398"/>
      <c r="G53" s="398"/>
      <c r="H53" s="398"/>
      <c r="I53" s="398"/>
      <c r="J53" s="398"/>
      <c r="K53" s="398"/>
      <c r="L53" s="398"/>
      <c r="M53" s="398"/>
      <c r="N53" s="398"/>
      <c r="O53" s="398"/>
      <c r="P53" s="398"/>
      <c r="Q53" s="398"/>
      <c r="R53" s="398"/>
      <c r="S53" s="398"/>
      <c r="T53" s="398"/>
      <c r="U53" s="398"/>
      <c r="V53" s="398"/>
      <c r="W53" s="398"/>
      <c r="X53" s="398"/>
      <c r="Y53" s="398"/>
      <c r="Z53" s="398"/>
      <c r="AA53" s="398"/>
      <c r="AB53" s="398"/>
      <c r="AC53" s="409"/>
      <c r="AD53" s="398"/>
      <c r="AE53" s="398"/>
      <c r="AF53" s="398"/>
      <c r="AG53" s="398"/>
      <c r="AH53" s="398"/>
      <c r="AI53" s="398"/>
      <c r="AJ53" s="398"/>
      <c r="AK53" s="398"/>
    </row>
    <row r="54" spans="1:37">
      <c r="B54" s="425" t="s">
        <v>1739</v>
      </c>
      <c r="C54" s="398">
        <f>+C11+C18</f>
        <v>7794.2314557399995</v>
      </c>
      <c r="D54" s="398"/>
      <c r="E54" s="398"/>
      <c r="F54" s="398"/>
      <c r="G54" s="398"/>
      <c r="H54" s="398"/>
      <c r="I54" s="398"/>
      <c r="J54" s="398"/>
      <c r="K54" s="398"/>
      <c r="L54" s="398"/>
      <c r="M54" s="398"/>
      <c r="N54" s="398"/>
      <c r="O54" s="398"/>
      <c r="P54" s="398"/>
      <c r="Q54" s="398"/>
      <c r="R54" s="398"/>
      <c r="S54" s="398"/>
      <c r="T54" s="398"/>
      <c r="U54" s="398"/>
      <c r="V54" s="398"/>
      <c r="W54" s="398"/>
      <c r="X54" s="398"/>
      <c r="Y54" s="398"/>
      <c r="Z54" s="398"/>
      <c r="AA54" s="398"/>
      <c r="AB54" s="398"/>
      <c r="AC54" s="409"/>
      <c r="AD54" s="398"/>
      <c r="AE54" s="398"/>
      <c r="AF54" s="398"/>
      <c r="AG54" s="398"/>
      <c r="AH54" s="398"/>
      <c r="AI54" s="398"/>
      <c r="AJ54" s="398"/>
      <c r="AK54" s="398"/>
    </row>
    <row r="55" spans="1:37">
      <c r="A55" s="458">
        <v>481001</v>
      </c>
      <c r="B55" s="426" t="s">
        <v>1690</v>
      </c>
      <c r="C55" s="398">
        <f>+VLOOKUP(A55,Plantilla_Junio_2022!$B:$F,4,0)</f>
        <v>-20.070009260000003</v>
      </c>
      <c r="D55" s="398"/>
      <c r="E55" s="398"/>
      <c r="F55" s="398"/>
      <c r="G55" s="398"/>
      <c r="H55" s="398"/>
      <c r="I55" s="398"/>
      <c r="J55" s="398"/>
      <c r="K55" s="398"/>
      <c r="L55" s="398"/>
      <c r="M55" s="398"/>
      <c r="N55" s="398"/>
      <c r="O55" s="398"/>
      <c r="P55" s="398"/>
      <c r="Q55" s="398"/>
      <c r="R55" s="398"/>
      <c r="S55" s="398"/>
      <c r="T55" s="398"/>
      <c r="U55" s="398"/>
      <c r="V55" s="398"/>
      <c r="W55" s="398"/>
      <c r="X55" s="398"/>
      <c r="Y55" s="398"/>
      <c r="Z55" s="398"/>
      <c r="AA55" s="398"/>
      <c r="AB55" s="398"/>
      <c r="AC55" s="409"/>
      <c r="AD55" s="398"/>
      <c r="AE55" s="398"/>
      <c r="AF55" s="398"/>
      <c r="AG55" s="398"/>
      <c r="AH55" s="398"/>
      <c r="AI55" s="398"/>
      <c r="AJ55" s="398"/>
      <c r="AK55" s="398"/>
    </row>
    <row r="56" spans="1:37">
      <c r="A56" s="427"/>
      <c r="B56" s="428"/>
      <c r="C56" s="398">
        <v>0</v>
      </c>
      <c r="D56" s="398"/>
      <c r="E56" s="398"/>
      <c r="F56" s="398"/>
      <c r="G56" s="397"/>
      <c r="H56" s="398"/>
      <c r="I56" s="398"/>
      <c r="J56" s="398"/>
      <c r="K56" s="398"/>
      <c r="L56" s="398"/>
      <c r="M56" s="398"/>
      <c r="N56" s="398"/>
      <c r="O56" s="398"/>
      <c r="P56" s="398"/>
      <c r="Q56" s="398"/>
      <c r="R56" s="398"/>
      <c r="S56" s="398"/>
      <c r="T56" s="398"/>
      <c r="U56" s="398"/>
      <c r="V56" s="398"/>
      <c r="W56" s="398"/>
      <c r="X56" s="398"/>
      <c r="Y56" s="398"/>
      <c r="Z56" s="398"/>
      <c r="AA56" s="398"/>
      <c r="AB56" s="398"/>
      <c r="AC56" s="409"/>
      <c r="AD56" s="398"/>
      <c r="AE56" s="398"/>
      <c r="AF56" s="398"/>
      <c r="AG56" s="398"/>
      <c r="AH56" s="398"/>
      <c r="AI56" s="398"/>
      <c r="AJ56" s="398"/>
      <c r="AK56" s="398"/>
    </row>
    <row r="57" spans="1:37">
      <c r="A57" s="427">
        <v>481501</v>
      </c>
      <c r="B57" s="428" t="s">
        <v>1010</v>
      </c>
      <c r="C57" s="398">
        <f>+VLOOKUP(A57,Plantilla_Junio_2022!$B:$F,4,0)</f>
        <v>-25.981508999999999</v>
      </c>
      <c r="D57" s="398"/>
      <c r="E57" s="398"/>
      <c r="F57" s="398"/>
      <c r="G57" s="398"/>
      <c r="H57" s="398"/>
      <c r="I57" s="398"/>
      <c r="J57" s="398"/>
      <c r="K57" s="398"/>
      <c r="L57" s="398"/>
      <c r="M57" s="398"/>
      <c r="N57" s="398"/>
      <c r="O57" s="398"/>
      <c r="P57" s="398"/>
      <c r="Q57" s="398"/>
      <c r="R57" s="398"/>
      <c r="S57" s="398"/>
      <c r="T57" s="398"/>
      <c r="U57" s="398"/>
      <c r="V57" s="398"/>
      <c r="W57" s="398"/>
      <c r="X57" s="398"/>
      <c r="Y57" s="398"/>
      <c r="Z57" s="398"/>
      <c r="AA57" s="398"/>
      <c r="AB57" s="398"/>
      <c r="AC57" s="409"/>
      <c r="AD57" s="398"/>
      <c r="AE57" s="398"/>
      <c r="AF57" s="398"/>
      <c r="AG57" s="398"/>
      <c r="AH57" s="398"/>
      <c r="AI57" s="398"/>
      <c r="AJ57" s="398"/>
      <c r="AK57" s="398"/>
    </row>
    <row r="58" spans="1:37">
      <c r="A58" s="427">
        <v>58080101</v>
      </c>
      <c r="B58" s="428" t="s">
        <v>1270</v>
      </c>
      <c r="C58" s="398">
        <f>+VLOOKUP(A58,Plantilla_Junio_2022!$B:$F,4,0)</f>
        <v>0</v>
      </c>
      <c r="D58" s="398"/>
      <c r="E58" s="398"/>
      <c r="F58" s="398"/>
      <c r="G58" s="398"/>
      <c r="H58" s="398"/>
      <c r="I58" s="398"/>
      <c r="J58" s="398"/>
      <c r="K58" s="398"/>
      <c r="L58" s="398"/>
      <c r="M58" s="398"/>
      <c r="N58" s="398"/>
      <c r="O58" s="398"/>
      <c r="P58" s="398"/>
      <c r="Q58" s="398"/>
      <c r="R58" s="398"/>
      <c r="S58" s="398"/>
      <c r="T58" s="398"/>
      <c r="U58" s="398"/>
      <c r="V58" s="398"/>
      <c r="W58" s="398"/>
      <c r="X58" s="398"/>
      <c r="Y58" s="398"/>
      <c r="Z58" s="398"/>
      <c r="AA58" s="398"/>
      <c r="AB58" s="398"/>
      <c r="AC58" s="409"/>
      <c r="AD58" s="398"/>
      <c r="AE58" s="398"/>
      <c r="AF58" s="398"/>
      <c r="AG58" s="398"/>
      <c r="AH58" s="398"/>
      <c r="AI58" s="398"/>
      <c r="AJ58" s="398"/>
      <c r="AK58" s="398"/>
    </row>
    <row r="59" spans="1:37">
      <c r="A59" s="427"/>
      <c r="B59" s="428" t="s">
        <v>1740</v>
      </c>
      <c r="C59" s="398"/>
      <c r="D59" s="398"/>
      <c r="E59" s="398"/>
      <c r="F59" s="398"/>
      <c r="G59" s="398"/>
      <c r="H59" s="398"/>
      <c r="I59" s="398"/>
      <c r="J59" s="398"/>
      <c r="K59" s="398"/>
      <c r="L59" s="398"/>
      <c r="M59" s="398"/>
      <c r="N59" s="398"/>
      <c r="O59" s="398"/>
      <c r="P59" s="398"/>
      <c r="Q59" s="398"/>
      <c r="R59" s="398"/>
      <c r="S59" s="398"/>
      <c r="T59" s="398"/>
      <c r="U59" s="398"/>
      <c r="V59" s="398"/>
      <c r="W59" s="398"/>
      <c r="X59" s="398"/>
      <c r="Y59" s="398"/>
      <c r="Z59" s="398"/>
      <c r="AA59" s="398"/>
      <c r="AB59" s="398"/>
      <c r="AC59" s="409"/>
      <c r="AD59" s="398"/>
      <c r="AE59" s="398"/>
      <c r="AF59" s="398"/>
      <c r="AG59" s="398"/>
      <c r="AH59" s="398"/>
      <c r="AI59" s="398"/>
      <c r="AJ59" s="398"/>
      <c r="AK59" s="398"/>
    </row>
    <row r="60" spans="1:37">
      <c r="A60" s="429"/>
      <c r="B60" s="397" t="s">
        <v>1614</v>
      </c>
      <c r="C60" s="398">
        <f>+AB11+AB18</f>
        <v>4598.9598446799992</v>
      </c>
      <c r="D60" s="398"/>
      <c r="E60" s="398"/>
      <c r="F60" s="398"/>
      <c r="G60" s="398"/>
      <c r="H60" s="398"/>
      <c r="I60" s="398"/>
      <c r="J60" s="398"/>
      <c r="K60" s="398"/>
      <c r="L60" s="398"/>
      <c r="M60" s="398"/>
      <c r="N60" s="398"/>
      <c r="O60" s="398"/>
      <c r="P60" s="398"/>
      <c r="Q60" s="398"/>
      <c r="R60" s="398"/>
      <c r="S60" s="398"/>
      <c r="T60" s="398"/>
      <c r="U60" s="398"/>
      <c r="V60" s="398"/>
      <c r="W60" s="398"/>
      <c r="X60" s="398"/>
      <c r="Y60" s="398"/>
      <c r="Z60" s="398"/>
      <c r="AA60" s="398"/>
      <c r="AB60" s="398"/>
      <c r="AC60" s="409"/>
      <c r="AD60" s="398"/>
      <c r="AE60" s="398"/>
      <c r="AF60" s="398"/>
      <c r="AG60" s="398"/>
      <c r="AH60" s="398"/>
      <c r="AI60" s="398"/>
      <c r="AJ60" s="398"/>
      <c r="AK60" s="398"/>
    </row>
    <row r="61" spans="1:37">
      <c r="A61" s="429"/>
      <c r="B61" s="430" t="s">
        <v>1741</v>
      </c>
      <c r="C61" s="431">
        <f>+SUM(C54:C59)</f>
        <v>7748.1799374799994</v>
      </c>
      <c r="D61" s="398"/>
      <c r="E61" s="398"/>
      <c r="F61" s="398"/>
      <c r="G61" s="398"/>
      <c r="H61" s="398"/>
      <c r="I61" s="398"/>
      <c r="J61" s="398"/>
      <c r="K61" s="398"/>
      <c r="L61" s="398"/>
      <c r="M61" s="398"/>
      <c r="N61" s="398"/>
      <c r="O61" s="398"/>
      <c r="P61" s="398"/>
      <c r="Q61" s="398"/>
      <c r="R61" s="398"/>
      <c r="S61" s="398"/>
      <c r="T61" s="398"/>
      <c r="U61" s="398"/>
      <c r="V61" s="398"/>
      <c r="W61" s="398"/>
      <c r="X61" s="398"/>
      <c r="Y61" s="398"/>
      <c r="Z61" s="398"/>
      <c r="AA61" s="398"/>
      <c r="AB61" s="398"/>
      <c r="AC61" s="409"/>
      <c r="AD61" s="398"/>
      <c r="AE61" s="398"/>
      <c r="AF61" s="398"/>
      <c r="AG61" s="398"/>
      <c r="AH61" s="398"/>
      <c r="AI61" s="398"/>
      <c r="AJ61" s="398"/>
      <c r="AK61" s="398"/>
    </row>
    <row r="62" spans="1:37" ht="13.5" thickBot="1">
      <c r="A62" s="429"/>
      <c r="B62" s="432" t="s">
        <v>1742</v>
      </c>
      <c r="C62" s="415">
        <f>+C60-C61</f>
        <v>-3149.2200928000002</v>
      </c>
      <c r="D62" s="398"/>
      <c r="E62" s="398"/>
      <c r="F62" s="398"/>
      <c r="G62" s="398"/>
      <c r="H62" s="398"/>
      <c r="I62" s="398"/>
      <c r="J62" s="398"/>
      <c r="K62" s="398"/>
      <c r="L62" s="398"/>
      <c r="M62" s="398"/>
      <c r="N62" s="398"/>
      <c r="O62" s="398"/>
      <c r="P62" s="398"/>
      <c r="Q62" s="398"/>
      <c r="R62" s="398"/>
      <c r="S62" s="398"/>
      <c r="T62" s="398"/>
      <c r="U62" s="398"/>
      <c r="V62" s="398"/>
      <c r="W62" s="398"/>
      <c r="X62" s="398"/>
      <c r="Y62" s="398"/>
      <c r="Z62" s="398"/>
      <c r="AA62" s="398"/>
      <c r="AB62" s="398"/>
      <c r="AC62" s="409"/>
      <c r="AD62" s="398"/>
      <c r="AE62" s="398"/>
      <c r="AF62" s="398"/>
      <c r="AG62" s="398"/>
      <c r="AH62" s="398"/>
      <c r="AI62" s="398"/>
      <c r="AJ62" s="398"/>
      <c r="AK62" s="398"/>
    </row>
    <row r="63" spans="1:37" ht="13.5" thickTop="1">
      <c r="A63" s="429"/>
      <c r="B63" s="433"/>
      <c r="C63" s="434"/>
      <c r="D63" s="398"/>
      <c r="E63" s="398"/>
      <c r="F63" s="398"/>
      <c r="G63" s="398"/>
      <c r="H63" s="398"/>
      <c r="I63" s="398"/>
      <c r="J63" s="398"/>
      <c r="K63" s="398"/>
      <c r="L63" s="398"/>
      <c r="M63" s="398"/>
      <c r="N63" s="398"/>
      <c r="O63" s="398"/>
      <c r="P63" s="398"/>
      <c r="Q63" s="398"/>
      <c r="R63" s="398"/>
      <c r="S63" s="398"/>
      <c r="T63" s="398"/>
      <c r="U63" s="398"/>
      <c r="V63" s="398"/>
      <c r="W63" s="398"/>
      <c r="X63" s="398"/>
      <c r="Y63" s="398"/>
      <c r="Z63" s="398"/>
      <c r="AA63" s="398"/>
      <c r="AB63" s="398"/>
      <c r="AC63" s="409"/>
      <c r="AD63" s="398"/>
      <c r="AE63" s="398"/>
      <c r="AF63" s="398"/>
      <c r="AG63" s="398"/>
      <c r="AH63" s="398"/>
      <c r="AI63" s="398"/>
      <c r="AJ63" s="398"/>
      <c r="AK63" s="398"/>
    </row>
    <row r="64" spans="1:37">
      <c r="A64" s="429"/>
      <c r="B64" s="433" t="s">
        <v>248</v>
      </c>
      <c r="C64" s="434"/>
      <c r="D64" s="398"/>
      <c r="E64" s="398"/>
      <c r="F64" s="398"/>
      <c r="G64" s="398"/>
      <c r="H64" s="398"/>
      <c r="I64" s="398"/>
      <c r="J64" s="398"/>
      <c r="K64" s="398"/>
      <c r="L64" s="398"/>
      <c r="M64" s="398"/>
      <c r="N64" s="398"/>
      <c r="O64" s="398"/>
      <c r="P64" s="398"/>
      <c r="Q64" s="398"/>
      <c r="R64" s="398"/>
      <c r="S64" s="398"/>
      <c r="T64" s="398"/>
      <c r="U64" s="398"/>
      <c r="V64" s="398"/>
      <c r="W64" s="398"/>
      <c r="X64" s="398"/>
      <c r="Y64" s="398"/>
      <c r="Z64" s="398"/>
      <c r="AA64" s="398"/>
      <c r="AB64" s="398"/>
      <c r="AC64" s="409"/>
      <c r="AD64" s="398"/>
      <c r="AE64" s="398"/>
      <c r="AF64" s="398"/>
      <c r="AG64" s="398"/>
      <c r="AH64" s="398"/>
      <c r="AI64" s="398"/>
      <c r="AJ64" s="398"/>
      <c r="AK64" s="398"/>
    </row>
    <row r="65" spans="1:37">
      <c r="A65" s="429"/>
      <c r="B65" s="435" t="s">
        <v>1743</v>
      </c>
      <c r="C65" s="434">
        <f>+C10</f>
        <v>2488.0707724399999</v>
      </c>
      <c r="D65" s="398"/>
      <c r="E65" s="398"/>
      <c r="F65" s="398"/>
      <c r="G65" s="398"/>
      <c r="H65" s="398"/>
      <c r="I65" s="398"/>
      <c r="J65" s="398"/>
      <c r="K65" s="398"/>
      <c r="L65" s="398"/>
      <c r="M65" s="398"/>
      <c r="N65" s="398"/>
      <c r="O65" s="398"/>
      <c r="P65" s="398"/>
      <c r="Q65" s="398"/>
      <c r="R65" s="398"/>
      <c r="S65" s="398"/>
      <c r="T65" s="398"/>
      <c r="U65" s="398"/>
      <c r="V65" s="398"/>
      <c r="W65" s="398"/>
      <c r="X65" s="398"/>
      <c r="Y65" s="398"/>
      <c r="Z65" s="398"/>
      <c r="AA65" s="398"/>
      <c r="AB65" s="398"/>
      <c r="AC65" s="409"/>
      <c r="AD65" s="398"/>
      <c r="AE65" s="398"/>
      <c r="AF65" s="398"/>
      <c r="AG65" s="398"/>
      <c r="AH65" s="398"/>
      <c r="AI65" s="398"/>
      <c r="AJ65" s="398"/>
      <c r="AK65" s="398"/>
    </row>
    <row r="66" spans="1:37">
      <c r="A66" s="429"/>
      <c r="B66" s="433"/>
      <c r="C66" s="434"/>
      <c r="D66" s="398"/>
      <c r="E66" s="398"/>
      <c r="F66" s="398"/>
      <c r="G66" s="398"/>
      <c r="H66" s="398"/>
      <c r="I66" s="398"/>
      <c r="J66" s="398"/>
      <c r="K66" s="398"/>
      <c r="L66" s="398"/>
      <c r="M66" s="398"/>
      <c r="N66" s="398"/>
      <c r="O66" s="398"/>
      <c r="P66" s="398"/>
      <c r="Q66" s="398"/>
      <c r="R66" s="398"/>
      <c r="S66" s="398"/>
      <c r="T66" s="398"/>
      <c r="U66" s="398"/>
      <c r="V66" s="398"/>
      <c r="W66" s="398"/>
      <c r="X66" s="398"/>
      <c r="Y66" s="398"/>
      <c r="Z66" s="398"/>
      <c r="AA66" s="398"/>
      <c r="AB66" s="398"/>
      <c r="AC66" s="409"/>
      <c r="AD66" s="398"/>
      <c r="AE66" s="398"/>
      <c r="AF66" s="398"/>
      <c r="AG66" s="398"/>
      <c r="AH66" s="398"/>
      <c r="AI66" s="398"/>
      <c r="AJ66" s="398"/>
      <c r="AK66" s="398"/>
    </row>
    <row r="67" spans="1:37">
      <c r="A67" s="429"/>
      <c r="B67" s="397" t="s">
        <v>1614</v>
      </c>
      <c r="C67" s="398">
        <f>+AB10</f>
        <v>7138.6601246800001</v>
      </c>
      <c r="D67" s="398"/>
      <c r="E67" s="398"/>
      <c r="F67" s="398"/>
      <c r="G67" s="398"/>
      <c r="H67" s="398"/>
      <c r="I67" s="398"/>
      <c r="J67" s="398"/>
      <c r="K67" s="398"/>
      <c r="L67" s="398"/>
      <c r="M67" s="398"/>
      <c r="N67" s="398"/>
      <c r="O67" s="398"/>
      <c r="P67" s="398"/>
      <c r="Q67" s="398"/>
      <c r="R67" s="398"/>
      <c r="S67" s="398"/>
      <c r="T67" s="398"/>
      <c r="U67" s="398"/>
      <c r="V67" s="398"/>
      <c r="W67" s="398"/>
      <c r="X67" s="398"/>
      <c r="Y67" s="398"/>
      <c r="Z67" s="398"/>
      <c r="AA67" s="398"/>
      <c r="AB67" s="398"/>
      <c r="AC67" s="409"/>
      <c r="AD67" s="398"/>
      <c r="AE67" s="398"/>
      <c r="AF67" s="398"/>
      <c r="AG67" s="398"/>
      <c r="AH67" s="398"/>
      <c r="AI67" s="398"/>
      <c r="AJ67" s="398"/>
      <c r="AK67" s="398"/>
    </row>
    <row r="68" spans="1:37">
      <c r="A68" s="429"/>
      <c r="B68" s="430" t="s">
        <v>1741</v>
      </c>
      <c r="C68" s="431">
        <f>+SUM(C65:C66)</f>
        <v>2488.0707724399999</v>
      </c>
      <c r="D68" s="398"/>
      <c r="E68" s="398"/>
      <c r="F68" s="398"/>
      <c r="G68" s="398"/>
      <c r="H68" s="398"/>
      <c r="I68" s="398"/>
      <c r="J68" s="398"/>
      <c r="K68" s="398"/>
      <c r="L68" s="398"/>
      <c r="M68" s="398"/>
      <c r="N68" s="398"/>
      <c r="O68" s="398"/>
      <c r="P68" s="398"/>
      <c r="Q68" s="398"/>
      <c r="R68" s="398"/>
      <c r="S68" s="398"/>
      <c r="T68" s="398"/>
      <c r="U68" s="398"/>
      <c r="V68" s="398"/>
      <c r="W68" s="398"/>
      <c r="X68" s="398"/>
      <c r="Y68" s="398"/>
      <c r="Z68" s="398"/>
      <c r="AA68" s="398"/>
      <c r="AB68" s="398"/>
      <c r="AC68" s="409"/>
      <c r="AD68" s="398"/>
      <c r="AE68" s="398"/>
      <c r="AF68" s="398"/>
      <c r="AG68" s="398"/>
      <c r="AH68" s="398"/>
      <c r="AI68" s="398"/>
      <c r="AJ68" s="398"/>
      <c r="AK68" s="398"/>
    </row>
    <row r="69" spans="1:37" ht="13.5" thickBot="1">
      <c r="A69" s="429"/>
      <c r="B69" s="432" t="s">
        <v>1742</v>
      </c>
      <c r="C69" s="415">
        <f>+C67-C68</f>
        <v>4650.5893522400002</v>
      </c>
      <c r="D69" s="398" t="s">
        <v>1744</v>
      </c>
      <c r="E69" s="398"/>
      <c r="F69" s="398"/>
      <c r="G69" s="398"/>
      <c r="H69" s="398"/>
      <c r="I69" s="398"/>
      <c r="J69" s="398"/>
      <c r="K69" s="398"/>
      <c r="L69" s="398"/>
      <c r="M69" s="398"/>
      <c r="N69" s="398"/>
      <c r="O69" s="398"/>
      <c r="P69" s="398"/>
      <c r="Q69" s="398"/>
      <c r="R69" s="398"/>
      <c r="S69" s="398"/>
      <c r="T69" s="398"/>
      <c r="U69" s="398"/>
      <c r="V69" s="398"/>
      <c r="W69" s="398"/>
      <c r="X69" s="398"/>
      <c r="Y69" s="398"/>
      <c r="Z69" s="398"/>
      <c r="AA69" s="398"/>
      <c r="AB69" s="398"/>
      <c r="AC69" s="409"/>
      <c r="AD69" s="398"/>
      <c r="AE69" s="398"/>
      <c r="AF69" s="398"/>
      <c r="AG69" s="398"/>
      <c r="AH69" s="398"/>
      <c r="AI69" s="398"/>
      <c r="AJ69" s="398"/>
      <c r="AK69" s="398"/>
    </row>
    <row r="70" spans="1:37" ht="13.5" thickTop="1">
      <c r="A70" s="429"/>
      <c r="B70" s="433"/>
      <c r="C70" s="434"/>
      <c r="D70" s="398"/>
      <c r="E70" s="398"/>
      <c r="F70" s="398"/>
      <c r="G70" s="398"/>
      <c r="H70" s="398"/>
      <c r="I70" s="398"/>
      <c r="J70" s="398"/>
      <c r="K70" s="398"/>
      <c r="L70" s="398"/>
      <c r="M70" s="398"/>
      <c r="N70" s="398"/>
      <c r="O70" s="398"/>
      <c r="P70" s="398"/>
      <c r="Q70" s="398"/>
      <c r="R70" s="398"/>
      <c r="S70" s="398"/>
      <c r="T70" s="398"/>
      <c r="U70" s="398"/>
      <c r="V70" s="398"/>
      <c r="W70" s="398"/>
      <c r="X70" s="398"/>
      <c r="Y70" s="398"/>
      <c r="Z70" s="398"/>
      <c r="AA70" s="398"/>
      <c r="AB70" s="398"/>
      <c r="AC70" s="409"/>
      <c r="AD70" s="398"/>
      <c r="AE70" s="398"/>
      <c r="AF70" s="398"/>
      <c r="AG70" s="398"/>
      <c r="AH70" s="398"/>
      <c r="AI70" s="398"/>
      <c r="AJ70" s="398"/>
      <c r="AK70" s="398"/>
    </row>
    <row r="71" spans="1:37">
      <c r="A71" s="429"/>
      <c r="B71" s="433" t="s">
        <v>1714</v>
      </c>
      <c r="C71" s="434"/>
      <c r="D71" s="398"/>
      <c r="E71" s="398"/>
      <c r="F71" s="398"/>
      <c r="G71" s="398"/>
      <c r="H71" s="398"/>
      <c r="I71" s="398"/>
      <c r="J71" s="398"/>
      <c r="K71" s="398"/>
      <c r="L71" s="398"/>
      <c r="M71" s="398"/>
      <c r="N71" s="398"/>
      <c r="O71" s="398"/>
      <c r="P71" s="398"/>
      <c r="Q71" s="398"/>
      <c r="R71" s="398"/>
      <c r="S71" s="398"/>
      <c r="T71" s="398"/>
      <c r="U71" s="398"/>
      <c r="V71" s="398"/>
      <c r="W71" s="398"/>
      <c r="X71" s="398"/>
      <c r="Y71" s="398"/>
      <c r="Z71" s="398"/>
      <c r="AA71" s="398"/>
      <c r="AB71" s="398"/>
      <c r="AC71" s="409"/>
      <c r="AD71" s="398"/>
      <c r="AE71" s="398"/>
      <c r="AF71" s="398"/>
      <c r="AG71" s="398"/>
      <c r="AH71" s="398"/>
      <c r="AI71" s="398"/>
      <c r="AJ71" s="398"/>
      <c r="AK71" s="398"/>
    </row>
    <row r="72" spans="1:37">
      <c r="A72" s="429"/>
      <c r="B72" s="435" t="s">
        <v>1745</v>
      </c>
      <c r="C72" s="436">
        <f>+C13</f>
        <v>-3.1999999284744262E-7</v>
      </c>
      <c r="D72" s="398"/>
      <c r="E72" s="398"/>
      <c r="F72" s="398"/>
      <c r="G72" s="398"/>
      <c r="H72" s="398"/>
      <c r="I72" s="398"/>
      <c r="J72" s="398"/>
      <c r="K72" s="398"/>
      <c r="L72" s="398"/>
      <c r="M72" s="398"/>
      <c r="N72" s="398"/>
      <c r="O72" s="398"/>
      <c r="P72" s="398"/>
      <c r="Q72" s="398"/>
      <c r="R72" s="398"/>
      <c r="S72" s="398"/>
      <c r="T72" s="398"/>
      <c r="U72" s="398"/>
      <c r="V72" s="398"/>
      <c r="W72" s="398"/>
      <c r="X72" s="398"/>
      <c r="Y72" s="398"/>
      <c r="Z72" s="398"/>
      <c r="AA72" s="398"/>
      <c r="AB72" s="398"/>
      <c r="AC72" s="409"/>
      <c r="AD72" s="398"/>
      <c r="AE72" s="398"/>
      <c r="AF72" s="398"/>
      <c r="AG72" s="398"/>
      <c r="AH72" s="398"/>
      <c r="AI72" s="398"/>
      <c r="AJ72" s="398"/>
      <c r="AK72" s="398"/>
    </row>
    <row r="73" spans="1:37">
      <c r="A73" s="459">
        <v>53020132</v>
      </c>
      <c r="B73" s="438" t="s">
        <v>1746</v>
      </c>
      <c r="C73" s="398">
        <f>-VLOOKUP(A73,Plantilla_Junio_2022!$B:$F,4,0)</f>
        <v>-44.809505250000001</v>
      </c>
      <c r="D73" s="398"/>
      <c r="E73" s="398"/>
      <c r="F73" s="398"/>
      <c r="G73" s="398"/>
      <c r="H73" s="398"/>
      <c r="I73" s="398"/>
      <c r="J73" s="398"/>
      <c r="K73" s="398"/>
      <c r="L73" s="398"/>
      <c r="M73" s="398"/>
      <c r="N73" s="398"/>
      <c r="O73" s="398"/>
      <c r="P73" s="398"/>
      <c r="Q73" s="398"/>
      <c r="R73" s="398"/>
      <c r="S73" s="398"/>
      <c r="T73" s="398"/>
      <c r="U73" s="398"/>
      <c r="V73" s="398"/>
      <c r="W73" s="398"/>
      <c r="X73" s="398"/>
      <c r="Y73" s="398"/>
      <c r="Z73" s="398"/>
      <c r="AA73" s="398"/>
      <c r="AB73" s="398"/>
      <c r="AC73" s="409"/>
      <c r="AD73" s="398"/>
      <c r="AE73" s="398"/>
      <c r="AF73" s="398"/>
      <c r="AG73" s="398"/>
      <c r="AH73" s="398"/>
      <c r="AI73" s="398"/>
      <c r="AJ73" s="398"/>
      <c r="AK73" s="398"/>
    </row>
    <row r="74" spans="1:37">
      <c r="A74" s="437"/>
      <c r="B74" s="438"/>
      <c r="C74" s="436"/>
      <c r="D74" s="398"/>
      <c r="E74" s="398"/>
      <c r="F74" s="398"/>
      <c r="G74" s="398"/>
      <c r="H74" s="398"/>
      <c r="I74" s="398"/>
      <c r="J74" s="398"/>
      <c r="K74" s="398"/>
      <c r="L74" s="398"/>
      <c r="M74" s="398"/>
      <c r="N74" s="398"/>
      <c r="O74" s="398"/>
      <c r="P74" s="398"/>
      <c r="Q74" s="398"/>
      <c r="R74" s="398"/>
      <c r="S74" s="398"/>
      <c r="T74" s="398"/>
      <c r="U74" s="398"/>
      <c r="V74" s="398"/>
      <c r="W74" s="398"/>
      <c r="X74" s="398"/>
      <c r="Y74" s="398"/>
      <c r="Z74" s="398"/>
      <c r="AA74" s="398"/>
      <c r="AB74" s="398"/>
      <c r="AC74" s="409"/>
      <c r="AD74" s="398"/>
      <c r="AE74" s="398"/>
      <c r="AF74" s="398"/>
      <c r="AG74" s="398"/>
      <c r="AH74" s="398"/>
      <c r="AI74" s="398"/>
      <c r="AJ74" s="398"/>
      <c r="AK74" s="398"/>
    </row>
    <row r="75" spans="1:37">
      <c r="A75" s="429"/>
      <c r="B75" s="435" t="s">
        <v>1747</v>
      </c>
      <c r="C75" s="434">
        <f>+AB13</f>
        <v>-3.2000002647691872E-7</v>
      </c>
      <c r="D75" s="398"/>
      <c r="E75" s="398"/>
      <c r="F75" s="398"/>
      <c r="G75" s="398"/>
      <c r="H75" s="398"/>
      <c r="I75" s="398"/>
      <c r="J75" s="398"/>
      <c r="K75" s="398"/>
      <c r="L75" s="398"/>
      <c r="M75" s="398"/>
      <c r="N75" s="398"/>
      <c r="O75" s="398"/>
      <c r="P75" s="398"/>
      <c r="Q75" s="398"/>
      <c r="R75" s="398"/>
      <c r="S75" s="398"/>
      <c r="T75" s="398"/>
      <c r="U75" s="398"/>
      <c r="V75" s="398"/>
      <c r="W75" s="398"/>
      <c r="X75" s="398"/>
      <c r="Y75" s="398"/>
      <c r="Z75" s="398"/>
      <c r="AA75" s="398"/>
      <c r="AB75" s="398"/>
      <c r="AC75" s="409"/>
      <c r="AD75" s="398"/>
      <c r="AE75" s="398"/>
      <c r="AF75" s="398"/>
      <c r="AG75" s="398"/>
      <c r="AH75" s="398"/>
      <c r="AI75" s="398"/>
      <c r="AJ75" s="398"/>
      <c r="AK75" s="398"/>
    </row>
    <row r="76" spans="1:37">
      <c r="A76" s="429"/>
      <c r="B76" s="430" t="s">
        <v>1741</v>
      </c>
      <c r="C76" s="431">
        <f>+SUM(C72:C74)</f>
        <v>-44.809505569999992</v>
      </c>
      <c r="D76" s="398"/>
      <c r="E76" s="398"/>
      <c r="F76" s="398"/>
      <c r="G76" s="398"/>
      <c r="H76" s="398"/>
      <c r="I76" s="398"/>
      <c r="J76" s="398"/>
      <c r="K76" s="398"/>
      <c r="L76" s="398"/>
      <c r="M76" s="398"/>
      <c r="N76" s="398"/>
      <c r="O76" s="398"/>
      <c r="P76" s="398"/>
      <c r="Q76" s="398"/>
      <c r="R76" s="398"/>
      <c r="S76" s="398"/>
      <c r="T76" s="398"/>
      <c r="U76" s="398"/>
      <c r="V76" s="398"/>
      <c r="W76" s="398"/>
      <c r="X76" s="398"/>
      <c r="Y76" s="398"/>
      <c r="Z76" s="398"/>
      <c r="AA76" s="398"/>
      <c r="AB76" s="398"/>
      <c r="AC76" s="409"/>
      <c r="AD76" s="398"/>
      <c r="AE76" s="398"/>
      <c r="AF76" s="398"/>
      <c r="AG76" s="398"/>
      <c r="AH76" s="398"/>
      <c r="AI76" s="398"/>
      <c r="AJ76" s="398"/>
      <c r="AK76" s="398"/>
    </row>
    <row r="77" spans="1:37" ht="13.5" thickBot="1">
      <c r="A77" s="429"/>
      <c r="B77" s="432" t="s">
        <v>1742</v>
      </c>
      <c r="C77" s="415">
        <f>+C75-C76</f>
        <v>44.809505249999965</v>
      </c>
      <c r="D77" s="398"/>
      <c r="E77" s="398"/>
      <c r="F77" s="398"/>
      <c r="G77" s="398"/>
      <c r="H77" s="398"/>
      <c r="I77" s="398"/>
      <c r="J77" s="398"/>
      <c r="K77" s="398"/>
      <c r="L77" s="398"/>
      <c r="M77" s="398"/>
      <c r="N77" s="398"/>
      <c r="O77" s="398"/>
      <c r="P77" s="398"/>
      <c r="Q77" s="398"/>
      <c r="R77" s="398"/>
      <c r="S77" s="398"/>
      <c r="T77" s="398"/>
      <c r="U77" s="398"/>
      <c r="V77" s="398"/>
      <c r="W77" s="398"/>
      <c r="X77" s="398"/>
      <c r="Y77" s="398"/>
      <c r="Z77" s="398"/>
      <c r="AA77" s="398"/>
      <c r="AB77" s="398"/>
      <c r="AC77" s="409"/>
      <c r="AD77" s="398"/>
      <c r="AE77" s="398"/>
      <c r="AF77" s="398"/>
      <c r="AG77" s="398"/>
      <c r="AH77" s="398"/>
      <c r="AI77" s="398"/>
      <c r="AJ77" s="398"/>
      <c r="AK77" s="398"/>
    </row>
    <row r="78" spans="1:37" ht="13.5" thickTop="1">
      <c r="A78" s="429"/>
      <c r="B78" s="433"/>
      <c r="C78" s="434"/>
      <c r="D78" s="398"/>
      <c r="E78" s="398"/>
      <c r="F78" s="398"/>
      <c r="G78" s="398"/>
      <c r="H78" s="398"/>
      <c r="I78" s="398"/>
      <c r="J78" s="398"/>
      <c r="K78" s="398"/>
      <c r="L78" s="398"/>
      <c r="M78" s="398"/>
      <c r="N78" s="398"/>
      <c r="O78" s="398"/>
      <c r="P78" s="398"/>
      <c r="Q78" s="398"/>
      <c r="R78" s="398"/>
      <c r="S78" s="398"/>
      <c r="T78" s="398"/>
      <c r="U78" s="398"/>
      <c r="V78" s="398"/>
      <c r="W78" s="398"/>
      <c r="X78" s="398"/>
      <c r="Y78" s="398"/>
      <c r="Z78" s="398"/>
      <c r="AA78" s="398"/>
      <c r="AB78" s="398"/>
      <c r="AC78" s="409"/>
      <c r="AD78" s="398"/>
      <c r="AE78" s="398"/>
      <c r="AF78" s="398"/>
      <c r="AG78" s="398"/>
      <c r="AH78" s="398"/>
      <c r="AI78" s="398"/>
      <c r="AJ78" s="398"/>
      <c r="AK78" s="398"/>
    </row>
    <row r="79" spans="1:37">
      <c r="A79" s="429"/>
      <c r="B79" s="433"/>
      <c r="C79" s="434"/>
      <c r="D79" s="398"/>
      <c r="E79" s="398"/>
      <c r="F79" s="398"/>
      <c r="G79" s="398"/>
      <c r="H79" s="398"/>
      <c r="I79" s="398"/>
      <c r="J79" s="398"/>
      <c r="K79" s="398"/>
      <c r="L79" s="398"/>
      <c r="M79" s="398"/>
      <c r="N79" s="398"/>
      <c r="O79" s="398"/>
      <c r="P79" s="398"/>
      <c r="Q79" s="398"/>
      <c r="R79" s="398"/>
      <c r="S79" s="398"/>
      <c r="T79" s="398"/>
      <c r="U79" s="398"/>
      <c r="V79" s="398"/>
      <c r="W79" s="398"/>
      <c r="X79" s="398"/>
      <c r="Y79" s="398"/>
      <c r="Z79" s="398"/>
      <c r="AA79" s="398"/>
      <c r="AB79" s="398"/>
      <c r="AC79" s="409"/>
      <c r="AD79" s="398"/>
      <c r="AE79" s="398"/>
      <c r="AF79" s="398"/>
      <c r="AG79" s="398"/>
      <c r="AH79" s="398"/>
      <c r="AI79" s="398"/>
      <c r="AJ79" s="398"/>
      <c r="AK79" s="398"/>
    </row>
    <row r="80" spans="1:37">
      <c r="B80" s="394" t="s">
        <v>1748</v>
      </c>
      <c r="C80" s="398"/>
      <c r="D80" s="398"/>
      <c r="E80" s="398"/>
      <c r="F80" s="398"/>
      <c r="G80" s="398"/>
      <c r="H80" s="398"/>
      <c r="I80" s="398"/>
      <c r="J80" s="398"/>
      <c r="K80" s="398"/>
      <c r="L80" s="398"/>
      <c r="M80" s="398"/>
      <c r="N80" s="398"/>
      <c r="O80" s="398"/>
      <c r="P80" s="398"/>
      <c r="Q80" s="398"/>
      <c r="R80" s="398"/>
      <c r="S80" s="398"/>
      <c r="T80" s="398"/>
      <c r="U80" s="398"/>
      <c r="V80" s="398"/>
      <c r="W80" s="398"/>
      <c r="X80" s="398"/>
      <c r="Y80" s="398"/>
      <c r="Z80" s="398"/>
      <c r="AA80" s="398"/>
      <c r="AB80" s="398"/>
      <c r="AC80" s="409"/>
      <c r="AD80" s="398"/>
      <c r="AE80" s="398"/>
      <c r="AF80" s="398"/>
      <c r="AG80" s="398"/>
      <c r="AH80" s="398"/>
      <c r="AI80" s="398"/>
      <c r="AJ80" s="398"/>
      <c r="AK80" s="398"/>
    </row>
    <row r="81" spans="1:37">
      <c r="B81" s="435" t="s">
        <v>1745</v>
      </c>
      <c r="C81" s="398">
        <f>+C19</f>
        <v>14490.832476880001</v>
      </c>
      <c r="D81" s="398"/>
      <c r="E81" s="398"/>
      <c r="F81" s="459"/>
      <c r="G81" s="398"/>
      <c r="H81" s="398"/>
      <c r="I81" s="518"/>
      <c r="J81" s="518"/>
      <c r="K81" s="439"/>
      <c r="L81" s="439"/>
      <c r="M81" s="439"/>
      <c r="N81" s="398"/>
      <c r="O81" s="398"/>
      <c r="P81" s="398"/>
      <c r="Q81" s="398"/>
      <c r="R81" s="398"/>
      <c r="S81" s="398"/>
      <c r="T81" s="398"/>
      <c r="U81" s="398"/>
      <c r="V81" s="398"/>
      <c r="W81" s="398"/>
      <c r="X81" s="398"/>
      <c r="Y81" s="398"/>
      <c r="Z81" s="398"/>
      <c r="AA81" s="398"/>
      <c r="AB81" s="398"/>
      <c r="AD81" s="398"/>
      <c r="AE81" s="398"/>
      <c r="AF81" s="398"/>
      <c r="AG81" s="398"/>
      <c r="AH81" s="398"/>
      <c r="AI81" s="398"/>
      <c r="AJ81" s="398"/>
      <c r="AK81" s="398"/>
    </row>
    <row r="82" spans="1:37">
      <c r="A82" s="459">
        <v>533001</v>
      </c>
      <c r="B82" s="397" t="s">
        <v>1749</v>
      </c>
      <c r="C82" s="398">
        <f>-VLOOKUP(A82,Plantilla_Junio_2022!$B:$F,4,0)</f>
        <v>-255.70573723000001</v>
      </c>
      <c r="D82" s="398"/>
      <c r="E82" s="398"/>
      <c r="F82" s="459"/>
      <c r="G82" s="398"/>
      <c r="H82" s="398"/>
      <c r="I82" s="440"/>
      <c r="J82" s="440"/>
      <c r="K82" s="439"/>
      <c r="L82" s="439"/>
      <c r="M82" s="439"/>
      <c r="N82" s="398"/>
      <c r="O82" s="398"/>
      <c r="P82" s="398"/>
      <c r="Q82" s="398"/>
      <c r="R82" s="398"/>
      <c r="S82" s="398"/>
      <c r="T82" s="398"/>
      <c r="U82" s="398"/>
      <c r="V82" s="398"/>
      <c r="W82" s="398"/>
      <c r="X82" s="398"/>
      <c r="Y82" s="398"/>
      <c r="Z82" s="398"/>
      <c r="AA82" s="398"/>
      <c r="AB82" s="398"/>
      <c r="AD82" s="398"/>
      <c r="AE82" s="398"/>
      <c r="AF82" s="398"/>
      <c r="AG82" s="398"/>
      <c r="AH82" s="398"/>
      <c r="AI82" s="398"/>
      <c r="AJ82" s="398"/>
      <c r="AK82" s="398"/>
    </row>
    <row r="83" spans="1:37">
      <c r="A83" s="459">
        <v>790307</v>
      </c>
      <c r="B83" s="397" t="s">
        <v>1750</v>
      </c>
      <c r="C83" s="398">
        <f>-VLOOKUP(A83,Plantilla_Junio_2022!$B:$F,4,0)</f>
        <v>-3.6356768500000003</v>
      </c>
      <c r="D83" s="398"/>
      <c r="E83" s="398"/>
      <c r="F83" s="459"/>
      <c r="G83" s="398"/>
      <c r="H83" s="398"/>
      <c r="I83" s="409"/>
      <c r="J83" s="409"/>
      <c r="K83" s="398"/>
      <c r="L83" s="409"/>
      <c r="M83" s="398"/>
      <c r="N83" s="398"/>
      <c r="O83" s="398"/>
      <c r="P83" s="398"/>
      <c r="Q83" s="398"/>
      <c r="R83" s="398"/>
      <c r="S83" s="398"/>
      <c r="T83" s="398"/>
      <c r="U83" s="398"/>
      <c r="V83" s="398"/>
      <c r="W83" s="398"/>
      <c r="X83" s="398"/>
      <c r="Y83" s="398"/>
      <c r="Z83" s="398"/>
      <c r="AA83" s="398"/>
      <c r="AB83" s="398"/>
      <c r="AD83" s="398"/>
      <c r="AE83" s="398"/>
      <c r="AF83" s="398"/>
      <c r="AG83" s="398"/>
      <c r="AH83" s="398"/>
      <c r="AI83" s="398"/>
      <c r="AJ83" s="398"/>
      <c r="AK83" s="398"/>
    </row>
    <row r="84" spans="1:37">
      <c r="A84" s="459">
        <v>58080102</v>
      </c>
      <c r="B84" s="397" t="s">
        <v>1751</v>
      </c>
      <c r="C84" s="398">
        <f>-VLOOKUP(A84,Plantilla_Junio_2022!$B:$F,4,0)</f>
        <v>0</v>
      </c>
      <c r="D84" s="398"/>
      <c r="E84" s="398"/>
      <c r="G84" s="398"/>
      <c r="H84" s="398"/>
      <c r="I84" s="409"/>
      <c r="J84" s="409"/>
      <c r="K84" s="398"/>
      <c r="L84" s="409"/>
      <c r="M84" s="398"/>
      <c r="N84" s="398"/>
      <c r="O84" s="398"/>
      <c r="P84" s="398"/>
      <c r="Q84" s="398"/>
      <c r="R84" s="398"/>
      <c r="S84" s="398"/>
      <c r="T84" s="398"/>
      <c r="U84" s="398"/>
      <c r="V84" s="398"/>
      <c r="W84" s="398"/>
      <c r="X84" s="398"/>
      <c r="Y84" s="398"/>
      <c r="Z84" s="398"/>
      <c r="AA84" s="398"/>
      <c r="AB84" s="398"/>
      <c r="AD84" s="398"/>
      <c r="AE84" s="398"/>
      <c r="AF84" s="398"/>
      <c r="AG84" s="398"/>
      <c r="AH84" s="398"/>
      <c r="AI84" s="398"/>
      <c r="AJ84" s="398"/>
      <c r="AK84" s="398"/>
    </row>
    <row r="85" spans="1:37">
      <c r="A85" s="441"/>
      <c r="B85" s="435" t="s">
        <v>1614</v>
      </c>
      <c r="C85" s="398">
        <f>+AB19</f>
        <v>14134.429809840001</v>
      </c>
      <c r="D85" s="398"/>
      <c r="E85" s="398"/>
      <c r="G85" s="398"/>
      <c r="H85" s="398"/>
      <c r="I85" s="398"/>
      <c r="J85" s="398"/>
      <c r="K85" s="398"/>
      <c r="L85" s="398"/>
      <c r="M85" s="398"/>
      <c r="N85" s="398"/>
      <c r="O85" s="398"/>
      <c r="P85" s="398"/>
      <c r="Q85" s="398"/>
      <c r="R85" s="398"/>
      <c r="S85" s="398"/>
      <c r="T85" s="398"/>
      <c r="U85" s="398"/>
      <c r="V85" s="398"/>
      <c r="W85" s="398"/>
      <c r="X85" s="398"/>
      <c r="Y85" s="398"/>
      <c r="Z85" s="398"/>
      <c r="AA85" s="398"/>
      <c r="AB85" s="398"/>
      <c r="AD85" s="398"/>
      <c r="AE85" s="398"/>
      <c r="AF85" s="398"/>
      <c r="AG85" s="398"/>
      <c r="AH85" s="398"/>
      <c r="AI85" s="398"/>
      <c r="AJ85" s="398"/>
      <c r="AK85" s="398"/>
    </row>
    <row r="86" spans="1:37">
      <c r="A86" s="441"/>
      <c r="B86" s="430" t="s">
        <v>1741</v>
      </c>
      <c r="C86" s="431">
        <f>+SUM(C81:C84)</f>
        <v>14231.4910628</v>
      </c>
      <c r="D86" s="398"/>
      <c r="E86" s="398"/>
      <c r="F86" s="398"/>
      <c r="G86" s="398"/>
      <c r="H86" s="398"/>
      <c r="I86" s="398"/>
      <c r="J86" s="398"/>
      <c r="K86" s="398"/>
      <c r="L86" s="398"/>
      <c r="M86" s="398"/>
      <c r="N86" s="398"/>
      <c r="O86" s="398"/>
      <c r="P86" s="398"/>
      <c r="Q86" s="398"/>
      <c r="R86" s="398"/>
      <c r="S86" s="398"/>
      <c r="T86" s="398"/>
      <c r="U86" s="398"/>
      <c r="V86" s="398"/>
      <c r="W86" s="398"/>
      <c r="X86" s="398"/>
      <c r="Y86" s="398"/>
      <c r="Z86" s="398"/>
      <c r="AA86" s="398"/>
      <c r="AB86" s="398"/>
      <c r="AD86" s="398"/>
      <c r="AE86" s="398"/>
      <c r="AF86" s="398"/>
      <c r="AG86" s="398"/>
      <c r="AH86" s="398"/>
      <c r="AI86" s="398"/>
      <c r="AJ86" s="398"/>
      <c r="AK86" s="398"/>
    </row>
    <row r="87" spans="1:37" ht="13.5" thickBot="1">
      <c r="A87" s="441"/>
      <c r="B87" s="432" t="s">
        <v>1742</v>
      </c>
      <c r="C87" s="415">
        <f>+C85-C86</f>
        <v>-97.061252959998455</v>
      </c>
      <c r="D87" s="398"/>
      <c r="E87" s="398"/>
      <c r="F87" s="398"/>
      <c r="G87" s="398"/>
      <c r="H87" s="398"/>
      <c r="I87" s="398"/>
      <c r="J87" s="398"/>
      <c r="K87" s="398"/>
      <c r="L87" s="398"/>
      <c r="M87" s="398"/>
      <c r="N87" s="398"/>
      <c r="O87" s="398"/>
      <c r="P87" s="398"/>
      <c r="Q87" s="398"/>
      <c r="R87" s="398"/>
      <c r="S87" s="398"/>
      <c r="T87" s="398"/>
      <c r="U87" s="398"/>
      <c r="V87" s="398"/>
      <c r="W87" s="398"/>
      <c r="X87" s="398"/>
      <c r="Y87" s="398"/>
      <c r="Z87" s="398"/>
      <c r="AA87" s="398"/>
      <c r="AB87" s="398"/>
      <c r="AD87" s="398"/>
      <c r="AE87" s="398"/>
      <c r="AF87" s="398"/>
      <c r="AG87" s="398"/>
      <c r="AH87" s="398"/>
      <c r="AI87" s="398"/>
      <c r="AJ87" s="398"/>
      <c r="AK87" s="398"/>
    </row>
    <row r="88" spans="1:37" ht="13.5" thickTop="1">
      <c r="A88" s="441"/>
      <c r="B88" s="433"/>
      <c r="C88" s="434"/>
      <c r="D88" s="398"/>
      <c r="E88" s="398"/>
      <c r="F88" s="398"/>
      <c r="G88" s="398"/>
      <c r="H88" s="398"/>
      <c r="I88" s="398"/>
      <c r="J88" s="398"/>
      <c r="K88" s="398"/>
      <c r="L88" s="398"/>
      <c r="M88" s="398"/>
      <c r="N88" s="398"/>
      <c r="O88" s="398"/>
      <c r="P88" s="398"/>
      <c r="Q88" s="398"/>
      <c r="R88" s="398"/>
      <c r="S88" s="398"/>
      <c r="T88" s="398"/>
      <c r="U88" s="398"/>
      <c r="V88" s="398"/>
      <c r="W88" s="398"/>
      <c r="X88" s="398"/>
      <c r="Y88" s="398"/>
      <c r="Z88" s="398"/>
      <c r="AA88" s="398"/>
      <c r="AB88" s="398"/>
      <c r="AD88" s="398"/>
      <c r="AE88" s="398"/>
      <c r="AF88" s="398"/>
      <c r="AG88" s="398"/>
      <c r="AH88" s="398"/>
      <c r="AI88" s="398"/>
      <c r="AJ88" s="398"/>
      <c r="AK88" s="398"/>
    </row>
    <row r="89" spans="1:37">
      <c r="A89" s="441"/>
      <c r="B89" s="433" t="s">
        <v>54</v>
      </c>
      <c r="C89" s="398"/>
      <c r="D89" s="398"/>
      <c r="E89" s="398"/>
      <c r="F89" s="398"/>
      <c r="G89" s="398"/>
      <c r="H89" s="398"/>
      <c r="I89" s="398"/>
      <c r="J89" s="398"/>
      <c r="K89" s="398"/>
      <c r="L89" s="398"/>
      <c r="M89" s="398"/>
      <c r="N89" s="398"/>
      <c r="O89" s="398"/>
      <c r="P89" s="398"/>
      <c r="Q89" s="398"/>
      <c r="R89" s="398"/>
      <c r="S89" s="398"/>
      <c r="T89" s="398"/>
      <c r="U89" s="398"/>
      <c r="V89" s="398"/>
      <c r="W89" s="398"/>
      <c r="X89" s="398"/>
      <c r="Y89" s="398"/>
      <c r="Z89" s="398"/>
      <c r="AA89" s="398"/>
      <c r="AB89" s="398"/>
      <c r="AD89" s="398"/>
      <c r="AE89" s="398"/>
      <c r="AF89" s="398"/>
      <c r="AG89" s="398"/>
      <c r="AH89" s="398"/>
      <c r="AI89" s="398"/>
      <c r="AJ89" s="398"/>
      <c r="AK89" s="398"/>
    </row>
    <row r="90" spans="1:37">
      <c r="A90" s="441"/>
      <c r="B90" s="435" t="s">
        <v>1745</v>
      </c>
      <c r="C90" s="398">
        <f>+C20</f>
        <v>-3.1999999284744262E-7</v>
      </c>
      <c r="D90" s="398"/>
      <c r="E90" s="398"/>
      <c r="F90" s="398"/>
      <c r="G90" s="398"/>
      <c r="H90" s="398"/>
      <c r="I90" s="398"/>
      <c r="J90" s="398"/>
      <c r="K90" s="398"/>
      <c r="L90" s="398"/>
      <c r="M90" s="398"/>
      <c r="N90" s="398"/>
      <c r="O90" s="398"/>
      <c r="P90" s="398"/>
      <c r="Q90" s="398"/>
      <c r="R90" s="398"/>
      <c r="S90" s="398"/>
      <c r="T90" s="398"/>
      <c r="U90" s="398"/>
      <c r="V90" s="398"/>
      <c r="W90" s="398"/>
      <c r="X90" s="398"/>
      <c r="Y90" s="398"/>
      <c r="Z90" s="398"/>
      <c r="AA90" s="398"/>
      <c r="AB90" s="398"/>
      <c r="AD90" s="398"/>
      <c r="AE90" s="398"/>
      <c r="AF90" s="398"/>
      <c r="AG90" s="398"/>
      <c r="AH90" s="398"/>
      <c r="AI90" s="398"/>
      <c r="AJ90" s="398"/>
      <c r="AK90" s="398"/>
    </row>
    <row r="91" spans="1:37">
      <c r="A91" s="441"/>
      <c r="B91" s="435" t="s">
        <v>1752</v>
      </c>
      <c r="C91" s="398"/>
      <c r="D91" s="398"/>
      <c r="E91" s="398"/>
      <c r="F91" s="398"/>
      <c r="G91" s="398"/>
      <c r="H91" s="398"/>
      <c r="I91" s="398"/>
      <c r="J91" s="398"/>
      <c r="K91" s="398"/>
      <c r="L91" s="398"/>
      <c r="M91" s="398"/>
      <c r="N91" s="398"/>
      <c r="O91" s="398"/>
      <c r="P91" s="398"/>
      <c r="Q91" s="398"/>
      <c r="R91" s="398"/>
      <c r="S91" s="398"/>
      <c r="T91" s="398"/>
      <c r="U91" s="398"/>
      <c r="V91" s="398"/>
      <c r="W91" s="398"/>
      <c r="X91" s="398"/>
      <c r="Y91" s="398"/>
      <c r="Z91" s="398"/>
      <c r="AA91" s="398"/>
      <c r="AB91" s="398"/>
      <c r="AD91" s="398"/>
      <c r="AE91" s="398"/>
      <c r="AF91" s="398"/>
      <c r="AG91" s="398"/>
      <c r="AH91" s="398"/>
      <c r="AI91" s="398"/>
      <c r="AJ91" s="398"/>
      <c r="AK91" s="398"/>
    </row>
    <row r="92" spans="1:37">
      <c r="A92" s="441"/>
      <c r="B92" s="435" t="s">
        <v>1614</v>
      </c>
      <c r="C92" s="398">
        <f>+AB20</f>
        <v>0</v>
      </c>
      <c r="D92" s="398"/>
      <c r="E92" s="398"/>
      <c r="F92" s="398"/>
      <c r="G92" s="398"/>
      <c r="H92" s="398"/>
      <c r="I92" s="398"/>
      <c r="J92" s="398"/>
      <c r="K92" s="398"/>
      <c r="L92" s="398"/>
      <c r="M92" s="398"/>
      <c r="N92" s="398"/>
      <c r="O92" s="398"/>
      <c r="P92" s="398"/>
      <c r="Q92" s="398"/>
      <c r="R92" s="398"/>
      <c r="S92" s="398"/>
      <c r="T92" s="398"/>
      <c r="U92" s="398"/>
      <c r="V92" s="398"/>
      <c r="W92" s="398"/>
      <c r="X92" s="398"/>
      <c r="Y92" s="398"/>
      <c r="Z92" s="398"/>
      <c r="AA92" s="398"/>
      <c r="AB92" s="398"/>
      <c r="AD92" s="398"/>
      <c r="AE92" s="398"/>
      <c r="AF92" s="398"/>
      <c r="AG92" s="398"/>
      <c r="AH92" s="398"/>
      <c r="AI92" s="398"/>
      <c r="AJ92" s="398"/>
      <c r="AK92" s="398"/>
    </row>
    <row r="93" spans="1:37">
      <c r="A93" s="441"/>
      <c r="B93" s="430" t="s">
        <v>1741</v>
      </c>
      <c r="C93" s="431">
        <f>+SUM(C90:C91)</f>
        <v>-3.1999999284744262E-7</v>
      </c>
      <c r="D93" s="398"/>
      <c r="E93" s="398"/>
      <c r="F93" s="398"/>
      <c r="G93" s="398"/>
      <c r="H93" s="398"/>
      <c r="I93" s="398"/>
      <c r="J93" s="398"/>
      <c r="K93" s="398"/>
      <c r="L93" s="398"/>
      <c r="M93" s="398"/>
      <c r="N93" s="398"/>
      <c r="O93" s="398"/>
      <c r="P93" s="398"/>
      <c r="Q93" s="398"/>
      <c r="R93" s="398"/>
      <c r="S93" s="398"/>
      <c r="T93" s="398"/>
      <c r="U93" s="398"/>
      <c r="V93" s="398"/>
      <c r="W93" s="398"/>
      <c r="X93" s="398"/>
      <c r="Y93" s="398"/>
      <c r="Z93" s="398"/>
      <c r="AA93" s="398"/>
      <c r="AB93" s="398"/>
      <c r="AD93" s="398"/>
      <c r="AE93" s="398"/>
      <c r="AF93" s="398"/>
      <c r="AG93" s="398"/>
      <c r="AH93" s="398"/>
      <c r="AI93" s="398"/>
      <c r="AJ93" s="398"/>
      <c r="AK93" s="398"/>
    </row>
    <row r="94" spans="1:37" ht="13.5" thickBot="1">
      <c r="A94" s="441"/>
      <c r="B94" s="432" t="s">
        <v>1742</v>
      </c>
      <c r="C94" s="415">
        <f>+C92-C93</f>
        <v>3.1999999284744262E-7</v>
      </c>
      <c r="D94" s="398"/>
      <c r="E94" s="398"/>
      <c r="F94" s="398"/>
      <c r="G94" s="398"/>
      <c r="H94" s="398"/>
      <c r="I94" s="398"/>
      <c r="J94" s="398"/>
      <c r="K94" s="398"/>
      <c r="L94" s="398"/>
      <c r="M94" s="398"/>
      <c r="N94" s="398"/>
      <c r="O94" s="398"/>
      <c r="P94" s="398"/>
      <c r="Q94" s="398"/>
      <c r="R94" s="398"/>
      <c r="S94" s="398"/>
      <c r="T94" s="398"/>
      <c r="U94" s="398"/>
      <c r="V94" s="398"/>
      <c r="W94" s="398"/>
      <c r="X94" s="398"/>
      <c r="Y94" s="398"/>
      <c r="Z94" s="398"/>
      <c r="AA94" s="398"/>
      <c r="AB94" s="398"/>
      <c r="AD94" s="398"/>
      <c r="AE94" s="398"/>
      <c r="AF94" s="398"/>
      <c r="AG94" s="398"/>
      <c r="AH94" s="398"/>
      <c r="AI94" s="398"/>
      <c r="AJ94" s="398"/>
      <c r="AK94" s="398"/>
    </row>
    <row r="95" spans="1:37" ht="13.5" thickTop="1">
      <c r="A95" s="441"/>
      <c r="B95" s="435"/>
      <c r="C95" s="398"/>
      <c r="D95" s="398"/>
      <c r="E95" s="398"/>
      <c r="F95" s="398"/>
      <c r="G95" s="398"/>
      <c r="H95" s="398"/>
      <c r="I95" s="398"/>
      <c r="J95" s="398"/>
      <c r="K95" s="398"/>
      <c r="L95" s="398"/>
      <c r="M95" s="398"/>
      <c r="N95" s="398"/>
      <c r="O95" s="398"/>
      <c r="P95" s="398"/>
      <c r="Q95" s="398"/>
      <c r="R95" s="398"/>
      <c r="S95" s="398"/>
      <c r="T95" s="398"/>
      <c r="U95" s="398"/>
      <c r="V95" s="398"/>
      <c r="W95" s="398"/>
      <c r="X95" s="398"/>
      <c r="Y95" s="398"/>
      <c r="Z95" s="398"/>
      <c r="AA95" s="398"/>
      <c r="AB95" s="398"/>
      <c r="AD95" s="398"/>
      <c r="AE95" s="398"/>
      <c r="AF95" s="398"/>
      <c r="AG95" s="398"/>
      <c r="AH95" s="398"/>
      <c r="AI95" s="398"/>
      <c r="AJ95" s="398"/>
      <c r="AK95" s="398"/>
    </row>
    <row r="96" spans="1:37">
      <c r="A96" s="441"/>
      <c r="B96" s="435"/>
      <c r="C96" s="398"/>
      <c r="D96" s="398"/>
      <c r="E96" s="398"/>
      <c r="F96" s="398"/>
      <c r="G96" s="398"/>
      <c r="H96" s="398"/>
      <c r="I96" s="398"/>
      <c r="J96" s="398"/>
      <c r="K96" s="398"/>
      <c r="L96" s="398"/>
      <c r="M96" s="398"/>
      <c r="N96" s="398"/>
      <c r="O96" s="398"/>
      <c r="P96" s="398"/>
      <c r="Q96" s="398"/>
      <c r="R96" s="398"/>
      <c r="S96" s="398"/>
      <c r="T96" s="398"/>
      <c r="U96" s="398"/>
      <c r="V96" s="398"/>
      <c r="W96" s="398"/>
      <c r="X96" s="398"/>
      <c r="Y96" s="398"/>
      <c r="Z96" s="398"/>
      <c r="AA96" s="398"/>
      <c r="AB96" s="398"/>
      <c r="AD96" s="398"/>
      <c r="AE96" s="398"/>
      <c r="AF96" s="398"/>
      <c r="AG96" s="398"/>
      <c r="AH96" s="398"/>
      <c r="AI96" s="398"/>
      <c r="AJ96" s="398"/>
      <c r="AK96" s="398"/>
    </row>
    <row r="97" spans="1:37">
      <c r="A97" s="441"/>
      <c r="B97" s="394" t="s">
        <v>66</v>
      </c>
      <c r="C97" s="398"/>
      <c r="D97" s="398"/>
      <c r="E97" s="398"/>
      <c r="F97" s="398"/>
      <c r="G97" s="398"/>
      <c r="H97" s="398"/>
      <c r="I97" s="398"/>
      <c r="J97" s="398"/>
      <c r="K97" s="398"/>
      <c r="L97" s="398"/>
      <c r="M97" s="398"/>
      <c r="N97" s="398"/>
      <c r="O97" s="398"/>
      <c r="P97" s="398"/>
      <c r="Q97" s="398"/>
      <c r="R97" s="398"/>
      <c r="S97" s="398"/>
      <c r="T97" s="398"/>
      <c r="U97" s="398"/>
      <c r="V97" s="398"/>
      <c r="W97" s="398"/>
      <c r="X97" s="398"/>
      <c r="Y97" s="398"/>
      <c r="Z97" s="398"/>
      <c r="AA97" s="398"/>
      <c r="AB97" s="398"/>
      <c r="AD97" s="398"/>
      <c r="AE97" s="398"/>
      <c r="AF97" s="398"/>
      <c r="AG97" s="398"/>
      <c r="AH97" s="398"/>
      <c r="AI97" s="398"/>
      <c r="AJ97" s="398"/>
      <c r="AK97" s="398"/>
    </row>
    <row r="98" spans="1:37">
      <c r="A98" s="441"/>
      <c r="B98" s="435" t="s">
        <v>1745</v>
      </c>
      <c r="C98" s="398">
        <f>+C29</f>
        <v>618.60139614000252</v>
      </c>
      <c r="D98" s="398"/>
      <c r="E98" s="398"/>
      <c r="F98" s="398"/>
      <c r="G98" s="398"/>
      <c r="H98" s="398"/>
      <c r="I98" s="398"/>
      <c r="J98" s="398"/>
      <c r="K98" s="398"/>
      <c r="L98" s="398"/>
      <c r="M98" s="398"/>
      <c r="N98" s="398"/>
      <c r="O98" s="398"/>
      <c r="P98" s="398"/>
      <c r="Q98" s="398"/>
      <c r="R98" s="398"/>
      <c r="S98" s="398"/>
      <c r="T98" s="398"/>
      <c r="U98" s="398"/>
      <c r="V98" s="398"/>
      <c r="W98" s="398"/>
      <c r="X98" s="398"/>
      <c r="Y98" s="398"/>
      <c r="Z98" s="398"/>
      <c r="AA98" s="398"/>
      <c r="AB98" s="398"/>
      <c r="AD98" s="398"/>
      <c r="AE98" s="398"/>
      <c r="AF98" s="398"/>
      <c r="AG98" s="398"/>
      <c r="AH98" s="398"/>
      <c r="AI98" s="398"/>
      <c r="AJ98" s="398"/>
      <c r="AK98" s="398"/>
    </row>
    <row r="99" spans="1:37">
      <c r="A99" s="442"/>
      <c r="B99" s="442"/>
      <c r="C99" s="398"/>
      <c r="D99" s="398"/>
      <c r="E99" s="398"/>
      <c r="F99" s="398"/>
      <c r="G99" s="398"/>
      <c r="H99" s="398"/>
      <c r="I99" s="398"/>
      <c r="J99" s="398"/>
      <c r="K99" s="398"/>
      <c r="L99" s="398"/>
      <c r="M99" s="398"/>
      <c r="N99" s="398"/>
      <c r="O99" s="398"/>
      <c r="P99" s="398"/>
      <c r="Q99" s="398"/>
      <c r="R99" s="398"/>
      <c r="S99" s="398"/>
      <c r="T99" s="398"/>
      <c r="U99" s="398"/>
      <c r="V99" s="398"/>
      <c r="W99" s="398"/>
      <c r="X99" s="398"/>
      <c r="Y99" s="398"/>
      <c r="Z99" s="398"/>
      <c r="AA99" s="398"/>
      <c r="AB99" s="398"/>
      <c r="AD99" s="398"/>
      <c r="AE99" s="398"/>
      <c r="AF99" s="398"/>
      <c r="AG99" s="398"/>
      <c r="AH99" s="398"/>
      <c r="AI99" s="398"/>
      <c r="AJ99" s="398"/>
      <c r="AK99" s="398"/>
    </row>
    <row r="100" spans="1:37">
      <c r="A100" s="442"/>
      <c r="B100" s="442"/>
      <c r="C100" s="398"/>
      <c r="D100" s="398"/>
      <c r="E100" s="398"/>
      <c r="F100" s="398"/>
      <c r="G100" s="398"/>
      <c r="H100" s="398"/>
      <c r="I100" s="398"/>
      <c r="J100" s="398"/>
      <c r="K100" s="398"/>
      <c r="L100" s="398"/>
      <c r="M100" s="398"/>
      <c r="N100" s="398"/>
      <c r="O100" s="398"/>
      <c r="P100" s="398"/>
      <c r="Q100" s="398"/>
      <c r="R100" s="398"/>
      <c r="S100" s="398"/>
      <c r="T100" s="398"/>
      <c r="U100" s="398"/>
      <c r="V100" s="398"/>
      <c r="W100" s="398"/>
      <c r="X100" s="398"/>
      <c r="Y100" s="398"/>
      <c r="Z100" s="398"/>
      <c r="AA100" s="398"/>
      <c r="AB100" s="398"/>
      <c r="AD100" s="398"/>
      <c r="AE100" s="398"/>
      <c r="AF100" s="398"/>
      <c r="AG100" s="398"/>
      <c r="AH100" s="398"/>
      <c r="AI100" s="398"/>
      <c r="AJ100" s="398"/>
      <c r="AK100" s="398"/>
    </row>
    <row r="101" spans="1:37">
      <c r="A101" s="441"/>
      <c r="B101" s="435" t="s">
        <v>1614</v>
      </c>
      <c r="C101" s="398">
        <f>+AB29</f>
        <v>1012.8567417199998</v>
      </c>
      <c r="D101" s="398"/>
      <c r="E101" s="398"/>
      <c r="F101" s="398"/>
      <c r="G101" s="398"/>
      <c r="H101" s="398"/>
      <c r="I101" s="398"/>
      <c r="J101" s="398"/>
      <c r="K101" s="398"/>
      <c r="L101" s="398"/>
      <c r="M101" s="398"/>
      <c r="N101" s="398"/>
      <c r="O101" s="398"/>
      <c r="P101" s="398"/>
      <c r="Q101" s="398"/>
      <c r="R101" s="398"/>
      <c r="S101" s="398"/>
      <c r="T101" s="398"/>
      <c r="U101" s="398"/>
      <c r="V101" s="398"/>
      <c r="W101" s="398"/>
      <c r="X101" s="398"/>
      <c r="Y101" s="398"/>
      <c r="Z101" s="398"/>
      <c r="AA101" s="398"/>
      <c r="AB101" s="398"/>
      <c r="AD101" s="398"/>
      <c r="AE101" s="398"/>
      <c r="AF101" s="398"/>
      <c r="AG101" s="398"/>
      <c r="AH101" s="398"/>
      <c r="AI101" s="398"/>
      <c r="AJ101" s="398"/>
      <c r="AK101" s="398"/>
    </row>
    <row r="102" spans="1:37">
      <c r="A102" s="441"/>
      <c r="B102" s="430" t="s">
        <v>1741</v>
      </c>
      <c r="C102" s="431">
        <f>+SUM(C98:C100)</f>
        <v>618.60139614000252</v>
      </c>
      <c r="D102" s="398"/>
      <c r="E102" s="398"/>
      <c r="F102" s="398"/>
      <c r="G102" s="398"/>
      <c r="H102" s="398"/>
      <c r="I102" s="398"/>
      <c r="J102" s="398"/>
      <c r="K102" s="398"/>
      <c r="L102" s="398"/>
      <c r="M102" s="398"/>
      <c r="N102" s="398"/>
      <c r="O102" s="398"/>
      <c r="P102" s="398"/>
      <c r="Q102" s="398"/>
      <c r="R102" s="398"/>
      <c r="S102" s="398"/>
      <c r="T102" s="398"/>
      <c r="U102" s="398"/>
      <c r="V102" s="398"/>
      <c r="W102" s="398"/>
      <c r="X102" s="398"/>
      <c r="Y102" s="398"/>
      <c r="Z102" s="398"/>
      <c r="AA102" s="398"/>
      <c r="AB102" s="398"/>
      <c r="AD102" s="398"/>
      <c r="AE102" s="398"/>
      <c r="AF102" s="398"/>
      <c r="AG102" s="398"/>
      <c r="AH102" s="398"/>
      <c r="AI102" s="398"/>
      <c r="AJ102" s="398"/>
      <c r="AK102" s="398"/>
    </row>
    <row r="103" spans="1:37" ht="13.5" thickBot="1">
      <c r="A103" s="441"/>
      <c r="B103" s="432" t="s">
        <v>1742</v>
      </c>
      <c r="C103" s="415">
        <f>+C101-C102</f>
        <v>394.25534557999731</v>
      </c>
      <c r="D103" s="398"/>
      <c r="E103" s="398"/>
      <c r="F103" s="398"/>
      <c r="G103" s="398"/>
      <c r="H103" s="398"/>
      <c r="I103" s="398"/>
      <c r="J103" s="398"/>
      <c r="K103" s="398"/>
      <c r="L103" s="398"/>
      <c r="M103" s="398"/>
      <c r="N103" s="398"/>
      <c r="O103" s="398"/>
      <c r="P103" s="398"/>
      <c r="Q103" s="398"/>
      <c r="R103" s="398"/>
      <c r="S103" s="398"/>
      <c r="T103" s="398"/>
      <c r="U103" s="398"/>
      <c r="V103" s="398"/>
      <c r="W103" s="398"/>
      <c r="X103" s="398"/>
      <c r="Y103" s="398"/>
      <c r="Z103" s="398"/>
      <c r="AA103" s="398"/>
      <c r="AB103" s="398"/>
      <c r="AD103" s="398"/>
      <c r="AE103" s="398"/>
      <c r="AF103" s="398"/>
      <c r="AG103" s="398"/>
      <c r="AH103" s="398"/>
      <c r="AI103" s="398"/>
      <c r="AJ103" s="398"/>
      <c r="AK103" s="398"/>
    </row>
    <row r="104" spans="1:37" ht="13.5" thickTop="1">
      <c r="A104" s="441"/>
      <c r="B104" s="435"/>
      <c r="C104" s="398"/>
      <c r="D104" s="398"/>
      <c r="E104" s="398"/>
      <c r="F104" s="398"/>
      <c r="G104" s="398"/>
      <c r="H104" s="398"/>
      <c r="I104" s="398"/>
      <c r="J104" s="398"/>
      <c r="K104" s="398"/>
      <c r="L104" s="398"/>
      <c r="M104" s="398"/>
      <c r="N104" s="398"/>
      <c r="O104" s="398"/>
      <c r="P104" s="398"/>
      <c r="Q104" s="398"/>
      <c r="R104" s="398"/>
      <c r="S104" s="398"/>
      <c r="T104" s="398"/>
      <c r="U104" s="398"/>
      <c r="V104" s="398"/>
      <c r="W104" s="398"/>
      <c r="X104" s="398"/>
      <c r="Y104" s="398"/>
      <c r="Z104" s="398"/>
      <c r="AA104" s="398"/>
      <c r="AB104" s="398"/>
      <c r="AD104" s="398"/>
      <c r="AE104" s="398"/>
      <c r="AF104" s="398"/>
      <c r="AG104" s="398"/>
      <c r="AH104" s="398"/>
      <c r="AI104" s="398"/>
      <c r="AJ104" s="398"/>
      <c r="AK104" s="398"/>
    </row>
    <row r="105" spans="1:37">
      <c r="A105" s="441"/>
      <c r="B105" s="433" t="s">
        <v>1725</v>
      </c>
      <c r="C105" s="398"/>
      <c r="D105" s="398"/>
      <c r="E105" s="398"/>
      <c r="F105" s="398"/>
      <c r="G105" s="398"/>
      <c r="H105" s="398"/>
      <c r="I105" s="398"/>
      <c r="J105" s="398"/>
      <c r="K105" s="398"/>
      <c r="L105" s="398"/>
      <c r="M105" s="398"/>
      <c r="N105" s="398"/>
      <c r="O105" s="398"/>
      <c r="P105" s="398"/>
      <c r="Q105" s="398"/>
      <c r="R105" s="398"/>
      <c r="S105" s="398"/>
      <c r="T105" s="398"/>
      <c r="U105" s="398"/>
      <c r="V105" s="398"/>
      <c r="W105" s="398"/>
      <c r="X105" s="398"/>
      <c r="Y105" s="398"/>
      <c r="Z105" s="398"/>
      <c r="AA105" s="398"/>
      <c r="AB105" s="398"/>
      <c r="AD105" s="398"/>
      <c r="AE105" s="398"/>
      <c r="AF105" s="398"/>
      <c r="AG105" s="398"/>
      <c r="AH105" s="398"/>
      <c r="AI105" s="398"/>
      <c r="AJ105" s="398"/>
      <c r="AK105" s="398"/>
    </row>
    <row r="106" spans="1:37">
      <c r="A106" s="441"/>
      <c r="B106" s="435" t="s">
        <v>1745</v>
      </c>
      <c r="C106" s="398">
        <f>+C32</f>
        <v>251.37206138999969</v>
      </c>
      <c r="D106" s="398"/>
      <c r="E106" s="398"/>
      <c r="F106" s="398"/>
      <c r="G106" s="398"/>
      <c r="H106" s="398"/>
      <c r="I106" s="398"/>
      <c r="J106" s="398"/>
      <c r="K106" s="398"/>
      <c r="L106" s="398"/>
      <c r="M106" s="398"/>
      <c r="N106" s="398"/>
      <c r="O106" s="398"/>
      <c r="P106" s="398"/>
      <c r="Q106" s="398"/>
      <c r="R106" s="398"/>
      <c r="S106" s="398"/>
      <c r="T106" s="398"/>
      <c r="U106" s="398"/>
      <c r="V106" s="398"/>
      <c r="W106" s="398"/>
      <c r="X106" s="398"/>
      <c r="Y106" s="398"/>
      <c r="Z106" s="398"/>
      <c r="AA106" s="398"/>
      <c r="AB106" s="398"/>
      <c r="AD106" s="398"/>
      <c r="AE106" s="398"/>
      <c r="AF106" s="398"/>
      <c r="AG106" s="398"/>
      <c r="AH106" s="398"/>
      <c r="AI106" s="398"/>
      <c r="AJ106" s="398"/>
      <c r="AK106" s="398"/>
    </row>
    <row r="107" spans="1:37">
      <c r="A107" s="441">
        <v>531301</v>
      </c>
      <c r="B107" s="428" t="s">
        <v>1753</v>
      </c>
      <c r="C107" s="398">
        <f>-VLOOKUP(A107,Plantilla_Junio_2022!$B:$F,4,0)</f>
        <v>0</v>
      </c>
      <c r="D107" s="398"/>
      <c r="E107" s="398"/>
      <c r="F107" s="398"/>
      <c r="G107" s="398"/>
      <c r="H107" s="398"/>
      <c r="I107" s="398"/>
      <c r="J107" s="398"/>
      <c r="K107" s="398"/>
      <c r="L107" s="398"/>
      <c r="M107" s="398"/>
      <c r="N107" s="398"/>
      <c r="O107" s="398"/>
      <c r="P107" s="398"/>
      <c r="Q107" s="398"/>
      <c r="R107" s="398"/>
      <c r="S107" s="398"/>
      <c r="T107" s="398"/>
      <c r="U107" s="398"/>
      <c r="V107" s="398"/>
      <c r="W107" s="398"/>
      <c r="X107" s="398"/>
      <c r="Y107" s="398"/>
      <c r="Z107" s="398"/>
      <c r="AA107" s="398"/>
      <c r="AB107" s="398"/>
      <c r="AD107" s="398"/>
      <c r="AE107" s="398"/>
      <c r="AF107" s="398"/>
      <c r="AG107" s="398"/>
      <c r="AH107" s="398"/>
      <c r="AI107" s="398"/>
      <c r="AJ107" s="398"/>
      <c r="AK107" s="398"/>
    </row>
    <row r="108" spans="1:37">
      <c r="A108" s="441"/>
      <c r="B108" s="435" t="s">
        <v>1614</v>
      </c>
      <c r="C108" s="398">
        <f>+AB28</f>
        <v>0</v>
      </c>
      <c r="D108" s="398"/>
      <c r="E108" s="398"/>
      <c r="F108" s="398"/>
      <c r="G108" s="398"/>
      <c r="H108" s="398"/>
      <c r="I108" s="398"/>
      <c r="J108" s="398"/>
      <c r="K108" s="398"/>
      <c r="L108" s="398"/>
      <c r="M108" s="398"/>
      <c r="N108" s="398"/>
      <c r="O108" s="398"/>
      <c r="P108" s="398"/>
      <c r="Q108" s="398"/>
      <c r="R108" s="398"/>
      <c r="S108" s="398"/>
      <c r="T108" s="398"/>
      <c r="U108" s="398"/>
      <c r="V108" s="398"/>
      <c r="W108" s="398"/>
      <c r="X108" s="398"/>
      <c r="Y108" s="398"/>
      <c r="Z108" s="398"/>
      <c r="AA108" s="398"/>
      <c r="AB108" s="398"/>
      <c r="AD108" s="398"/>
      <c r="AE108" s="398"/>
      <c r="AF108" s="398"/>
      <c r="AG108" s="398"/>
      <c r="AH108" s="398"/>
      <c r="AI108" s="398"/>
      <c r="AJ108" s="398"/>
      <c r="AK108" s="398"/>
    </row>
    <row r="109" spans="1:37">
      <c r="A109" s="441"/>
      <c r="B109" s="430" t="s">
        <v>1741</v>
      </c>
      <c r="C109" s="431">
        <f>+SUM(C106:C107)</f>
        <v>251.37206138999969</v>
      </c>
      <c r="D109" s="398"/>
      <c r="E109" s="398"/>
      <c r="F109" s="398"/>
      <c r="G109" s="398"/>
      <c r="H109" s="398"/>
      <c r="I109" s="398"/>
      <c r="J109" s="398"/>
      <c r="K109" s="398"/>
      <c r="L109" s="398"/>
      <c r="M109" s="398"/>
      <c r="N109" s="398"/>
      <c r="O109" s="398"/>
      <c r="P109" s="398"/>
      <c r="Q109" s="398"/>
      <c r="R109" s="398"/>
      <c r="S109" s="398"/>
      <c r="T109" s="398"/>
      <c r="U109" s="398"/>
      <c r="V109" s="398"/>
      <c r="W109" s="398"/>
      <c r="X109" s="398"/>
      <c r="Y109" s="398"/>
      <c r="Z109" s="398"/>
      <c r="AA109" s="398"/>
      <c r="AB109" s="398"/>
      <c r="AD109" s="398"/>
      <c r="AE109" s="398"/>
      <c r="AF109" s="398"/>
      <c r="AG109" s="398"/>
      <c r="AH109" s="398"/>
      <c r="AI109" s="398"/>
      <c r="AJ109" s="398"/>
      <c r="AK109" s="398"/>
    </row>
    <row r="110" spans="1:37" ht="13.5" thickBot="1">
      <c r="A110" s="441"/>
      <c r="B110" s="432" t="s">
        <v>1742</v>
      </c>
      <c r="C110" s="415">
        <f>+C108-C109</f>
        <v>-251.37206138999969</v>
      </c>
      <c r="D110" s="398"/>
      <c r="E110" s="398"/>
      <c r="F110" s="398"/>
      <c r="G110" s="398"/>
      <c r="H110" s="398"/>
      <c r="I110" s="398"/>
      <c r="J110" s="398"/>
      <c r="K110" s="398"/>
      <c r="L110" s="398"/>
      <c r="M110" s="398"/>
      <c r="N110" s="398"/>
      <c r="O110" s="398"/>
      <c r="P110" s="398"/>
      <c r="Q110" s="398"/>
      <c r="R110" s="398"/>
      <c r="S110" s="398"/>
      <c r="T110" s="398"/>
      <c r="U110" s="398"/>
      <c r="V110" s="398"/>
      <c r="W110" s="398"/>
      <c r="X110" s="398"/>
      <c r="Y110" s="398"/>
      <c r="Z110" s="398"/>
      <c r="AA110" s="398"/>
      <c r="AB110" s="398"/>
      <c r="AD110" s="398"/>
      <c r="AE110" s="398"/>
      <c r="AF110" s="398"/>
      <c r="AG110" s="398"/>
      <c r="AH110" s="398"/>
      <c r="AI110" s="398"/>
      <c r="AJ110" s="398"/>
      <c r="AK110" s="398"/>
    </row>
    <row r="111" spans="1:37" ht="13.5" thickTop="1">
      <c r="A111" s="441"/>
      <c r="B111" s="435"/>
      <c r="C111" s="398"/>
      <c r="D111" s="398"/>
      <c r="E111" s="398"/>
      <c r="F111" s="398"/>
      <c r="G111" s="398"/>
      <c r="H111" s="398"/>
      <c r="I111" s="398"/>
      <c r="J111" s="398"/>
      <c r="K111" s="398"/>
      <c r="L111" s="398"/>
      <c r="M111" s="398"/>
      <c r="N111" s="398"/>
      <c r="O111" s="398"/>
      <c r="P111" s="398"/>
      <c r="Q111" s="398"/>
      <c r="R111" s="398"/>
      <c r="S111" s="398"/>
      <c r="T111" s="398"/>
      <c r="U111" s="398"/>
      <c r="V111" s="398"/>
      <c r="W111" s="398"/>
      <c r="X111" s="398"/>
      <c r="Y111" s="398"/>
      <c r="Z111" s="398"/>
      <c r="AA111" s="398"/>
      <c r="AB111" s="398"/>
      <c r="AD111" s="398"/>
      <c r="AE111" s="398"/>
      <c r="AF111" s="398"/>
      <c r="AG111" s="398"/>
      <c r="AH111" s="398"/>
      <c r="AI111" s="398"/>
      <c r="AJ111" s="398"/>
      <c r="AK111" s="398"/>
    </row>
    <row r="112" spans="1:37">
      <c r="A112" s="441"/>
      <c r="B112" s="435"/>
      <c r="C112" s="398"/>
      <c r="D112" s="398"/>
      <c r="E112" s="398"/>
      <c r="F112" s="398"/>
      <c r="G112" s="398"/>
      <c r="H112" s="398"/>
      <c r="I112" s="398"/>
      <c r="J112" s="398"/>
      <c r="K112" s="398"/>
      <c r="L112" s="398"/>
      <c r="M112" s="398"/>
      <c r="N112" s="398"/>
      <c r="O112" s="398"/>
      <c r="P112" s="398"/>
      <c r="Q112" s="398"/>
      <c r="R112" s="398"/>
      <c r="S112" s="398"/>
      <c r="T112" s="398"/>
      <c r="U112" s="398"/>
      <c r="V112" s="398"/>
      <c r="W112" s="398"/>
      <c r="X112" s="398"/>
      <c r="Y112" s="398"/>
      <c r="Z112" s="398"/>
      <c r="AA112" s="398"/>
      <c r="AB112" s="398"/>
      <c r="AD112" s="398"/>
      <c r="AE112" s="398"/>
      <c r="AF112" s="398"/>
      <c r="AG112" s="398"/>
      <c r="AH112" s="398"/>
      <c r="AI112" s="398"/>
      <c r="AJ112" s="398"/>
      <c r="AK112" s="398"/>
    </row>
    <row r="113" spans="1:37">
      <c r="A113" s="441"/>
      <c r="B113" s="433" t="s">
        <v>1728</v>
      </c>
      <c r="C113" s="398"/>
      <c r="D113" s="398"/>
      <c r="E113" s="398"/>
      <c r="F113" s="398"/>
      <c r="G113" s="398"/>
      <c r="H113" s="398"/>
      <c r="I113" s="398"/>
      <c r="J113" s="398"/>
      <c r="K113" s="398"/>
      <c r="L113" s="398"/>
      <c r="M113" s="398"/>
      <c r="N113" s="398"/>
      <c r="O113" s="398"/>
      <c r="P113" s="398"/>
      <c r="Q113" s="398"/>
      <c r="R113" s="398"/>
      <c r="S113" s="398"/>
      <c r="T113" s="398"/>
      <c r="U113" s="398"/>
      <c r="V113" s="398"/>
      <c r="W113" s="398"/>
      <c r="X113" s="398"/>
      <c r="Y113" s="398"/>
      <c r="Z113" s="398"/>
      <c r="AA113" s="398"/>
      <c r="AB113" s="398"/>
      <c r="AD113" s="398"/>
      <c r="AE113" s="398"/>
      <c r="AF113" s="398"/>
      <c r="AG113" s="398"/>
      <c r="AH113" s="398"/>
      <c r="AI113" s="398"/>
      <c r="AJ113" s="398"/>
      <c r="AK113" s="398"/>
    </row>
    <row r="114" spans="1:37">
      <c r="A114" s="441"/>
      <c r="B114" s="435" t="s">
        <v>1745</v>
      </c>
      <c r="C114" s="398">
        <f>+C31</f>
        <v>730.98969820000002</v>
      </c>
      <c r="D114" s="398"/>
      <c r="E114" s="398"/>
      <c r="F114" s="398"/>
      <c r="G114" s="398"/>
      <c r="H114" s="398"/>
      <c r="I114" s="398"/>
      <c r="J114" s="398"/>
      <c r="K114" s="398"/>
      <c r="L114" s="398"/>
      <c r="M114" s="398"/>
      <c r="N114" s="398"/>
      <c r="O114" s="398"/>
      <c r="P114" s="398"/>
      <c r="Q114" s="398"/>
      <c r="R114" s="398"/>
      <c r="S114" s="398"/>
      <c r="T114" s="398"/>
      <c r="U114" s="398"/>
      <c r="V114" s="398"/>
      <c r="W114" s="398"/>
      <c r="X114" s="398"/>
      <c r="Y114" s="398"/>
      <c r="Z114" s="398"/>
      <c r="AA114" s="398"/>
      <c r="AB114" s="398"/>
      <c r="AD114" s="398"/>
      <c r="AE114" s="398"/>
      <c r="AF114" s="398"/>
      <c r="AG114" s="398"/>
      <c r="AH114" s="398"/>
      <c r="AI114" s="398"/>
      <c r="AJ114" s="398"/>
      <c r="AK114" s="398"/>
    </row>
    <row r="115" spans="1:37">
      <c r="A115" s="428"/>
      <c r="B115" s="428"/>
      <c r="C115" s="398"/>
      <c r="D115" s="398"/>
      <c r="E115" s="398"/>
      <c r="F115" s="398"/>
      <c r="G115" s="398"/>
      <c r="H115" s="398"/>
      <c r="I115" s="398"/>
      <c r="J115" s="398"/>
      <c r="K115" s="398"/>
      <c r="L115" s="398"/>
      <c r="M115" s="398"/>
      <c r="N115" s="398"/>
      <c r="O115" s="398"/>
      <c r="P115" s="398"/>
      <c r="Q115" s="398"/>
      <c r="R115" s="398"/>
      <c r="S115" s="398"/>
      <c r="T115" s="398"/>
      <c r="U115" s="398"/>
      <c r="V115" s="398"/>
      <c r="W115" s="398"/>
      <c r="X115" s="398"/>
      <c r="Y115" s="398"/>
      <c r="Z115" s="398"/>
      <c r="AA115" s="398"/>
      <c r="AB115" s="398"/>
      <c r="AD115" s="398"/>
      <c r="AE115" s="398"/>
      <c r="AF115" s="398"/>
      <c r="AG115" s="398"/>
      <c r="AH115" s="398"/>
      <c r="AI115" s="398"/>
      <c r="AJ115" s="398"/>
      <c r="AK115" s="398"/>
    </row>
    <row r="116" spans="1:37">
      <c r="A116" s="441"/>
      <c r="B116" s="435" t="s">
        <v>1614</v>
      </c>
      <c r="C116" s="398">
        <f>+AB31</f>
        <v>980.31435962000012</v>
      </c>
      <c r="D116" s="398"/>
      <c r="E116" s="398"/>
      <c r="F116" s="398"/>
      <c r="G116" s="398"/>
      <c r="H116" s="398"/>
      <c r="I116" s="398"/>
      <c r="J116" s="398"/>
      <c r="K116" s="398"/>
      <c r="L116" s="398"/>
      <c r="M116" s="398"/>
      <c r="N116" s="398"/>
      <c r="O116" s="398"/>
      <c r="P116" s="398"/>
      <c r="Q116" s="398"/>
      <c r="R116" s="398"/>
      <c r="S116" s="398"/>
      <c r="T116" s="398"/>
      <c r="U116" s="398"/>
      <c r="V116" s="398"/>
      <c r="W116" s="398"/>
      <c r="X116" s="398"/>
      <c r="Y116" s="398"/>
      <c r="Z116" s="398"/>
      <c r="AA116" s="398"/>
      <c r="AB116" s="398"/>
      <c r="AD116" s="398"/>
      <c r="AE116" s="398"/>
      <c r="AF116" s="398"/>
      <c r="AG116" s="398"/>
      <c r="AH116" s="398"/>
      <c r="AI116" s="398"/>
      <c r="AJ116" s="398"/>
      <c r="AK116" s="398"/>
    </row>
    <row r="117" spans="1:37">
      <c r="A117" s="441"/>
      <c r="B117" s="430" t="s">
        <v>1741</v>
      </c>
      <c r="C117" s="431">
        <f>+SUM(C114:C115)</f>
        <v>730.98969820000002</v>
      </c>
      <c r="D117" s="398"/>
      <c r="E117" s="398"/>
      <c r="F117" s="398"/>
      <c r="G117" s="398"/>
      <c r="H117" s="398"/>
      <c r="I117" s="398"/>
      <c r="J117" s="398"/>
      <c r="K117" s="398"/>
      <c r="L117" s="398"/>
      <c r="M117" s="398"/>
      <c r="N117" s="398"/>
      <c r="O117" s="398"/>
      <c r="P117" s="398"/>
      <c r="Q117" s="398"/>
      <c r="R117" s="398"/>
      <c r="S117" s="398"/>
      <c r="T117" s="398"/>
      <c r="U117" s="398"/>
      <c r="V117" s="398"/>
      <c r="W117" s="398"/>
      <c r="X117" s="398"/>
      <c r="Y117" s="398"/>
      <c r="Z117" s="398"/>
      <c r="AA117" s="398"/>
      <c r="AB117" s="398"/>
      <c r="AD117" s="398"/>
      <c r="AE117" s="398"/>
      <c r="AF117" s="398"/>
      <c r="AG117" s="398"/>
      <c r="AH117" s="398"/>
      <c r="AI117" s="398"/>
      <c r="AJ117" s="398"/>
      <c r="AK117" s="398"/>
    </row>
    <row r="118" spans="1:37" ht="13.5" thickBot="1">
      <c r="A118" s="441"/>
      <c r="B118" s="432" t="s">
        <v>1742</v>
      </c>
      <c r="C118" s="415">
        <f>+C116-C117</f>
        <v>249.3246614200001</v>
      </c>
      <c r="D118" s="398"/>
      <c r="E118" s="398"/>
      <c r="F118" s="398"/>
      <c r="G118" s="398"/>
      <c r="H118" s="398"/>
      <c r="I118" s="398"/>
      <c r="J118" s="398"/>
      <c r="K118" s="398"/>
      <c r="L118" s="398"/>
      <c r="M118" s="398"/>
      <c r="N118" s="398"/>
      <c r="O118" s="398"/>
      <c r="P118" s="398"/>
      <c r="Q118" s="398"/>
      <c r="R118" s="398"/>
      <c r="S118" s="398"/>
      <c r="T118" s="398"/>
      <c r="U118" s="398"/>
      <c r="V118" s="398"/>
      <c r="W118" s="398"/>
      <c r="X118" s="398"/>
      <c r="Y118" s="398"/>
      <c r="Z118" s="398"/>
      <c r="AA118" s="398"/>
      <c r="AB118" s="398"/>
      <c r="AD118" s="398"/>
      <c r="AE118" s="398"/>
      <c r="AF118" s="398"/>
      <c r="AG118" s="398"/>
      <c r="AH118" s="398"/>
      <c r="AI118" s="398"/>
      <c r="AJ118" s="398"/>
      <c r="AK118" s="398"/>
    </row>
    <row r="119" spans="1:37" ht="13.5" thickTop="1">
      <c r="A119" s="441"/>
      <c r="B119" s="433"/>
      <c r="C119" s="434"/>
      <c r="D119" s="398"/>
      <c r="E119" s="398"/>
      <c r="F119" s="398"/>
      <c r="G119" s="398"/>
      <c r="H119" s="398"/>
      <c r="I119" s="398"/>
      <c r="J119" s="398"/>
      <c r="K119" s="398"/>
      <c r="L119" s="398"/>
      <c r="M119" s="398"/>
      <c r="N119" s="398"/>
      <c r="O119" s="398"/>
      <c r="P119" s="398"/>
      <c r="Q119" s="398"/>
      <c r="R119" s="398"/>
      <c r="S119" s="398"/>
      <c r="T119" s="398"/>
      <c r="U119" s="398"/>
      <c r="V119" s="398"/>
      <c r="W119" s="398"/>
      <c r="X119" s="398"/>
      <c r="Y119" s="398"/>
      <c r="Z119" s="398"/>
      <c r="AA119" s="398"/>
      <c r="AB119" s="398"/>
      <c r="AD119" s="398"/>
      <c r="AE119" s="398"/>
      <c r="AF119" s="398"/>
      <c r="AG119" s="398"/>
      <c r="AH119" s="398"/>
      <c r="AI119" s="398"/>
      <c r="AJ119" s="398"/>
      <c r="AK119" s="398"/>
    </row>
    <row r="120" spans="1:37">
      <c r="A120" s="441"/>
      <c r="B120" s="433" t="s">
        <v>1726</v>
      </c>
      <c r="C120" s="434"/>
      <c r="D120" s="398"/>
      <c r="E120" s="398"/>
      <c r="F120" s="398"/>
      <c r="G120" s="398"/>
      <c r="H120" s="398"/>
      <c r="I120" s="398"/>
      <c r="J120" s="398"/>
      <c r="K120" s="398"/>
      <c r="L120" s="398"/>
      <c r="M120" s="398"/>
      <c r="N120" s="398"/>
      <c r="O120" s="398"/>
      <c r="P120" s="398"/>
      <c r="Q120" s="398"/>
      <c r="R120" s="398"/>
      <c r="S120" s="398"/>
      <c r="T120" s="398"/>
      <c r="U120" s="398"/>
      <c r="V120" s="398"/>
      <c r="W120" s="398"/>
      <c r="X120" s="398"/>
      <c r="Y120" s="398"/>
      <c r="Z120" s="398"/>
      <c r="AA120" s="398"/>
      <c r="AB120" s="398"/>
      <c r="AD120" s="398"/>
      <c r="AE120" s="398"/>
      <c r="AF120" s="398"/>
      <c r="AG120" s="398"/>
      <c r="AH120" s="398"/>
      <c r="AI120" s="398"/>
      <c r="AJ120" s="398"/>
      <c r="AK120" s="398"/>
    </row>
    <row r="121" spans="1:37">
      <c r="A121" s="441"/>
      <c r="B121" s="443" t="s">
        <v>1745</v>
      </c>
      <c r="C121" s="436">
        <f>+C30</f>
        <v>0</v>
      </c>
      <c r="D121" s="398"/>
      <c r="E121" s="398"/>
      <c r="F121" s="398"/>
      <c r="G121" s="398"/>
      <c r="H121" s="398"/>
      <c r="I121" s="398"/>
      <c r="J121" s="398"/>
      <c r="K121" s="398"/>
      <c r="L121" s="398"/>
      <c r="M121" s="398"/>
      <c r="N121" s="398"/>
      <c r="O121" s="398"/>
      <c r="P121" s="398"/>
      <c r="Q121" s="398"/>
      <c r="R121" s="398"/>
      <c r="S121" s="398"/>
      <c r="T121" s="398"/>
      <c r="U121" s="398"/>
      <c r="V121" s="398"/>
      <c r="W121" s="398"/>
      <c r="X121" s="398"/>
      <c r="Y121" s="398"/>
      <c r="Z121" s="398"/>
      <c r="AA121" s="398"/>
      <c r="AB121" s="398"/>
      <c r="AD121" s="398"/>
      <c r="AE121" s="398"/>
      <c r="AF121" s="398"/>
      <c r="AG121" s="398"/>
      <c r="AH121" s="398"/>
      <c r="AI121" s="398"/>
      <c r="AJ121" s="398"/>
      <c r="AK121" s="398"/>
    </row>
    <row r="122" spans="1:37" s="447" customFormat="1">
      <c r="A122" s="444"/>
      <c r="B122" s="429" t="s">
        <v>1754</v>
      </c>
      <c r="C122" s="445"/>
      <c r="D122" s="446"/>
      <c r="E122" s="446"/>
      <c r="F122" s="446"/>
      <c r="G122" s="446"/>
      <c r="H122" s="446"/>
      <c r="I122" s="446"/>
      <c r="J122" s="446"/>
      <c r="K122" s="446"/>
      <c r="L122" s="446"/>
      <c r="M122" s="446"/>
      <c r="N122" s="446"/>
      <c r="O122" s="446"/>
      <c r="P122" s="446"/>
      <c r="Q122" s="446"/>
      <c r="R122" s="446"/>
      <c r="S122" s="446"/>
      <c r="T122" s="446"/>
      <c r="U122" s="446"/>
      <c r="V122" s="446"/>
      <c r="W122" s="446"/>
      <c r="X122" s="446"/>
      <c r="Y122" s="446"/>
      <c r="Z122" s="446"/>
      <c r="AA122" s="446"/>
      <c r="AB122" s="446"/>
      <c r="AC122" s="396"/>
      <c r="AD122" s="446"/>
      <c r="AE122" s="446"/>
      <c r="AF122" s="446"/>
      <c r="AG122" s="446"/>
      <c r="AH122" s="446"/>
      <c r="AI122" s="446"/>
      <c r="AJ122" s="446"/>
      <c r="AK122" s="446"/>
    </row>
    <row r="123" spans="1:37" s="447" customFormat="1">
      <c r="B123" s="397" t="s">
        <v>1614</v>
      </c>
      <c r="C123" s="446">
        <f>+AB30</f>
        <v>0</v>
      </c>
      <c r="D123" s="446"/>
      <c r="E123" s="446"/>
      <c r="F123" s="446"/>
      <c r="G123" s="446"/>
      <c r="H123" s="446"/>
      <c r="I123" s="446"/>
      <c r="J123" s="446"/>
      <c r="K123" s="446"/>
      <c r="L123" s="446"/>
      <c r="M123" s="446"/>
      <c r="N123" s="446"/>
      <c r="O123" s="446"/>
      <c r="P123" s="446"/>
      <c r="Q123" s="446"/>
      <c r="R123" s="446"/>
      <c r="S123" s="446"/>
      <c r="T123" s="446"/>
      <c r="U123" s="446"/>
      <c r="V123" s="446"/>
      <c r="W123" s="446"/>
      <c r="X123" s="446"/>
      <c r="Y123" s="446"/>
      <c r="Z123" s="446"/>
      <c r="AA123" s="446"/>
      <c r="AB123" s="446"/>
      <c r="AC123" s="396"/>
      <c r="AD123" s="446"/>
      <c r="AE123" s="446"/>
      <c r="AF123" s="446"/>
      <c r="AG123" s="446"/>
      <c r="AH123" s="446"/>
      <c r="AI123" s="446"/>
      <c r="AJ123" s="446"/>
      <c r="AK123" s="446"/>
    </row>
    <row r="124" spans="1:37" s="447" customFormat="1">
      <c r="B124" s="430" t="s">
        <v>1741</v>
      </c>
      <c r="C124" s="431">
        <f>+SUM(C121:C122)</f>
        <v>0</v>
      </c>
      <c r="D124" s="446"/>
      <c r="E124" s="446"/>
      <c r="F124" s="446"/>
      <c r="G124" s="446"/>
      <c r="H124" s="446"/>
      <c r="I124" s="446"/>
      <c r="J124" s="446"/>
      <c r="K124" s="446"/>
      <c r="L124" s="446"/>
      <c r="M124" s="446"/>
      <c r="N124" s="446"/>
      <c r="O124" s="446"/>
      <c r="P124" s="446"/>
      <c r="Q124" s="446"/>
      <c r="R124" s="446"/>
      <c r="S124" s="446"/>
      <c r="T124" s="446"/>
      <c r="U124" s="446"/>
      <c r="V124" s="446"/>
      <c r="W124" s="446"/>
      <c r="X124" s="446"/>
      <c r="Y124" s="446"/>
      <c r="Z124" s="446"/>
      <c r="AA124" s="446"/>
      <c r="AB124" s="446"/>
      <c r="AC124" s="396"/>
      <c r="AD124" s="446"/>
      <c r="AE124" s="446"/>
      <c r="AF124" s="446"/>
      <c r="AG124" s="446"/>
      <c r="AH124" s="446"/>
      <c r="AI124" s="446"/>
      <c r="AJ124" s="446"/>
      <c r="AK124" s="446"/>
    </row>
    <row r="125" spans="1:37" s="447" customFormat="1" ht="13.5" thickBot="1">
      <c r="B125" s="432" t="s">
        <v>1742</v>
      </c>
      <c r="C125" s="415">
        <f>+C123-C124</f>
        <v>0</v>
      </c>
      <c r="D125" s="446"/>
      <c r="E125" s="446"/>
      <c r="F125" s="446"/>
      <c r="G125" s="446"/>
      <c r="H125" s="446"/>
      <c r="I125" s="446"/>
      <c r="J125" s="446"/>
      <c r="K125" s="446"/>
      <c r="L125" s="446"/>
      <c r="M125" s="446"/>
      <c r="N125" s="446"/>
      <c r="O125" s="446"/>
      <c r="P125" s="446"/>
      <c r="Q125" s="446"/>
      <c r="R125" s="446"/>
      <c r="S125" s="446"/>
      <c r="T125" s="446"/>
      <c r="U125" s="446"/>
      <c r="V125" s="446"/>
      <c r="W125" s="446"/>
      <c r="X125" s="446"/>
      <c r="Y125" s="446"/>
      <c r="Z125" s="446"/>
      <c r="AA125" s="446"/>
      <c r="AB125" s="446"/>
      <c r="AC125" s="396"/>
      <c r="AD125" s="446"/>
      <c r="AE125" s="446"/>
      <c r="AF125" s="446"/>
      <c r="AG125" s="446"/>
      <c r="AH125" s="446"/>
      <c r="AI125" s="446"/>
      <c r="AJ125" s="446"/>
      <c r="AK125" s="446"/>
    </row>
    <row r="126" spans="1:37" s="447" customFormat="1" ht="13.5" thickTop="1">
      <c r="C126" s="446"/>
      <c r="D126" s="446"/>
      <c r="E126" s="446"/>
      <c r="F126" s="446"/>
      <c r="G126" s="446"/>
      <c r="H126" s="446"/>
      <c r="I126" s="446"/>
      <c r="J126" s="446"/>
      <c r="K126" s="446"/>
      <c r="L126" s="446"/>
      <c r="M126" s="446"/>
      <c r="N126" s="446"/>
      <c r="O126" s="446"/>
      <c r="P126" s="446"/>
      <c r="Q126" s="446"/>
      <c r="R126" s="446"/>
      <c r="S126" s="446"/>
      <c r="T126" s="446"/>
      <c r="U126" s="446"/>
      <c r="V126" s="446"/>
      <c r="W126" s="446"/>
      <c r="X126" s="446"/>
      <c r="Y126" s="446"/>
      <c r="Z126" s="446"/>
      <c r="AA126" s="446"/>
      <c r="AB126" s="446"/>
      <c r="AC126" s="396"/>
      <c r="AD126" s="446"/>
      <c r="AE126" s="446"/>
      <c r="AF126" s="446"/>
      <c r="AG126" s="446"/>
      <c r="AH126" s="446"/>
      <c r="AI126" s="446"/>
      <c r="AJ126" s="446"/>
      <c r="AK126" s="446"/>
    </row>
    <row r="127" spans="1:37" s="447" customFormat="1">
      <c r="B127" s="448" t="s">
        <v>1723</v>
      </c>
      <c r="C127" s="446"/>
      <c r="D127" s="446"/>
      <c r="E127" s="446"/>
      <c r="F127" s="446"/>
      <c r="G127" s="446"/>
      <c r="H127" s="446"/>
      <c r="I127" s="446"/>
      <c r="J127" s="446"/>
      <c r="K127" s="446"/>
      <c r="L127" s="446"/>
      <c r="M127" s="446"/>
      <c r="N127" s="446"/>
      <c r="O127" s="446"/>
      <c r="P127" s="446"/>
      <c r="Q127" s="446"/>
      <c r="R127" s="446"/>
      <c r="S127" s="446"/>
      <c r="T127" s="446"/>
      <c r="U127" s="446"/>
      <c r="V127" s="446"/>
      <c r="W127" s="446"/>
      <c r="X127" s="446"/>
      <c r="Y127" s="446"/>
      <c r="Z127" s="446"/>
      <c r="AA127" s="446"/>
      <c r="AB127" s="446"/>
      <c r="AC127" s="396"/>
      <c r="AD127" s="446"/>
      <c r="AE127" s="446"/>
      <c r="AF127" s="446"/>
      <c r="AG127" s="446"/>
      <c r="AH127" s="446"/>
      <c r="AI127" s="446"/>
      <c r="AJ127" s="446"/>
      <c r="AK127" s="446"/>
    </row>
    <row r="128" spans="1:37" s="447" customFormat="1">
      <c r="B128" s="443" t="s">
        <v>1745</v>
      </c>
      <c r="C128" s="446">
        <f>+C40</f>
        <v>0</v>
      </c>
      <c r="D128" s="446"/>
      <c r="E128" s="446"/>
      <c r="F128" s="446"/>
      <c r="G128" s="446"/>
      <c r="H128" s="446"/>
      <c r="I128" s="446"/>
      <c r="J128" s="446"/>
      <c r="K128" s="446"/>
      <c r="L128" s="446"/>
      <c r="M128" s="446"/>
      <c r="N128" s="446"/>
      <c r="O128" s="446"/>
      <c r="P128" s="446"/>
      <c r="Q128" s="446"/>
      <c r="R128" s="446"/>
      <c r="S128" s="446"/>
      <c r="T128" s="446"/>
      <c r="U128" s="446"/>
      <c r="V128" s="446"/>
      <c r="W128" s="446"/>
      <c r="X128" s="446"/>
      <c r="Y128" s="446"/>
      <c r="Z128" s="446"/>
      <c r="AA128" s="446"/>
      <c r="AB128" s="446"/>
      <c r="AC128" s="396"/>
      <c r="AD128" s="446"/>
      <c r="AE128" s="446"/>
      <c r="AF128" s="446"/>
      <c r="AG128" s="446"/>
      <c r="AH128" s="446"/>
      <c r="AI128" s="446"/>
      <c r="AJ128" s="446"/>
      <c r="AK128" s="446"/>
    </row>
    <row r="129" spans="1:37" s="447" customFormat="1">
      <c r="A129" s="445"/>
      <c r="B129" s="445"/>
      <c r="C129" s="445"/>
      <c r="D129" s="445"/>
      <c r="E129" s="445"/>
      <c r="F129" s="445"/>
      <c r="G129" s="445"/>
      <c r="H129" s="445"/>
      <c r="I129" s="445"/>
      <c r="J129" s="445"/>
      <c r="K129" s="445"/>
      <c r="L129" s="445"/>
      <c r="M129" s="445"/>
      <c r="N129" s="445"/>
      <c r="O129" s="445"/>
      <c r="P129" s="445"/>
      <c r="Q129" s="445"/>
      <c r="R129" s="445"/>
      <c r="S129" s="445"/>
      <c r="T129" s="445"/>
      <c r="U129" s="445"/>
      <c r="V129" s="445"/>
      <c r="W129" s="445"/>
      <c r="X129" s="445"/>
      <c r="Y129" s="445"/>
      <c r="Z129" s="445"/>
      <c r="AA129" s="445"/>
      <c r="AB129" s="445"/>
      <c r="AC129" s="396"/>
      <c r="AD129" s="445"/>
      <c r="AE129" s="445"/>
      <c r="AF129" s="445"/>
      <c r="AG129" s="445"/>
      <c r="AH129" s="445"/>
      <c r="AI129" s="445"/>
      <c r="AJ129" s="445"/>
      <c r="AK129" s="445"/>
    </row>
    <row r="130" spans="1:37" s="447" customFormat="1">
      <c r="B130" s="397" t="s">
        <v>1614</v>
      </c>
      <c r="C130" s="446">
        <f>+AB40</f>
        <v>0</v>
      </c>
      <c r="D130" s="446"/>
      <c r="E130" s="446"/>
      <c r="F130" s="446"/>
      <c r="G130" s="446"/>
      <c r="H130" s="446"/>
      <c r="I130" s="446"/>
      <c r="J130" s="446"/>
      <c r="K130" s="446"/>
      <c r="L130" s="446"/>
      <c r="M130" s="446"/>
      <c r="N130" s="446"/>
      <c r="O130" s="446"/>
      <c r="P130" s="446"/>
      <c r="Q130" s="446"/>
      <c r="R130" s="446"/>
      <c r="S130" s="446"/>
      <c r="T130" s="446"/>
      <c r="U130" s="446"/>
      <c r="V130" s="446"/>
      <c r="W130" s="446"/>
      <c r="X130" s="446"/>
      <c r="Y130" s="446"/>
      <c r="Z130" s="446"/>
      <c r="AA130" s="446"/>
      <c r="AB130" s="446"/>
      <c r="AC130" s="396"/>
      <c r="AD130" s="446"/>
      <c r="AE130" s="446"/>
      <c r="AF130" s="446"/>
      <c r="AG130" s="446"/>
      <c r="AH130" s="446"/>
      <c r="AI130" s="446"/>
      <c r="AJ130" s="446"/>
      <c r="AK130" s="446"/>
    </row>
    <row r="131" spans="1:37" s="447" customFormat="1">
      <c r="B131" s="430" t="s">
        <v>1741</v>
      </c>
      <c r="C131" s="431">
        <f>+SUM(C128:C129)</f>
        <v>0</v>
      </c>
      <c r="D131" s="446"/>
      <c r="E131" s="446"/>
      <c r="F131" s="446"/>
      <c r="G131" s="446"/>
      <c r="H131" s="446"/>
      <c r="I131" s="446"/>
      <c r="J131" s="446"/>
      <c r="K131" s="446"/>
      <c r="L131" s="446"/>
      <c r="M131" s="446"/>
      <c r="N131" s="446"/>
      <c r="O131" s="446"/>
      <c r="P131" s="446"/>
      <c r="Q131" s="446"/>
      <c r="R131" s="446"/>
      <c r="S131" s="446"/>
      <c r="T131" s="446"/>
      <c r="U131" s="446"/>
      <c r="V131" s="446"/>
      <c r="W131" s="446"/>
      <c r="X131" s="446"/>
      <c r="Y131" s="446"/>
      <c r="Z131" s="446"/>
      <c r="AA131" s="446"/>
      <c r="AB131" s="446"/>
      <c r="AC131" s="396"/>
      <c r="AD131" s="446"/>
      <c r="AE131" s="446"/>
      <c r="AF131" s="446"/>
      <c r="AG131" s="446"/>
      <c r="AH131" s="446"/>
      <c r="AI131" s="446"/>
      <c r="AJ131" s="446"/>
      <c r="AK131" s="446"/>
    </row>
    <row r="132" spans="1:37" s="447" customFormat="1" ht="13.5" thickBot="1">
      <c r="B132" s="432" t="s">
        <v>1742</v>
      </c>
      <c r="C132" s="415">
        <f>+C130-C131</f>
        <v>0</v>
      </c>
      <c r="D132" s="446"/>
      <c r="E132" s="446"/>
      <c r="F132" s="446"/>
      <c r="G132" s="446"/>
      <c r="H132" s="446"/>
      <c r="I132" s="446"/>
      <c r="J132" s="446"/>
      <c r="K132" s="446"/>
      <c r="L132" s="446"/>
      <c r="M132" s="446"/>
      <c r="N132" s="446"/>
      <c r="O132" s="446"/>
      <c r="P132" s="446"/>
      <c r="Q132" s="446"/>
      <c r="R132" s="446"/>
      <c r="S132" s="446"/>
      <c r="T132" s="446"/>
      <c r="U132" s="446"/>
      <c r="V132" s="446"/>
      <c r="W132" s="446"/>
      <c r="X132" s="446"/>
      <c r="Y132" s="446"/>
      <c r="Z132" s="446"/>
      <c r="AA132" s="446"/>
      <c r="AB132" s="446"/>
      <c r="AC132" s="396"/>
      <c r="AD132" s="446"/>
      <c r="AE132" s="446"/>
      <c r="AF132" s="446"/>
      <c r="AG132" s="446"/>
      <c r="AH132" s="446"/>
      <c r="AI132" s="446"/>
      <c r="AJ132" s="446"/>
      <c r="AK132" s="446"/>
    </row>
    <row r="133" spans="1:37" s="447" customFormat="1" ht="13.5" thickTop="1">
      <c r="C133" s="446"/>
      <c r="D133" s="446"/>
      <c r="E133" s="446"/>
      <c r="F133" s="446"/>
      <c r="G133" s="446"/>
      <c r="H133" s="446"/>
      <c r="I133" s="446"/>
      <c r="J133" s="446"/>
      <c r="K133" s="446"/>
      <c r="L133" s="446"/>
      <c r="M133" s="446"/>
      <c r="N133" s="446"/>
      <c r="O133" s="446"/>
      <c r="P133" s="446"/>
      <c r="Q133" s="446"/>
      <c r="R133" s="446"/>
      <c r="S133" s="446"/>
      <c r="T133" s="446"/>
      <c r="U133" s="446"/>
      <c r="V133" s="446"/>
      <c r="W133" s="446"/>
      <c r="X133" s="446"/>
      <c r="Y133" s="446"/>
      <c r="Z133" s="446"/>
      <c r="AA133" s="446"/>
      <c r="AB133" s="446"/>
      <c r="AC133" s="396"/>
      <c r="AD133" s="446"/>
      <c r="AE133" s="446"/>
      <c r="AF133" s="446"/>
      <c r="AG133" s="446"/>
      <c r="AH133" s="446"/>
      <c r="AI133" s="446"/>
      <c r="AJ133" s="446"/>
      <c r="AK133" s="446"/>
    </row>
    <row r="134" spans="1:37" s="447" customFormat="1">
      <c r="C134" s="446"/>
      <c r="D134" s="446"/>
      <c r="E134" s="446"/>
      <c r="F134" s="446"/>
      <c r="G134" s="446"/>
      <c r="H134" s="446"/>
      <c r="I134" s="446"/>
      <c r="J134" s="446"/>
      <c r="K134" s="446"/>
      <c r="L134" s="446"/>
      <c r="M134" s="446"/>
      <c r="N134" s="446"/>
      <c r="O134" s="446"/>
      <c r="P134" s="446"/>
      <c r="Q134" s="446"/>
      <c r="R134" s="446"/>
      <c r="S134" s="446"/>
      <c r="T134" s="446"/>
      <c r="U134" s="446"/>
      <c r="V134" s="446"/>
      <c r="W134" s="446"/>
      <c r="X134" s="446"/>
      <c r="Y134" s="446"/>
      <c r="Z134" s="446"/>
      <c r="AA134" s="446"/>
      <c r="AB134" s="446"/>
      <c r="AC134" s="396"/>
      <c r="AD134" s="446"/>
      <c r="AE134" s="446"/>
      <c r="AF134" s="446"/>
      <c r="AG134" s="446"/>
      <c r="AH134" s="446"/>
      <c r="AI134" s="446"/>
      <c r="AJ134" s="446"/>
      <c r="AK134" s="446"/>
    </row>
    <row r="135" spans="1:37" s="447" customFormat="1" ht="24" customHeight="1">
      <c r="B135" s="449" t="s">
        <v>1755</v>
      </c>
      <c r="C135" s="450" t="s">
        <v>1756</v>
      </c>
      <c r="D135" s="446"/>
      <c r="E135" s="446"/>
      <c r="F135" s="446"/>
      <c r="G135" s="446"/>
      <c r="H135" s="446"/>
      <c r="I135" s="446"/>
      <c r="J135" s="446"/>
      <c r="K135" s="446"/>
      <c r="L135" s="446"/>
      <c r="M135" s="446"/>
      <c r="N135" s="446"/>
      <c r="O135" s="446"/>
      <c r="P135" s="446"/>
      <c r="Q135" s="446"/>
      <c r="R135" s="446"/>
      <c r="S135" s="446"/>
      <c r="T135" s="446"/>
      <c r="U135" s="446"/>
      <c r="V135" s="446"/>
      <c r="W135" s="446"/>
      <c r="X135" s="446"/>
      <c r="Y135" s="446"/>
      <c r="Z135" s="446"/>
      <c r="AA135" s="446"/>
      <c r="AB135" s="446"/>
      <c r="AC135" s="396"/>
      <c r="AD135" s="446"/>
      <c r="AE135" s="446"/>
      <c r="AF135" s="446"/>
      <c r="AG135" s="446"/>
      <c r="AH135" s="446"/>
      <c r="AI135" s="446"/>
      <c r="AJ135" s="446"/>
      <c r="AK135" s="446"/>
    </row>
    <row r="136" spans="1:37" s="447" customFormat="1">
      <c r="B136" s="451" t="s">
        <v>1745</v>
      </c>
      <c r="C136" s="452">
        <f>+C13</f>
        <v>-3.1999999284744262E-7</v>
      </c>
      <c r="D136" s="446"/>
      <c r="E136" s="446"/>
      <c r="F136" s="446"/>
      <c r="G136" s="446"/>
      <c r="H136" s="446"/>
      <c r="I136" s="446"/>
      <c r="J136" s="446"/>
      <c r="K136" s="446"/>
      <c r="L136" s="446"/>
      <c r="M136" s="446"/>
      <c r="N136" s="446"/>
      <c r="O136" s="446"/>
      <c r="P136" s="446"/>
      <c r="Q136" s="446"/>
      <c r="R136" s="446"/>
      <c r="S136" s="446"/>
      <c r="T136" s="446"/>
      <c r="U136" s="446"/>
      <c r="V136" s="446"/>
      <c r="W136" s="446"/>
      <c r="X136" s="446"/>
      <c r="Z136" s="446"/>
      <c r="AA136" s="446"/>
      <c r="AB136" s="446"/>
      <c r="AC136" s="396"/>
      <c r="AD136" s="446"/>
      <c r="AE136" s="446"/>
      <c r="AF136" s="446"/>
      <c r="AG136" s="446"/>
      <c r="AH136" s="446"/>
      <c r="AI136" s="446"/>
      <c r="AJ136" s="446"/>
      <c r="AK136" s="446"/>
    </row>
    <row r="137" spans="1:37" s="447" customFormat="1">
      <c r="B137" s="453" t="s">
        <v>1757</v>
      </c>
      <c r="C137" s="454">
        <v>0</v>
      </c>
      <c r="D137" s="446"/>
      <c r="E137" s="446"/>
      <c r="F137" s="446" t="s">
        <v>1758</v>
      </c>
      <c r="G137" s="446"/>
      <c r="H137" s="446" t="s">
        <v>1769</v>
      </c>
      <c r="I137" s="446"/>
      <c r="J137" s="446"/>
      <c r="K137" s="446"/>
      <c r="L137" s="446"/>
      <c r="M137" s="446"/>
      <c r="N137" s="446"/>
      <c r="O137" s="446"/>
      <c r="P137" s="446"/>
      <c r="Q137" s="446"/>
      <c r="R137" s="446"/>
      <c r="S137" s="446"/>
      <c r="T137" s="446"/>
      <c r="U137" s="446"/>
      <c r="V137" s="446"/>
      <c r="W137" s="446"/>
      <c r="X137" s="446"/>
      <c r="Y137" s="446"/>
      <c r="Z137" s="446"/>
      <c r="AA137" s="446"/>
      <c r="AB137" s="446"/>
      <c r="AC137" s="396"/>
      <c r="AD137" s="446"/>
      <c r="AE137" s="446"/>
      <c r="AF137" s="446"/>
      <c r="AG137" s="446"/>
      <c r="AH137" s="446"/>
      <c r="AI137" s="446"/>
      <c r="AJ137" s="446"/>
      <c r="AK137" s="446"/>
    </row>
    <row r="138" spans="1:37" s="447" customFormat="1">
      <c r="A138" s="459">
        <v>53020132</v>
      </c>
      <c r="B138" s="453" t="s">
        <v>1746</v>
      </c>
      <c r="C138" s="398">
        <f>-VLOOKUP(A138,Plantilla_Junio_2022!$B:$F,4,0)</f>
        <v>-44.809505250000001</v>
      </c>
      <c r="D138" s="446"/>
      <c r="E138" s="446"/>
      <c r="F138" s="446" t="s">
        <v>1758</v>
      </c>
      <c r="G138" s="446"/>
      <c r="H138" s="446"/>
      <c r="I138" s="446"/>
      <c r="J138" s="446"/>
      <c r="K138" s="446"/>
      <c r="L138" s="446"/>
      <c r="M138" s="446"/>
      <c r="N138" s="446"/>
      <c r="O138" s="446"/>
      <c r="P138" s="446"/>
      <c r="Q138" s="446"/>
      <c r="R138" s="446"/>
      <c r="S138" s="446"/>
      <c r="T138" s="446"/>
      <c r="U138" s="446"/>
      <c r="V138" s="446"/>
      <c r="W138" s="446"/>
      <c r="X138" s="446"/>
      <c r="Y138" s="446"/>
      <c r="Z138" s="446"/>
      <c r="AA138" s="446"/>
      <c r="AB138" s="446"/>
      <c r="AC138" s="396"/>
      <c r="AD138" s="446"/>
      <c r="AE138" s="446"/>
      <c r="AF138" s="446"/>
      <c r="AG138" s="446"/>
      <c r="AH138" s="446"/>
      <c r="AI138" s="446"/>
      <c r="AJ138" s="446"/>
      <c r="AK138" s="446"/>
    </row>
    <row r="139" spans="1:37" s="447" customFormat="1">
      <c r="B139" s="451" t="s">
        <v>1747</v>
      </c>
      <c r="C139" s="452">
        <f>+C136+C137-C138</f>
        <v>44.80950493000001</v>
      </c>
      <c r="D139" s="446"/>
      <c r="E139" s="446"/>
      <c r="F139" s="446"/>
      <c r="G139" s="446"/>
      <c r="H139" s="446"/>
      <c r="I139" s="446"/>
      <c r="J139" s="446"/>
      <c r="K139" s="446"/>
      <c r="L139" s="446"/>
      <c r="M139" s="446"/>
      <c r="N139" s="446"/>
      <c r="O139" s="446"/>
      <c r="P139" s="446"/>
      <c r="Q139" s="446"/>
      <c r="R139" s="446"/>
      <c r="S139" s="446"/>
      <c r="T139" s="446"/>
      <c r="U139" s="446"/>
      <c r="V139" s="446"/>
      <c r="W139" s="446"/>
      <c r="X139" s="446"/>
      <c r="Y139" s="446"/>
      <c r="Z139" s="446"/>
      <c r="AA139" s="446"/>
      <c r="AB139" s="446"/>
      <c r="AC139" s="396"/>
      <c r="AD139" s="446"/>
      <c r="AE139" s="446"/>
      <c r="AF139" s="446"/>
      <c r="AG139" s="446"/>
      <c r="AH139" s="446"/>
      <c r="AI139" s="446"/>
      <c r="AJ139" s="446"/>
      <c r="AK139" s="446"/>
    </row>
    <row r="140" spans="1:37" s="447" customFormat="1">
      <c r="C140" s="446"/>
      <c r="D140" s="446"/>
      <c r="E140" s="446"/>
      <c r="F140" s="446"/>
      <c r="G140" s="446"/>
      <c r="H140" s="446"/>
      <c r="I140" s="446"/>
      <c r="J140" s="446"/>
      <c r="K140" s="446"/>
      <c r="L140" s="446"/>
      <c r="M140" s="446"/>
      <c r="N140" s="446"/>
      <c r="O140" s="446"/>
      <c r="P140" s="446"/>
      <c r="Q140" s="446"/>
      <c r="R140" s="446"/>
      <c r="S140" s="446"/>
      <c r="T140" s="446"/>
      <c r="U140" s="446"/>
      <c r="V140" s="446"/>
      <c r="W140" s="446"/>
      <c r="X140" s="446"/>
      <c r="Y140" s="446"/>
      <c r="Z140" s="446"/>
      <c r="AA140" s="446"/>
      <c r="AB140" s="446"/>
      <c r="AC140" s="396"/>
      <c r="AD140" s="446"/>
      <c r="AE140" s="446"/>
      <c r="AF140" s="446"/>
      <c r="AG140" s="446"/>
      <c r="AH140" s="446"/>
      <c r="AI140" s="446"/>
      <c r="AJ140" s="446"/>
      <c r="AK140" s="446"/>
    </row>
    <row r="141" spans="1:37" s="447" customFormat="1">
      <c r="B141" s="449" t="s">
        <v>54</v>
      </c>
      <c r="C141" s="450" t="s">
        <v>1756</v>
      </c>
      <c r="D141" s="446"/>
      <c r="E141" s="446"/>
      <c r="F141" s="446"/>
      <c r="G141" s="446"/>
      <c r="H141" s="446"/>
      <c r="I141" s="446"/>
      <c r="J141" s="446"/>
      <c r="K141" s="446"/>
      <c r="L141" s="446"/>
      <c r="M141" s="446"/>
      <c r="N141" s="446"/>
      <c r="O141" s="446"/>
      <c r="P141" s="446"/>
      <c r="Q141" s="446"/>
      <c r="R141" s="446"/>
      <c r="S141" s="446"/>
      <c r="T141" s="446"/>
      <c r="U141" s="446"/>
      <c r="V141" s="446"/>
      <c r="W141" s="446"/>
      <c r="X141" s="446"/>
      <c r="Y141" s="446"/>
      <c r="Z141" s="446"/>
      <c r="AA141" s="446"/>
      <c r="AB141" s="446"/>
      <c r="AC141" s="396"/>
      <c r="AD141" s="446"/>
      <c r="AE141" s="446"/>
      <c r="AF141" s="446"/>
      <c r="AG141" s="446"/>
      <c r="AH141" s="446"/>
      <c r="AI141" s="446"/>
      <c r="AJ141" s="446"/>
      <c r="AK141" s="446"/>
    </row>
    <row r="142" spans="1:37" s="447" customFormat="1">
      <c r="B142" s="451" t="s">
        <v>1745</v>
      </c>
      <c r="C142" s="452">
        <f>+C20</f>
        <v>-3.1999999284744262E-7</v>
      </c>
      <c r="D142" s="446"/>
      <c r="E142" s="446"/>
      <c r="F142" s="446"/>
      <c r="G142" s="446"/>
      <c r="H142" s="446"/>
      <c r="I142" s="446"/>
      <c r="J142" s="446"/>
      <c r="K142" s="446"/>
      <c r="L142" s="446"/>
      <c r="M142" s="446"/>
      <c r="N142" s="446"/>
      <c r="O142" s="446"/>
      <c r="P142" s="446"/>
      <c r="Q142" s="446"/>
      <c r="R142" s="446"/>
      <c r="S142" s="446"/>
      <c r="T142" s="446"/>
      <c r="U142" s="446"/>
      <c r="V142" s="446"/>
      <c r="W142" s="446"/>
      <c r="X142" s="446"/>
      <c r="Y142" s="446"/>
      <c r="Z142" s="446"/>
      <c r="AA142" s="446"/>
      <c r="AB142" s="446"/>
      <c r="AC142" s="396"/>
      <c r="AD142" s="446"/>
      <c r="AE142" s="446"/>
      <c r="AF142" s="446"/>
      <c r="AG142" s="446"/>
      <c r="AH142" s="446"/>
      <c r="AI142" s="446"/>
      <c r="AJ142" s="446"/>
      <c r="AK142" s="446"/>
    </row>
    <row r="143" spans="1:37" s="447" customFormat="1">
      <c r="B143" s="453" t="s">
        <v>1757</v>
      </c>
      <c r="C143" s="454"/>
      <c r="D143" s="455">
        <v>0</v>
      </c>
      <c r="E143" s="455"/>
      <c r="F143" s="446" t="s">
        <v>1759</v>
      </c>
      <c r="G143" s="446"/>
      <c r="H143" s="446"/>
      <c r="I143" s="446"/>
      <c r="J143" s="446"/>
      <c r="K143" s="446"/>
      <c r="L143" s="446"/>
      <c r="M143" s="446"/>
      <c r="N143" s="446"/>
      <c r="O143" s="446"/>
      <c r="P143" s="446"/>
      <c r="Q143" s="446"/>
      <c r="R143" s="446"/>
      <c r="S143" s="446"/>
      <c r="T143" s="446"/>
      <c r="U143" s="446"/>
      <c r="V143" s="446"/>
      <c r="W143" s="446"/>
      <c r="X143" s="446"/>
      <c r="Y143" s="446"/>
      <c r="Z143" s="446"/>
      <c r="AA143" s="446"/>
      <c r="AB143" s="446"/>
      <c r="AC143" s="396"/>
      <c r="AD143" s="446"/>
      <c r="AE143" s="446"/>
      <c r="AF143" s="446"/>
      <c r="AG143" s="446"/>
      <c r="AH143" s="446"/>
      <c r="AI143" s="446"/>
      <c r="AJ143" s="446"/>
      <c r="AK143" s="446"/>
    </row>
    <row r="144" spans="1:37" s="447" customFormat="1">
      <c r="B144" s="453" t="s">
        <v>1746</v>
      </c>
      <c r="C144" s="454">
        <v>0</v>
      </c>
      <c r="D144" s="446"/>
      <c r="E144" s="446"/>
      <c r="F144" s="456">
        <v>53020132</v>
      </c>
      <c r="G144" s="446"/>
      <c r="H144" s="446"/>
      <c r="I144" s="446"/>
      <c r="J144" s="446"/>
      <c r="K144" s="446"/>
      <c r="L144" s="446"/>
      <c r="M144" s="446"/>
      <c r="N144" s="446"/>
      <c r="O144" s="446"/>
      <c r="P144" s="446"/>
      <c r="Q144" s="446"/>
      <c r="R144" s="446"/>
      <c r="S144" s="446"/>
      <c r="T144" s="446"/>
      <c r="U144" s="446"/>
      <c r="V144" s="446"/>
      <c r="W144" s="446"/>
      <c r="X144" s="446"/>
      <c r="Y144" s="446"/>
      <c r="Z144" s="446"/>
      <c r="AA144" s="446"/>
      <c r="AB144" s="446"/>
      <c r="AC144" s="396"/>
      <c r="AD144" s="446"/>
      <c r="AE144" s="446"/>
      <c r="AF144" s="446"/>
      <c r="AG144" s="446"/>
      <c r="AH144" s="446"/>
      <c r="AI144" s="446"/>
      <c r="AJ144" s="446"/>
      <c r="AK144" s="446"/>
    </row>
    <row r="145" spans="1:37" s="447" customFormat="1">
      <c r="B145" s="451" t="s">
        <v>1747</v>
      </c>
      <c r="C145" s="452">
        <f>+C142+C143-C144</f>
        <v>-3.1999999284744262E-7</v>
      </c>
      <c r="D145" s="446"/>
      <c r="E145" s="446"/>
      <c r="F145" s="446" t="s">
        <v>1760</v>
      </c>
      <c r="G145" s="446"/>
      <c r="H145" s="446"/>
      <c r="I145" s="446"/>
      <c r="J145" s="446"/>
      <c r="K145" s="446"/>
      <c r="L145" s="446"/>
      <c r="M145" s="446"/>
      <c r="N145" s="446"/>
      <c r="O145" s="446"/>
      <c r="P145" s="446"/>
      <c r="Q145" s="446"/>
      <c r="R145" s="446"/>
      <c r="S145" s="446"/>
      <c r="T145" s="446"/>
      <c r="U145" s="446"/>
      <c r="V145" s="446"/>
      <c r="W145" s="446"/>
      <c r="X145" s="446"/>
      <c r="Y145" s="446"/>
      <c r="Z145" s="446"/>
      <c r="AA145" s="446"/>
      <c r="AB145" s="446"/>
      <c r="AC145" s="396"/>
      <c r="AD145" s="446"/>
      <c r="AE145" s="446"/>
      <c r="AF145" s="446"/>
      <c r="AG145" s="446"/>
      <c r="AH145" s="446"/>
      <c r="AI145" s="446"/>
      <c r="AJ145" s="446"/>
      <c r="AK145" s="446"/>
    </row>
    <row r="146" spans="1:37" s="447" customFormat="1">
      <c r="C146" s="446"/>
      <c r="D146" s="446"/>
      <c r="E146" s="446"/>
      <c r="F146" s="446" t="s">
        <v>1761</v>
      </c>
      <c r="G146" s="446"/>
      <c r="H146" s="446"/>
      <c r="I146" s="446"/>
      <c r="J146" s="446"/>
      <c r="K146" s="446"/>
      <c r="L146" s="446"/>
      <c r="M146" s="446"/>
      <c r="N146" s="446"/>
      <c r="O146" s="446"/>
      <c r="P146" s="446"/>
      <c r="Q146" s="446"/>
      <c r="R146" s="446"/>
      <c r="S146" s="446"/>
      <c r="T146" s="446"/>
      <c r="U146" s="446"/>
      <c r="V146" s="446"/>
      <c r="W146" s="446"/>
      <c r="X146" s="446"/>
      <c r="Y146" s="446"/>
      <c r="Z146" s="446"/>
      <c r="AA146" s="446"/>
      <c r="AB146" s="446"/>
      <c r="AC146" s="396"/>
      <c r="AD146" s="446"/>
      <c r="AE146" s="446"/>
      <c r="AF146" s="446"/>
      <c r="AG146" s="446"/>
      <c r="AH146" s="446"/>
      <c r="AI146" s="446"/>
      <c r="AJ146" s="446"/>
      <c r="AK146" s="446"/>
    </row>
    <row r="147" spans="1:37" s="447" customFormat="1">
      <c r="A147" s="459">
        <v>53020132</v>
      </c>
      <c r="B147" s="447" t="s">
        <v>1762</v>
      </c>
      <c r="C147" s="398">
        <f>-VLOOKUP(A147,Plantilla_Junio_2022!$B:$F,4,0)</f>
        <v>-44.809505250000001</v>
      </c>
      <c r="D147" s="446"/>
      <c r="E147" s="446"/>
      <c r="F147" s="446"/>
      <c r="G147" s="446"/>
      <c r="H147" s="446"/>
      <c r="I147" s="446"/>
      <c r="J147" s="446"/>
      <c r="K147" s="446"/>
      <c r="L147" s="446"/>
      <c r="M147" s="446"/>
      <c r="N147" s="446"/>
      <c r="O147" s="446"/>
      <c r="P147" s="446"/>
      <c r="Q147" s="446"/>
      <c r="R147" s="446"/>
      <c r="S147" s="446"/>
      <c r="T147" s="446"/>
      <c r="U147" s="446"/>
      <c r="V147" s="446"/>
      <c r="W147" s="446"/>
      <c r="X147" s="446"/>
      <c r="Y147" s="446"/>
      <c r="Z147" s="446"/>
      <c r="AA147" s="446"/>
      <c r="AB147" s="446"/>
      <c r="AC147" s="396"/>
      <c r="AD147" s="446"/>
      <c r="AE147" s="446"/>
      <c r="AF147" s="446"/>
      <c r="AG147" s="446"/>
      <c r="AH147" s="446"/>
      <c r="AI147" s="446"/>
      <c r="AJ147" s="446"/>
      <c r="AK147" s="446"/>
    </row>
    <row r="148" spans="1:37" s="447" customFormat="1">
      <c r="B148" s="447" t="s">
        <v>1763</v>
      </c>
      <c r="C148" s="412">
        <v>0</v>
      </c>
      <c r="D148" s="446"/>
      <c r="E148" s="446"/>
      <c r="F148" s="446"/>
      <c r="G148" s="446"/>
      <c r="H148" s="446"/>
      <c r="I148" s="446"/>
      <c r="J148" s="446"/>
      <c r="K148" s="446"/>
      <c r="L148" s="446"/>
      <c r="M148" s="446"/>
      <c r="N148" s="446"/>
      <c r="O148" s="446"/>
      <c r="P148" s="446"/>
      <c r="Q148" s="446"/>
      <c r="R148" s="446"/>
      <c r="S148" s="446"/>
      <c r="T148" s="446"/>
      <c r="U148" s="446"/>
      <c r="V148" s="446"/>
      <c r="W148" s="446"/>
      <c r="X148" s="446"/>
      <c r="Y148" s="446"/>
      <c r="Z148" s="446"/>
      <c r="AA148" s="446"/>
      <c r="AB148" s="446"/>
      <c r="AC148" s="396"/>
      <c r="AD148" s="446"/>
      <c r="AE148" s="446"/>
      <c r="AF148" s="446"/>
      <c r="AG148" s="446"/>
      <c r="AH148" s="446"/>
      <c r="AI148" s="446"/>
      <c r="AJ148" s="446"/>
      <c r="AK148" s="446"/>
    </row>
    <row r="149" spans="1:37" s="447" customFormat="1">
      <c r="B149" s="447" t="s">
        <v>1764</v>
      </c>
      <c r="C149" s="412">
        <v>0</v>
      </c>
      <c r="D149" s="446"/>
      <c r="E149" s="446"/>
      <c r="F149" s="446"/>
      <c r="G149" s="446"/>
      <c r="H149" s="446"/>
      <c r="I149" s="446"/>
      <c r="J149" s="446"/>
      <c r="K149" s="446"/>
      <c r="L149" s="446"/>
      <c r="M149" s="446"/>
      <c r="N149" s="446"/>
      <c r="O149" s="446"/>
      <c r="P149" s="446"/>
      <c r="Q149" s="446"/>
      <c r="R149" s="446"/>
      <c r="S149" s="446"/>
      <c r="T149" s="446"/>
      <c r="U149" s="446"/>
      <c r="V149" s="446"/>
      <c r="W149" s="446"/>
      <c r="X149" s="446"/>
      <c r="Y149" s="446"/>
      <c r="Z149" s="446"/>
      <c r="AA149" s="446"/>
      <c r="AB149" s="446"/>
      <c r="AC149" s="396"/>
      <c r="AD149" s="446"/>
      <c r="AE149" s="446"/>
      <c r="AF149" s="446"/>
      <c r="AG149" s="446"/>
      <c r="AH149" s="446"/>
      <c r="AI149" s="446"/>
      <c r="AJ149" s="446"/>
      <c r="AK149" s="446"/>
    </row>
    <row r="150" spans="1:37" s="447" customFormat="1">
      <c r="B150" s="446"/>
      <c r="C150" s="446"/>
      <c r="D150" s="446"/>
      <c r="E150" s="446"/>
      <c r="F150" s="446"/>
      <c r="G150" s="446"/>
      <c r="H150" s="446"/>
      <c r="I150" s="446"/>
      <c r="J150" s="446"/>
      <c r="K150" s="446"/>
      <c r="L150" s="446"/>
      <c r="M150" s="446"/>
      <c r="N150" s="446"/>
      <c r="O150" s="446"/>
      <c r="P150" s="446"/>
      <c r="Q150" s="446"/>
      <c r="R150" s="446"/>
      <c r="S150" s="446"/>
      <c r="T150" s="446"/>
      <c r="U150" s="446"/>
      <c r="V150" s="446"/>
      <c r="W150" s="446"/>
      <c r="X150" s="446"/>
      <c r="Y150" s="446"/>
      <c r="Z150" s="446"/>
      <c r="AA150" s="446"/>
      <c r="AB150" s="446"/>
      <c r="AC150" s="396"/>
      <c r="AD150" s="446"/>
      <c r="AE150" s="446"/>
      <c r="AF150" s="446"/>
      <c r="AG150" s="446"/>
      <c r="AH150" s="446"/>
      <c r="AI150" s="446"/>
      <c r="AJ150" s="446"/>
      <c r="AK150" s="446"/>
    </row>
    <row r="151" spans="1:37" s="447" customFormat="1" ht="13.5" thickBot="1">
      <c r="B151" s="447" t="s">
        <v>1752</v>
      </c>
      <c r="C151" s="457">
        <f>+C149+C150</f>
        <v>0</v>
      </c>
      <c r="D151" s="446"/>
      <c r="E151" s="446"/>
      <c r="F151" s="446"/>
      <c r="G151" s="446"/>
      <c r="H151" s="446"/>
      <c r="I151" s="446"/>
      <c r="J151" s="446"/>
      <c r="K151" s="446"/>
      <c r="L151" s="446"/>
      <c r="M151" s="446"/>
      <c r="N151" s="446"/>
      <c r="O151" s="446"/>
      <c r="P151" s="446"/>
      <c r="Q151" s="446"/>
      <c r="R151" s="446"/>
      <c r="S151" s="446"/>
      <c r="T151" s="446"/>
      <c r="U151" s="446"/>
      <c r="V151" s="446"/>
      <c r="W151" s="446"/>
      <c r="X151" s="446"/>
      <c r="Y151" s="446"/>
      <c r="Z151" s="446"/>
      <c r="AA151" s="446"/>
      <c r="AB151" s="446"/>
      <c r="AC151" s="396"/>
      <c r="AD151" s="446"/>
      <c r="AE151" s="446"/>
      <c r="AF151" s="446"/>
      <c r="AG151" s="446"/>
      <c r="AH151" s="446"/>
      <c r="AI151" s="446"/>
      <c r="AJ151" s="446"/>
      <c r="AK151" s="446"/>
    </row>
    <row r="152" spans="1:37" s="447" customFormat="1" ht="13.5" thickTop="1">
      <c r="C152" s="446"/>
      <c r="D152" s="446"/>
      <c r="E152" s="446"/>
      <c r="F152" s="446"/>
      <c r="G152" s="446"/>
      <c r="H152" s="446"/>
      <c r="I152" s="446"/>
      <c r="J152" s="446"/>
      <c r="K152" s="446"/>
      <c r="L152" s="446"/>
      <c r="M152" s="446"/>
      <c r="N152" s="446"/>
      <c r="O152" s="446"/>
      <c r="P152" s="446"/>
      <c r="Q152" s="446"/>
      <c r="R152" s="446"/>
      <c r="S152" s="446"/>
      <c r="T152" s="446"/>
      <c r="U152" s="446"/>
      <c r="V152" s="446"/>
      <c r="W152" s="446"/>
      <c r="X152" s="446"/>
      <c r="Y152" s="446"/>
      <c r="Z152" s="446"/>
      <c r="AA152" s="446"/>
      <c r="AB152" s="446"/>
      <c r="AC152" s="396"/>
      <c r="AD152" s="446"/>
      <c r="AE152" s="446"/>
      <c r="AF152" s="446"/>
      <c r="AG152" s="446"/>
      <c r="AH152" s="446"/>
      <c r="AI152" s="446"/>
      <c r="AJ152" s="446"/>
      <c r="AK152" s="446"/>
    </row>
    <row r="153" spans="1:37" s="447" customFormat="1">
      <c r="B153" s="460" t="s">
        <v>1765</v>
      </c>
      <c r="C153" s="450" t="s">
        <v>1756</v>
      </c>
      <c r="D153" s="446"/>
      <c r="E153" s="446"/>
      <c r="F153" s="446"/>
      <c r="G153" s="446"/>
      <c r="H153" s="446"/>
      <c r="I153" s="446"/>
      <c r="J153" s="446"/>
      <c r="K153" s="446"/>
      <c r="L153" s="446"/>
      <c r="M153" s="446"/>
      <c r="N153" s="446"/>
      <c r="O153" s="446"/>
      <c r="P153" s="446"/>
      <c r="Q153" s="446"/>
      <c r="R153" s="446"/>
      <c r="S153" s="446"/>
      <c r="T153" s="446"/>
      <c r="U153" s="446"/>
      <c r="V153" s="446"/>
      <c r="W153" s="446"/>
      <c r="X153" s="446"/>
      <c r="Y153" s="446"/>
      <c r="Z153" s="446"/>
      <c r="AA153" s="446"/>
      <c r="AB153" s="446"/>
      <c r="AC153" s="396"/>
      <c r="AD153" s="446"/>
      <c r="AE153" s="446"/>
      <c r="AF153" s="446"/>
      <c r="AG153" s="446"/>
      <c r="AH153" s="446"/>
      <c r="AI153" s="446"/>
      <c r="AJ153" s="446"/>
      <c r="AK153" s="446"/>
    </row>
    <row r="154" spans="1:37" s="447" customFormat="1">
      <c r="B154" s="435" t="s">
        <v>1745</v>
      </c>
      <c r="C154" s="446">
        <f>+C49</f>
        <v>29603.004022240002</v>
      </c>
      <c r="D154" s="446"/>
      <c r="E154" s="446"/>
      <c r="F154" s="446"/>
      <c r="G154" s="446"/>
      <c r="H154" s="446"/>
      <c r="I154" s="446"/>
      <c r="J154" s="446"/>
      <c r="K154" s="446"/>
      <c r="L154" s="446"/>
      <c r="M154" s="446"/>
      <c r="N154" s="446"/>
      <c r="O154" s="446"/>
      <c r="P154" s="446"/>
      <c r="Q154" s="446"/>
      <c r="R154" s="446"/>
      <c r="S154" s="446"/>
      <c r="T154" s="446"/>
      <c r="U154" s="446"/>
      <c r="V154" s="446"/>
      <c r="W154" s="446"/>
      <c r="X154" s="446"/>
      <c r="Y154" s="446"/>
      <c r="Z154" s="446"/>
      <c r="AA154" s="446"/>
      <c r="AB154" s="446"/>
      <c r="AC154" s="396"/>
      <c r="AD154" s="446"/>
      <c r="AE154" s="446"/>
      <c r="AF154" s="446"/>
      <c r="AG154" s="446"/>
      <c r="AH154" s="446"/>
      <c r="AI154" s="446"/>
      <c r="AJ154" s="446"/>
      <c r="AK154" s="446"/>
    </row>
    <row r="155" spans="1:37" s="447" customFormat="1" ht="15">
      <c r="A155">
        <v>323001</v>
      </c>
      <c r="B155" s="447" t="s">
        <v>860</v>
      </c>
      <c r="C155" s="398">
        <v>0</v>
      </c>
      <c r="D155" s="446"/>
      <c r="E155" s="446"/>
      <c r="F155" s="446"/>
      <c r="G155" s="446"/>
      <c r="H155" s="446"/>
      <c r="I155" s="446"/>
      <c r="J155" s="446"/>
      <c r="K155" s="446"/>
      <c r="L155" s="446"/>
      <c r="M155" s="446"/>
      <c r="N155" s="446"/>
      <c r="O155" s="446"/>
      <c r="P155" s="446"/>
      <c r="Q155" s="446"/>
      <c r="R155" s="446"/>
      <c r="S155" s="446"/>
      <c r="T155" s="446"/>
      <c r="U155" s="446"/>
      <c r="V155" s="446"/>
      <c r="W155" s="446"/>
      <c r="X155" s="446"/>
      <c r="Y155" s="446"/>
      <c r="Z155" s="446"/>
      <c r="AA155" s="446"/>
      <c r="AB155" s="446"/>
      <c r="AC155" s="396"/>
      <c r="AD155" s="446"/>
      <c r="AE155" s="446"/>
      <c r="AF155" s="446"/>
      <c r="AG155" s="446"/>
      <c r="AH155" s="446"/>
      <c r="AI155" s="446"/>
      <c r="AJ155" s="446"/>
      <c r="AK155" s="446"/>
    </row>
    <row r="156" spans="1:37" s="447" customFormat="1" ht="15">
      <c r="A156"/>
      <c r="B156" s="447" t="s">
        <v>860</v>
      </c>
      <c r="C156" s="398">
        <v>0</v>
      </c>
      <c r="D156" s="446"/>
      <c r="E156" s="446"/>
      <c r="F156" s="446"/>
      <c r="G156" s="446"/>
      <c r="H156" s="446"/>
      <c r="I156" s="446"/>
      <c r="J156" s="446"/>
      <c r="K156" s="446"/>
      <c r="L156" s="446"/>
      <c r="M156" s="446"/>
      <c r="N156" s="446"/>
      <c r="O156" s="446"/>
      <c r="P156" s="446"/>
      <c r="Q156" s="446"/>
      <c r="R156" s="446"/>
      <c r="S156" s="446"/>
      <c r="T156" s="446"/>
      <c r="U156" s="446"/>
      <c r="V156" s="446"/>
      <c r="W156" s="446"/>
      <c r="X156" s="446"/>
      <c r="Y156" s="446"/>
      <c r="Z156" s="446"/>
      <c r="AA156" s="446"/>
      <c r="AB156" s="446"/>
      <c r="AC156" s="396"/>
      <c r="AD156" s="446"/>
      <c r="AE156" s="446"/>
      <c r="AF156" s="446"/>
      <c r="AG156" s="446"/>
      <c r="AH156" s="446"/>
      <c r="AI156" s="446"/>
      <c r="AJ156" s="446"/>
      <c r="AK156" s="446"/>
    </row>
    <row r="157" spans="1:37" s="447" customFormat="1" ht="15">
      <c r="A157">
        <v>5299</v>
      </c>
      <c r="B157" s="447" t="s">
        <v>1766</v>
      </c>
      <c r="C157" s="398">
        <v>0</v>
      </c>
      <c r="D157" s="446"/>
      <c r="E157" s="446"/>
      <c r="F157" s="446"/>
      <c r="G157" s="446"/>
      <c r="H157" s="446"/>
      <c r="I157" s="446"/>
      <c r="J157" s="446"/>
      <c r="K157" s="446"/>
      <c r="L157" s="446"/>
      <c r="M157" s="446"/>
      <c r="N157" s="446"/>
      <c r="O157" s="446"/>
      <c r="P157" s="446"/>
      <c r="Q157" s="446"/>
      <c r="R157" s="446"/>
      <c r="S157" s="446"/>
      <c r="T157" s="446"/>
      <c r="U157" s="446"/>
      <c r="V157" s="446"/>
      <c r="W157" s="446"/>
      <c r="X157" s="446"/>
      <c r="Y157" s="446"/>
      <c r="Z157" s="446"/>
      <c r="AA157" s="446"/>
      <c r="AB157" s="446"/>
      <c r="AC157" s="396"/>
      <c r="AD157" s="446"/>
      <c r="AE157" s="446"/>
      <c r="AF157" s="446"/>
      <c r="AG157" s="446"/>
      <c r="AH157" s="446"/>
      <c r="AI157" s="446"/>
      <c r="AJ157" s="446"/>
      <c r="AK157" s="446"/>
    </row>
    <row r="158" spans="1:37" s="447" customFormat="1" ht="15">
      <c r="A158">
        <v>322501</v>
      </c>
      <c r="B158" s="447" t="s">
        <v>193</v>
      </c>
      <c r="C158" s="398">
        <f>VLOOKUP(A158,Plantilla_Junio_2022!$B:$E,3,0)</f>
        <v>0</v>
      </c>
      <c r="D158" s="446"/>
      <c r="E158" s="446"/>
      <c r="F158" s="446"/>
      <c r="G158" s="446"/>
      <c r="H158" s="446"/>
      <c r="I158" s="446"/>
      <c r="J158" s="446"/>
      <c r="K158" s="446"/>
      <c r="L158" s="446"/>
      <c r="M158" s="446"/>
      <c r="N158" s="446"/>
      <c r="O158" s="446"/>
      <c r="P158" s="446"/>
      <c r="Q158" s="446"/>
      <c r="R158" s="446"/>
      <c r="S158" s="446"/>
      <c r="T158" s="446"/>
      <c r="U158" s="446"/>
      <c r="V158" s="446"/>
      <c r="W158" s="446"/>
      <c r="X158" s="446"/>
      <c r="Y158" s="446"/>
      <c r="Z158" s="446"/>
      <c r="AA158" s="446"/>
      <c r="AB158" s="446"/>
      <c r="AC158" s="396"/>
      <c r="AD158" s="446"/>
      <c r="AE158" s="446"/>
      <c r="AF158" s="446"/>
      <c r="AG158" s="446"/>
      <c r="AH158" s="446"/>
      <c r="AI158" s="446"/>
      <c r="AJ158" s="446"/>
      <c r="AK158" s="446"/>
    </row>
    <row r="159" spans="1:37" s="447" customFormat="1">
      <c r="B159" s="447" t="s">
        <v>1767</v>
      </c>
      <c r="C159" s="446">
        <f>+'ER. Res_Jun_2022_NIIF'!F26</f>
        <v>139.49393158999843</v>
      </c>
      <c r="D159" s="446"/>
      <c r="E159" s="446"/>
      <c r="F159" s="446"/>
      <c r="G159" s="446"/>
      <c r="H159" s="446"/>
      <c r="I159" s="446"/>
      <c r="J159" s="446"/>
      <c r="K159" s="446"/>
      <c r="L159" s="446"/>
      <c r="M159" s="446"/>
      <c r="N159" s="446"/>
      <c r="O159" s="446"/>
      <c r="P159" s="446"/>
      <c r="Q159" s="446"/>
      <c r="R159" s="446"/>
      <c r="S159" s="446"/>
      <c r="T159" s="446"/>
      <c r="U159" s="446"/>
      <c r="V159" s="446"/>
      <c r="W159" s="446"/>
      <c r="X159" s="446"/>
      <c r="Y159" s="446"/>
      <c r="Z159" s="446"/>
      <c r="AA159" s="446"/>
      <c r="AB159" s="446"/>
      <c r="AC159" s="396"/>
      <c r="AD159" s="446"/>
      <c r="AE159" s="446"/>
      <c r="AF159" s="446"/>
      <c r="AG159" s="446"/>
      <c r="AH159" s="446"/>
      <c r="AI159" s="446"/>
      <c r="AJ159" s="446"/>
      <c r="AK159" s="446"/>
    </row>
    <row r="160" spans="1:37" s="447" customFormat="1">
      <c r="B160" s="397" t="s">
        <v>1614</v>
      </c>
      <c r="C160" s="446">
        <f>+AB49</f>
        <v>24946.090451520005</v>
      </c>
      <c r="D160" s="446"/>
      <c r="E160" s="446"/>
      <c r="F160" s="446"/>
      <c r="G160" s="446"/>
      <c r="H160" s="446"/>
      <c r="I160" s="446"/>
      <c r="J160" s="446"/>
      <c r="K160" s="446"/>
      <c r="L160" s="446"/>
      <c r="M160" s="446"/>
      <c r="N160" s="446"/>
      <c r="O160" s="446"/>
      <c r="P160" s="446"/>
      <c r="Q160" s="446"/>
      <c r="R160" s="446"/>
      <c r="S160" s="446"/>
      <c r="T160" s="446"/>
      <c r="U160" s="446"/>
      <c r="V160" s="446"/>
      <c r="W160" s="446"/>
      <c r="X160" s="446"/>
      <c r="Y160" s="446"/>
      <c r="Z160" s="446"/>
      <c r="AA160" s="446"/>
      <c r="AB160" s="446"/>
      <c r="AC160" s="396"/>
      <c r="AD160" s="446"/>
      <c r="AE160" s="446"/>
      <c r="AF160" s="446"/>
      <c r="AG160" s="446"/>
      <c r="AH160" s="446"/>
      <c r="AI160" s="446"/>
      <c r="AJ160" s="446"/>
      <c r="AK160" s="446"/>
    </row>
    <row r="161" spans="2:37" s="447" customFormat="1">
      <c r="B161" s="430" t="s">
        <v>1741</v>
      </c>
      <c r="C161" s="431">
        <f>+SUM(C154:C159)</f>
        <v>29742.497953829999</v>
      </c>
      <c r="D161" s="446"/>
      <c r="E161" s="446"/>
      <c r="F161" s="446"/>
      <c r="G161" s="446"/>
      <c r="H161" s="446"/>
      <c r="I161" s="446"/>
      <c r="J161" s="446"/>
      <c r="K161" s="446"/>
      <c r="L161" s="446"/>
      <c r="M161" s="446"/>
      <c r="N161" s="446"/>
      <c r="O161" s="446"/>
      <c r="P161" s="446"/>
      <c r="Q161" s="446"/>
      <c r="R161" s="446"/>
      <c r="S161" s="446"/>
      <c r="T161" s="446"/>
      <c r="U161" s="446"/>
      <c r="V161" s="446"/>
      <c r="W161" s="446"/>
      <c r="X161" s="446"/>
      <c r="Y161" s="446"/>
      <c r="Z161" s="446"/>
      <c r="AA161" s="446"/>
      <c r="AB161" s="446"/>
      <c r="AC161" s="396"/>
      <c r="AD161" s="446"/>
      <c r="AE161" s="446"/>
      <c r="AF161" s="446"/>
      <c r="AG161" s="446"/>
      <c r="AH161" s="446"/>
      <c r="AI161" s="446"/>
      <c r="AJ161" s="446"/>
      <c r="AK161" s="446"/>
    </row>
    <row r="162" spans="2:37" s="447" customFormat="1" ht="13.5" thickBot="1">
      <c r="B162" s="448" t="s">
        <v>1768</v>
      </c>
      <c r="C162" s="457">
        <f>+C160-C161</f>
        <v>-4796.407502309994</v>
      </c>
      <c r="D162" s="446"/>
      <c r="E162" s="446"/>
      <c r="F162" s="446"/>
      <c r="G162" s="446"/>
      <c r="H162" s="446"/>
      <c r="I162" s="446"/>
      <c r="J162" s="446"/>
      <c r="K162" s="446"/>
      <c r="L162" s="446"/>
      <c r="M162" s="446"/>
      <c r="N162" s="446"/>
      <c r="O162" s="446"/>
      <c r="P162" s="446"/>
      <c r="Q162" s="446"/>
      <c r="R162" s="446"/>
      <c r="S162" s="446"/>
      <c r="T162" s="446"/>
      <c r="U162" s="446"/>
      <c r="V162" s="446"/>
      <c r="W162" s="446"/>
      <c r="X162" s="446"/>
      <c r="Y162" s="446"/>
      <c r="Z162" s="446"/>
      <c r="AA162" s="446"/>
      <c r="AB162" s="446"/>
      <c r="AC162" s="396"/>
      <c r="AD162" s="446"/>
      <c r="AE162" s="446"/>
      <c r="AF162" s="446"/>
      <c r="AG162" s="446"/>
      <c r="AH162" s="446"/>
      <c r="AI162" s="446"/>
      <c r="AJ162" s="446"/>
      <c r="AK162" s="446"/>
    </row>
    <row r="163" spans="2:37" s="447" customFormat="1" ht="13.5" thickTop="1">
      <c r="C163" s="446"/>
      <c r="D163" s="446"/>
      <c r="E163" s="446"/>
      <c r="F163" s="446"/>
      <c r="G163" s="446"/>
      <c r="H163" s="446"/>
      <c r="I163" s="446"/>
      <c r="J163" s="446"/>
      <c r="K163" s="446"/>
      <c r="L163" s="446"/>
      <c r="M163" s="446"/>
      <c r="N163" s="446"/>
      <c r="O163" s="446"/>
      <c r="P163" s="446"/>
      <c r="Q163" s="446"/>
      <c r="R163" s="446"/>
      <c r="S163" s="446"/>
      <c r="T163" s="446"/>
      <c r="U163" s="446"/>
      <c r="V163" s="446"/>
      <c r="W163" s="446"/>
      <c r="X163" s="446"/>
      <c r="Y163" s="446"/>
      <c r="Z163" s="446"/>
      <c r="AA163" s="446"/>
      <c r="AB163" s="446"/>
      <c r="AC163" s="396"/>
      <c r="AD163" s="446"/>
      <c r="AE163" s="446"/>
      <c r="AF163" s="446"/>
      <c r="AG163" s="446"/>
      <c r="AH163" s="446"/>
      <c r="AI163" s="446"/>
      <c r="AJ163" s="446"/>
      <c r="AK163" s="446"/>
    </row>
    <row r="164" spans="2:37" s="447" customFormat="1">
      <c r="C164" s="446"/>
      <c r="D164" s="446"/>
      <c r="E164" s="446"/>
      <c r="F164" s="446"/>
      <c r="G164" s="446"/>
      <c r="H164" s="446"/>
      <c r="I164" s="446"/>
      <c r="J164" s="446"/>
      <c r="K164" s="446"/>
      <c r="L164" s="446"/>
      <c r="M164" s="446"/>
      <c r="N164" s="446"/>
      <c r="O164" s="446"/>
      <c r="P164" s="446"/>
      <c r="Q164" s="446"/>
      <c r="R164" s="446"/>
      <c r="S164" s="446"/>
      <c r="T164" s="446"/>
      <c r="U164" s="446"/>
      <c r="V164" s="446"/>
      <c r="W164" s="446"/>
      <c r="X164" s="446"/>
      <c r="Y164" s="446"/>
      <c r="Z164" s="446"/>
      <c r="AA164" s="446"/>
      <c r="AB164" s="446"/>
      <c r="AC164" s="396"/>
      <c r="AD164" s="446"/>
      <c r="AE164" s="446"/>
      <c r="AF164" s="446"/>
      <c r="AG164" s="446"/>
      <c r="AH164" s="446"/>
      <c r="AI164" s="446"/>
      <c r="AJ164" s="446"/>
      <c r="AK164" s="446"/>
    </row>
    <row r="165" spans="2:37" s="447" customFormat="1">
      <c r="C165" s="446"/>
      <c r="D165" s="446"/>
      <c r="E165" s="446"/>
      <c r="F165" s="446"/>
      <c r="G165" s="446"/>
      <c r="H165" s="446"/>
      <c r="I165" s="446"/>
      <c r="J165" s="446"/>
      <c r="K165" s="446"/>
      <c r="L165" s="446"/>
      <c r="M165" s="446"/>
      <c r="N165" s="446"/>
      <c r="O165" s="446"/>
      <c r="P165" s="446"/>
      <c r="Q165" s="446"/>
      <c r="R165" s="446"/>
      <c r="S165" s="446"/>
      <c r="T165" s="446"/>
      <c r="U165" s="446"/>
      <c r="V165" s="446"/>
      <c r="W165" s="446"/>
      <c r="X165" s="446"/>
      <c r="Y165" s="446"/>
      <c r="Z165" s="446"/>
      <c r="AA165" s="446"/>
      <c r="AB165" s="446"/>
      <c r="AC165" s="396"/>
      <c r="AD165" s="446"/>
      <c r="AE165" s="446"/>
      <c r="AF165" s="446"/>
      <c r="AG165" s="446"/>
      <c r="AH165" s="446"/>
      <c r="AI165" s="446"/>
      <c r="AJ165" s="446"/>
      <c r="AK165" s="446"/>
    </row>
    <row r="166" spans="2:37" s="447" customFormat="1">
      <c r="C166" s="446"/>
      <c r="D166" s="446"/>
      <c r="E166" s="446"/>
      <c r="F166" s="446"/>
      <c r="G166" s="446"/>
      <c r="H166" s="446"/>
      <c r="I166" s="446"/>
      <c r="J166" s="446"/>
      <c r="K166" s="446"/>
      <c r="L166" s="446"/>
      <c r="M166" s="446"/>
      <c r="N166" s="446"/>
      <c r="O166" s="446"/>
      <c r="P166" s="446"/>
      <c r="Q166" s="446"/>
      <c r="R166" s="446"/>
      <c r="S166" s="446"/>
      <c r="T166" s="446"/>
      <c r="U166" s="446"/>
      <c r="V166" s="446"/>
      <c r="W166" s="446"/>
      <c r="X166" s="446"/>
      <c r="Y166" s="446"/>
      <c r="Z166" s="446"/>
      <c r="AA166" s="446"/>
      <c r="AB166" s="446"/>
      <c r="AC166" s="396"/>
      <c r="AD166" s="446"/>
      <c r="AE166" s="446"/>
      <c r="AF166" s="446"/>
      <c r="AG166" s="446"/>
      <c r="AH166" s="446"/>
      <c r="AI166" s="446"/>
      <c r="AJ166" s="446"/>
      <c r="AK166" s="446"/>
    </row>
    <row r="167" spans="2:37" s="447" customFormat="1">
      <c r="C167" s="446"/>
      <c r="D167" s="446"/>
      <c r="E167" s="446"/>
      <c r="F167" s="446"/>
      <c r="G167" s="446"/>
      <c r="H167" s="446"/>
      <c r="I167" s="446"/>
      <c r="J167" s="446"/>
      <c r="K167" s="446"/>
      <c r="L167" s="446"/>
      <c r="M167" s="446"/>
      <c r="N167" s="446"/>
      <c r="O167" s="446"/>
      <c r="P167" s="446"/>
      <c r="Q167" s="446"/>
      <c r="R167" s="446"/>
      <c r="S167" s="446"/>
      <c r="T167" s="446"/>
      <c r="U167" s="446"/>
      <c r="V167" s="446"/>
      <c r="W167" s="446"/>
      <c r="X167" s="446"/>
      <c r="Y167" s="446"/>
      <c r="Z167" s="446"/>
      <c r="AA167" s="446"/>
      <c r="AB167" s="446"/>
      <c r="AC167" s="396"/>
      <c r="AD167" s="446"/>
      <c r="AE167" s="446"/>
      <c r="AF167" s="446"/>
      <c r="AG167" s="446"/>
      <c r="AH167" s="446"/>
      <c r="AI167" s="446"/>
      <c r="AJ167" s="446"/>
      <c r="AK167" s="446"/>
    </row>
    <row r="168" spans="2:37" s="447" customFormat="1">
      <c r="C168" s="446"/>
      <c r="D168" s="446"/>
      <c r="E168" s="446"/>
      <c r="F168" s="446"/>
      <c r="G168" s="446"/>
      <c r="H168" s="446"/>
      <c r="I168" s="446"/>
      <c r="J168" s="446"/>
      <c r="K168" s="446"/>
      <c r="L168" s="446"/>
      <c r="M168" s="446"/>
      <c r="N168" s="446"/>
      <c r="O168" s="446"/>
      <c r="P168" s="446"/>
      <c r="Q168" s="446"/>
      <c r="R168" s="446"/>
      <c r="S168" s="446"/>
      <c r="T168" s="446"/>
      <c r="U168" s="446"/>
      <c r="V168" s="446"/>
      <c r="W168" s="446"/>
      <c r="X168" s="446"/>
      <c r="Y168" s="446"/>
      <c r="Z168" s="446"/>
      <c r="AA168" s="446"/>
      <c r="AB168" s="446"/>
      <c r="AC168" s="396"/>
      <c r="AD168" s="446"/>
      <c r="AE168" s="446"/>
      <c r="AF168" s="446"/>
      <c r="AG168" s="446"/>
      <c r="AH168" s="446"/>
      <c r="AI168" s="446"/>
      <c r="AJ168" s="446"/>
      <c r="AK168" s="446"/>
    </row>
    <row r="169" spans="2:37" s="447" customFormat="1">
      <c r="C169" s="446"/>
      <c r="D169" s="446"/>
      <c r="E169" s="446"/>
      <c r="F169" s="446"/>
      <c r="G169" s="446"/>
      <c r="H169" s="446"/>
      <c r="I169" s="446"/>
      <c r="J169" s="446"/>
      <c r="K169" s="446"/>
      <c r="L169" s="446"/>
      <c r="M169" s="446"/>
      <c r="N169" s="446"/>
      <c r="O169" s="446"/>
      <c r="P169" s="446"/>
      <c r="Q169" s="446"/>
      <c r="R169" s="446"/>
      <c r="S169" s="446"/>
      <c r="T169" s="446"/>
      <c r="U169" s="446"/>
      <c r="V169" s="446"/>
      <c r="W169" s="446"/>
      <c r="X169" s="446"/>
      <c r="Y169" s="446"/>
      <c r="Z169" s="446"/>
      <c r="AA169" s="446"/>
      <c r="AB169" s="446"/>
      <c r="AC169" s="396"/>
      <c r="AD169" s="446"/>
      <c r="AE169" s="446"/>
      <c r="AF169" s="446"/>
      <c r="AG169" s="446"/>
      <c r="AH169" s="446"/>
      <c r="AI169" s="446"/>
      <c r="AJ169" s="446"/>
      <c r="AK169" s="446"/>
    </row>
    <row r="170" spans="2:37" s="447" customFormat="1">
      <c r="C170" s="446"/>
      <c r="D170" s="446"/>
      <c r="E170" s="446"/>
      <c r="F170" s="446"/>
      <c r="G170" s="446"/>
      <c r="H170" s="446"/>
      <c r="I170" s="446"/>
      <c r="J170" s="446"/>
      <c r="K170" s="446"/>
      <c r="L170" s="446"/>
      <c r="M170" s="446"/>
      <c r="N170" s="446"/>
      <c r="O170" s="446"/>
      <c r="P170" s="446"/>
      <c r="Q170" s="446"/>
      <c r="R170" s="446"/>
      <c r="S170" s="446"/>
      <c r="T170" s="446"/>
      <c r="U170" s="446"/>
      <c r="V170" s="446"/>
      <c r="W170" s="446"/>
      <c r="X170" s="446"/>
      <c r="Y170" s="446"/>
      <c r="Z170" s="446"/>
      <c r="AA170" s="446"/>
      <c r="AB170" s="446"/>
      <c r="AC170" s="396"/>
      <c r="AD170" s="446"/>
      <c r="AE170" s="446"/>
      <c r="AF170" s="446"/>
      <c r="AG170" s="446"/>
      <c r="AH170" s="446"/>
      <c r="AI170" s="446"/>
      <c r="AJ170" s="446"/>
      <c r="AK170" s="446"/>
    </row>
    <row r="171" spans="2:37" s="447" customFormat="1">
      <c r="C171" s="446"/>
      <c r="D171" s="446"/>
      <c r="E171" s="446"/>
      <c r="F171" s="446"/>
      <c r="G171" s="446"/>
      <c r="H171" s="446"/>
      <c r="I171" s="446"/>
      <c r="J171" s="446"/>
      <c r="K171" s="446"/>
      <c r="L171" s="446"/>
      <c r="M171" s="446"/>
      <c r="N171" s="446"/>
      <c r="O171" s="446"/>
      <c r="P171" s="446"/>
      <c r="Q171" s="446"/>
      <c r="R171" s="446"/>
      <c r="S171" s="446"/>
      <c r="T171" s="446"/>
      <c r="U171" s="446"/>
      <c r="V171" s="446"/>
      <c r="W171" s="446"/>
      <c r="X171" s="446"/>
      <c r="Y171" s="446"/>
      <c r="Z171" s="446"/>
      <c r="AA171" s="446"/>
      <c r="AB171" s="446"/>
      <c r="AC171" s="396"/>
      <c r="AD171" s="446"/>
      <c r="AE171" s="446"/>
      <c r="AF171" s="446"/>
      <c r="AG171" s="446"/>
      <c r="AH171" s="446"/>
      <c r="AI171" s="446"/>
      <c r="AJ171" s="446"/>
      <c r="AK171" s="446"/>
    </row>
    <row r="172" spans="2:37" s="447" customFormat="1">
      <c r="C172" s="446"/>
      <c r="D172" s="446"/>
      <c r="E172" s="446"/>
      <c r="F172" s="446"/>
      <c r="G172" s="446"/>
      <c r="H172" s="446"/>
      <c r="I172" s="446"/>
      <c r="J172" s="446"/>
      <c r="K172" s="446"/>
      <c r="L172" s="446"/>
      <c r="M172" s="446"/>
      <c r="N172" s="446"/>
      <c r="O172" s="446"/>
      <c r="P172" s="446"/>
      <c r="Q172" s="446"/>
      <c r="R172" s="446"/>
      <c r="S172" s="446"/>
      <c r="T172" s="446"/>
      <c r="U172" s="446"/>
      <c r="V172" s="446"/>
      <c r="W172" s="446"/>
      <c r="X172" s="446"/>
      <c r="Y172" s="446"/>
      <c r="Z172" s="446"/>
      <c r="AA172" s="446"/>
      <c r="AB172" s="446"/>
      <c r="AC172" s="396"/>
      <c r="AD172" s="446"/>
      <c r="AE172" s="446"/>
      <c r="AF172" s="446"/>
      <c r="AG172" s="446"/>
      <c r="AH172" s="446"/>
      <c r="AI172" s="446"/>
      <c r="AJ172" s="446"/>
      <c r="AK172" s="446"/>
    </row>
    <row r="173" spans="2:37" s="447" customFormat="1">
      <c r="C173" s="446"/>
      <c r="D173" s="446"/>
      <c r="E173" s="446"/>
      <c r="F173" s="446"/>
      <c r="G173" s="446"/>
      <c r="H173" s="446"/>
      <c r="I173" s="446"/>
      <c r="J173" s="446"/>
      <c r="K173" s="446"/>
      <c r="L173" s="446"/>
      <c r="M173" s="446"/>
      <c r="N173" s="446"/>
      <c r="O173" s="446"/>
      <c r="P173" s="446"/>
      <c r="Q173" s="446"/>
      <c r="R173" s="446"/>
      <c r="S173" s="446"/>
      <c r="T173" s="446"/>
      <c r="U173" s="446"/>
      <c r="V173" s="446"/>
      <c r="W173" s="446"/>
      <c r="X173" s="446"/>
      <c r="Y173" s="446"/>
      <c r="Z173" s="446"/>
      <c r="AA173" s="446"/>
      <c r="AB173" s="446"/>
      <c r="AC173" s="396"/>
      <c r="AD173" s="446"/>
      <c r="AE173" s="446"/>
      <c r="AF173" s="446"/>
      <c r="AG173" s="446"/>
      <c r="AH173" s="446"/>
      <c r="AI173" s="446"/>
      <c r="AJ173" s="446"/>
      <c r="AK173" s="446"/>
    </row>
    <row r="174" spans="2:37" s="447" customFormat="1">
      <c r="C174" s="446"/>
      <c r="D174" s="446"/>
      <c r="E174" s="446"/>
      <c r="F174" s="446"/>
      <c r="G174" s="446"/>
      <c r="H174" s="446"/>
      <c r="I174" s="446"/>
      <c r="J174" s="446"/>
      <c r="K174" s="446"/>
      <c r="L174" s="446"/>
      <c r="M174" s="446"/>
      <c r="N174" s="446"/>
      <c r="O174" s="446"/>
      <c r="P174" s="446"/>
      <c r="Q174" s="446"/>
      <c r="R174" s="446"/>
      <c r="S174" s="446"/>
      <c r="T174" s="446"/>
      <c r="U174" s="446"/>
      <c r="V174" s="446"/>
      <c r="W174" s="446"/>
      <c r="X174" s="446"/>
      <c r="Y174" s="446"/>
      <c r="Z174" s="446"/>
      <c r="AA174" s="446"/>
      <c r="AB174" s="446"/>
      <c r="AC174" s="396"/>
      <c r="AD174" s="446"/>
      <c r="AE174" s="446"/>
      <c r="AF174" s="446"/>
      <c r="AG174" s="446"/>
      <c r="AH174" s="446"/>
      <c r="AI174" s="446"/>
      <c r="AJ174" s="446"/>
      <c r="AK174" s="446"/>
    </row>
    <row r="175" spans="2:37" s="447" customFormat="1">
      <c r="C175" s="446"/>
      <c r="D175" s="446"/>
      <c r="E175" s="446"/>
      <c r="F175" s="446"/>
      <c r="G175" s="446"/>
      <c r="H175" s="446"/>
      <c r="I175" s="446"/>
      <c r="J175" s="446"/>
      <c r="K175" s="446"/>
      <c r="L175" s="446"/>
      <c r="M175" s="446"/>
      <c r="N175" s="446"/>
      <c r="O175" s="446"/>
      <c r="P175" s="446"/>
      <c r="Q175" s="446"/>
      <c r="R175" s="446"/>
      <c r="S175" s="446"/>
      <c r="T175" s="446"/>
      <c r="U175" s="446"/>
      <c r="V175" s="446"/>
      <c r="W175" s="446"/>
      <c r="X175" s="446"/>
      <c r="Y175" s="446"/>
      <c r="Z175" s="446"/>
      <c r="AA175" s="446"/>
      <c r="AB175" s="446"/>
      <c r="AC175" s="396"/>
      <c r="AD175" s="446"/>
      <c r="AE175" s="446"/>
      <c r="AF175" s="446"/>
      <c r="AG175" s="446"/>
      <c r="AH175" s="446"/>
      <c r="AI175" s="446"/>
      <c r="AJ175" s="446"/>
      <c r="AK175" s="446"/>
    </row>
    <row r="176" spans="2:37" s="447" customFormat="1">
      <c r="C176" s="446"/>
      <c r="D176" s="446"/>
      <c r="E176" s="446"/>
      <c r="F176" s="446"/>
      <c r="G176" s="446"/>
      <c r="H176" s="446"/>
      <c r="I176" s="446"/>
      <c r="J176" s="446"/>
      <c r="K176" s="446"/>
      <c r="L176" s="446"/>
      <c r="M176" s="446"/>
      <c r="N176" s="446"/>
      <c r="O176" s="446"/>
      <c r="P176" s="446"/>
      <c r="Q176" s="446"/>
      <c r="R176" s="446"/>
      <c r="S176" s="446"/>
      <c r="T176" s="446"/>
      <c r="U176" s="446"/>
      <c r="V176" s="446"/>
      <c r="W176" s="446"/>
      <c r="X176" s="446"/>
      <c r="Y176" s="446"/>
      <c r="Z176" s="446"/>
      <c r="AA176" s="446"/>
      <c r="AB176" s="446"/>
      <c r="AC176" s="396"/>
      <c r="AD176" s="446"/>
      <c r="AE176" s="446"/>
      <c r="AF176" s="446"/>
      <c r="AG176" s="446"/>
      <c r="AH176" s="446"/>
      <c r="AI176" s="446"/>
      <c r="AJ176" s="446"/>
      <c r="AK176" s="446"/>
    </row>
    <row r="177" spans="3:37" s="447" customFormat="1">
      <c r="C177" s="446"/>
      <c r="D177" s="446"/>
      <c r="E177" s="446"/>
      <c r="F177" s="446"/>
      <c r="G177" s="446"/>
      <c r="H177" s="446"/>
      <c r="I177" s="446"/>
      <c r="J177" s="446"/>
      <c r="K177" s="446"/>
      <c r="L177" s="446"/>
      <c r="M177" s="446"/>
      <c r="N177" s="446"/>
      <c r="O177" s="446"/>
      <c r="P177" s="446"/>
      <c r="Q177" s="446"/>
      <c r="R177" s="446"/>
      <c r="S177" s="446"/>
      <c r="T177" s="446"/>
      <c r="U177" s="446"/>
      <c r="V177" s="446"/>
      <c r="W177" s="446"/>
      <c r="X177" s="446"/>
      <c r="Y177" s="446"/>
      <c r="Z177" s="446"/>
      <c r="AA177" s="446"/>
      <c r="AB177" s="446"/>
      <c r="AC177" s="396"/>
      <c r="AD177" s="446"/>
      <c r="AE177" s="446"/>
      <c r="AF177" s="446"/>
      <c r="AG177" s="446"/>
      <c r="AH177" s="446"/>
      <c r="AI177" s="446"/>
      <c r="AJ177" s="446"/>
      <c r="AK177" s="446"/>
    </row>
    <row r="178" spans="3:37" s="447" customFormat="1">
      <c r="C178" s="446"/>
      <c r="D178" s="446"/>
      <c r="E178" s="446"/>
      <c r="F178" s="446"/>
      <c r="G178" s="446"/>
      <c r="H178" s="446"/>
      <c r="I178" s="446"/>
      <c r="J178" s="446"/>
      <c r="K178" s="446"/>
      <c r="L178" s="446"/>
      <c r="M178" s="446"/>
      <c r="N178" s="446"/>
      <c r="O178" s="446"/>
      <c r="P178" s="446"/>
      <c r="Q178" s="446"/>
      <c r="R178" s="446"/>
      <c r="S178" s="446"/>
      <c r="T178" s="446"/>
      <c r="U178" s="446"/>
      <c r="V178" s="446"/>
      <c r="W178" s="446"/>
      <c r="X178" s="446"/>
      <c r="Y178" s="446"/>
      <c r="Z178" s="446"/>
      <c r="AA178" s="446"/>
      <c r="AB178" s="446"/>
      <c r="AC178" s="396"/>
      <c r="AD178" s="446"/>
      <c r="AE178" s="446"/>
      <c r="AF178" s="446"/>
      <c r="AG178" s="446"/>
      <c r="AH178" s="446"/>
      <c r="AI178" s="446"/>
      <c r="AJ178" s="446"/>
      <c r="AK178" s="446"/>
    </row>
    <row r="179" spans="3:37" s="447" customFormat="1">
      <c r="C179" s="446"/>
      <c r="D179" s="446"/>
      <c r="E179" s="446"/>
      <c r="F179" s="446"/>
      <c r="G179" s="446"/>
      <c r="H179" s="446"/>
      <c r="I179" s="446"/>
      <c r="J179" s="446"/>
      <c r="K179" s="446"/>
      <c r="L179" s="446"/>
      <c r="M179" s="446"/>
      <c r="N179" s="446"/>
      <c r="O179" s="446"/>
      <c r="P179" s="446"/>
      <c r="Q179" s="446"/>
      <c r="R179" s="446"/>
      <c r="S179" s="446"/>
      <c r="T179" s="446"/>
      <c r="U179" s="446"/>
      <c r="V179" s="446"/>
      <c r="W179" s="446"/>
      <c r="X179" s="446"/>
      <c r="Y179" s="446"/>
      <c r="Z179" s="446"/>
      <c r="AA179" s="446"/>
      <c r="AB179" s="446"/>
      <c r="AC179" s="396"/>
      <c r="AD179" s="446"/>
      <c r="AE179" s="446"/>
      <c r="AF179" s="446"/>
      <c r="AG179" s="446"/>
      <c r="AH179" s="446"/>
      <c r="AI179" s="446"/>
      <c r="AJ179" s="446"/>
      <c r="AK179" s="446"/>
    </row>
    <row r="180" spans="3:37" s="447" customFormat="1">
      <c r="C180" s="446"/>
      <c r="D180" s="446"/>
      <c r="E180" s="446"/>
      <c r="F180" s="446"/>
      <c r="G180" s="446"/>
      <c r="H180" s="446"/>
      <c r="I180" s="446"/>
      <c r="J180" s="446"/>
      <c r="K180" s="446"/>
      <c r="L180" s="446"/>
      <c r="M180" s="446"/>
      <c r="N180" s="446"/>
      <c r="O180" s="446"/>
      <c r="P180" s="446"/>
      <c r="Q180" s="446"/>
      <c r="R180" s="446"/>
      <c r="S180" s="446"/>
      <c r="T180" s="446"/>
      <c r="U180" s="446"/>
      <c r="V180" s="446"/>
      <c r="W180" s="446"/>
      <c r="X180" s="446"/>
      <c r="Y180" s="446"/>
      <c r="Z180" s="446"/>
      <c r="AA180" s="446"/>
      <c r="AB180" s="446"/>
      <c r="AC180" s="396"/>
      <c r="AD180" s="446"/>
      <c r="AE180" s="446"/>
      <c r="AF180" s="446"/>
      <c r="AG180" s="446"/>
      <c r="AH180" s="446"/>
      <c r="AI180" s="446"/>
      <c r="AJ180" s="446"/>
      <c r="AK180" s="446"/>
    </row>
    <row r="181" spans="3:37" s="447" customFormat="1">
      <c r="C181" s="446"/>
      <c r="D181" s="446"/>
      <c r="E181" s="446"/>
      <c r="F181" s="446"/>
      <c r="G181" s="446"/>
      <c r="H181" s="446"/>
      <c r="I181" s="446"/>
      <c r="J181" s="446"/>
      <c r="K181" s="446"/>
      <c r="L181" s="446"/>
      <c r="M181" s="446"/>
      <c r="N181" s="446"/>
      <c r="O181" s="446"/>
      <c r="P181" s="446"/>
      <c r="Q181" s="446"/>
      <c r="R181" s="446"/>
      <c r="S181" s="446"/>
      <c r="T181" s="446"/>
      <c r="U181" s="446"/>
      <c r="V181" s="446"/>
      <c r="W181" s="446"/>
      <c r="X181" s="446"/>
      <c r="Y181" s="446"/>
      <c r="Z181" s="446"/>
      <c r="AA181" s="446"/>
      <c r="AB181" s="446"/>
      <c r="AC181" s="396"/>
      <c r="AD181" s="446"/>
      <c r="AE181" s="446"/>
      <c r="AF181" s="446"/>
      <c r="AG181" s="446"/>
      <c r="AH181" s="446"/>
      <c r="AI181" s="446"/>
      <c r="AJ181" s="446"/>
      <c r="AK181" s="446"/>
    </row>
    <row r="182" spans="3:37" s="447" customFormat="1">
      <c r="C182" s="446"/>
      <c r="D182" s="446"/>
      <c r="E182" s="446"/>
      <c r="F182" s="446"/>
      <c r="G182" s="446"/>
      <c r="H182" s="446"/>
      <c r="I182" s="446"/>
      <c r="J182" s="446"/>
      <c r="K182" s="446"/>
      <c r="L182" s="446"/>
      <c r="M182" s="446"/>
      <c r="N182" s="446"/>
      <c r="O182" s="446"/>
      <c r="P182" s="446"/>
      <c r="Q182" s="446"/>
      <c r="R182" s="446"/>
      <c r="S182" s="446"/>
      <c r="T182" s="446"/>
      <c r="U182" s="446"/>
      <c r="V182" s="446"/>
      <c r="W182" s="446"/>
      <c r="X182" s="446"/>
      <c r="Y182" s="446"/>
      <c r="Z182" s="446"/>
      <c r="AA182" s="446"/>
      <c r="AB182" s="446"/>
      <c r="AC182" s="396"/>
      <c r="AD182" s="446"/>
      <c r="AE182" s="446"/>
      <c r="AF182" s="446"/>
      <c r="AG182" s="446"/>
      <c r="AH182" s="446"/>
      <c r="AI182" s="446"/>
      <c r="AJ182" s="446"/>
      <c r="AK182" s="446"/>
    </row>
    <row r="183" spans="3:37" s="447" customFormat="1">
      <c r="C183" s="446"/>
      <c r="D183" s="446"/>
      <c r="E183" s="446"/>
      <c r="F183" s="446"/>
      <c r="G183" s="446"/>
      <c r="H183" s="446"/>
      <c r="I183" s="446"/>
      <c r="J183" s="446"/>
      <c r="K183" s="446"/>
      <c r="L183" s="446"/>
      <c r="M183" s="446"/>
      <c r="N183" s="446"/>
      <c r="O183" s="446"/>
      <c r="P183" s="446"/>
      <c r="Q183" s="446"/>
      <c r="R183" s="446"/>
      <c r="S183" s="446"/>
      <c r="T183" s="446"/>
      <c r="U183" s="446"/>
      <c r="V183" s="446"/>
      <c r="W183" s="446"/>
      <c r="X183" s="446"/>
      <c r="Y183" s="446"/>
      <c r="Z183" s="446"/>
      <c r="AA183" s="446"/>
      <c r="AB183" s="446"/>
      <c r="AC183" s="396"/>
      <c r="AD183" s="446"/>
      <c r="AE183" s="446"/>
      <c r="AF183" s="446"/>
      <c r="AG183" s="446"/>
      <c r="AH183" s="446"/>
      <c r="AI183" s="446"/>
      <c r="AJ183" s="446"/>
      <c r="AK183" s="446"/>
    </row>
    <row r="184" spans="3:37" s="447" customFormat="1">
      <c r="C184" s="446"/>
      <c r="D184" s="446"/>
      <c r="E184" s="446"/>
      <c r="F184" s="446"/>
      <c r="G184" s="446"/>
      <c r="H184" s="446"/>
      <c r="I184" s="446"/>
      <c r="J184" s="446"/>
      <c r="K184" s="446"/>
      <c r="L184" s="446"/>
      <c r="M184" s="446"/>
      <c r="N184" s="446"/>
      <c r="O184" s="446"/>
      <c r="P184" s="446"/>
      <c r="Q184" s="446"/>
      <c r="R184" s="446"/>
      <c r="S184" s="446"/>
      <c r="T184" s="446"/>
      <c r="U184" s="446"/>
      <c r="V184" s="446"/>
      <c r="W184" s="446"/>
      <c r="X184" s="446"/>
      <c r="Y184" s="446"/>
      <c r="Z184" s="446"/>
      <c r="AA184" s="446"/>
      <c r="AB184" s="446"/>
      <c r="AC184" s="396"/>
      <c r="AD184" s="446"/>
      <c r="AE184" s="446"/>
      <c r="AF184" s="446"/>
      <c r="AG184" s="446"/>
      <c r="AH184" s="446"/>
      <c r="AI184" s="446"/>
      <c r="AJ184" s="446"/>
      <c r="AK184" s="446"/>
    </row>
    <row r="185" spans="3:37" s="447" customFormat="1">
      <c r="C185" s="446"/>
      <c r="D185" s="446"/>
      <c r="E185" s="446"/>
      <c r="F185" s="446"/>
      <c r="G185" s="446"/>
      <c r="H185" s="446"/>
      <c r="I185" s="446"/>
      <c r="J185" s="446"/>
      <c r="K185" s="446"/>
      <c r="L185" s="446"/>
      <c r="M185" s="446"/>
      <c r="N185" s="446"/>
      <c r="O185" s="446"/>
      <c r="P185" s="446"/>
      <c r="Q185" s="446"/>
      <c r="R185" s="446"/>
      <c r="S185" s="446"/>
      <c r="T185" s="446"/>
      <c r="U185" s="446"/>
      <c r="V185" s="446"/>
      <c r="W185" s="446"/>
      <c r="X185" s="446"/>
      <c r="Y185" s="446"/>
      <c r="Z185" s="446"/>
      <c r="AA185" s="446"/>
      <c r="AB185" s="446"/>
      <c r="AC185" s="396"/>
      <c r="AD185" s="446"/>
      <c r="AE185" s="446"/>
      <c r="AF185" s="446"/>
      <c r="AG185" s="446"/>
      <c r="AH185" s="446"/>
      <c r="AI185" s="446"/>
      <c r="AJ185" s="446"/>
      <c r="AK185" s="446"/>
    </row>
    <row r="186" spans="3:37" s="447" customFormat="1">
      <c r="C186" s="446"/>
      <c r="D186" s="446"/>
      <c r="E186" s="446"/>
      <c r="F186" s="446"/>
      <c r="G186" s="446"/>
      <c r="H186" s="446"/>
      <c r="I186" s="446"/>
      <c r="J186" s="446"/>
      <c r="K186" s="446"/>
      <c r="L186" s="446"/>
      <c r="M186" s="446"/>
      <c r="N186" s="446"/>
      <c r="O186" s="446"/>
      <c r="P186" s="446"/>
      <c r="Q186" s="446"/>
      <c r="R186" s="446"/>
      <c r="S186" s="446"/>
      <c r="T186" s="446"/>
      <c r="U186" s="446"/>
      <c r="V186" s="446"/>
      <c r="W186" s="446"/>
      <c r="X186" s="446"/>
      <c r="Y186" s="446"/>
      <c r="Z186" s="446"/>
      <c r="AA186" s="446"/>
      <c r="AB186" s="446"/>
      <c r="AC186" s="396"/>
      <c r="AD186" s="446"/>
      <c r="AE186" s="446"/>
      <c r="AF186" s="446"/>
      <c r="AG186" s="446"/>
      <c r="AH186" s="446"/>
      <c r="AI186" s="446"/>
      <c r="AJ186" s="446"/>
      <c r="AK186" s="446"/>
    </row>
    <row r="187" spans="3:37" s="447" customFormat="1">
      <c r="C187" s="446"/>
      <c r="D187" s="446"/>
      <c r="E187" s="446"/>
      <c r="F187" s="446"/>
      <c r="G187" s="446"/>
      <c r="H187" s="446"/>
      <c r="I187" s="446"/>
      <c r="J187" s="446"/>
      <c r="K187" s="446"/>
      <c r="L187" s="446"/>
      <c r="M187" s="446"/>
      <c r="N187" s="446"/>
      <c r="O187" s="446"/>
      <c r="P187" s="446"/>
      <c r="Q187" s="446"/>
      <c r="R187" s="446"/>
      <c r="S187" s="446"/>
      <c r="T187" s="446"/>
      <c r="U187" s="446"/>
      <c r="V187" s="446"/>
      <c r="W187" s="446"/>
      <c r="X187" s="446"/>
      <c r="Y187" s="446"/>
      <c r="Z187" s="446"/>
      <c r="AA187" s="446"/>
      <c r="AB187" s="446"/>
      <c r="AC187" s="396"/>
      <c r="AD187" s="446"/>
      <c r="AE187" s="446"/>
      <c r="AF187" s="446"/>
      <c r="AG187" s="446"/>
      <c r="AH187" s="446"/>
      <c r="AI187" s="446"/>
      <c r="AJ187" s="446"/>
      <c r="AK187" s="446"/>
    </row>
    <row r="188" spans="3:37" s="447" customFormat="1">
      <c r="C188" s="446"/>
      <c r="D188" s="446"/>
      <c r="E188" s="446"/>
      <c r="F188" s="446"/>
      <c r="G188" s="446"/>
      <c r="H188" s="446"/>
      <c r="I188" s="446"/>
      <c r="J188" s="446"/>
      <c r="K188" s="446"/>
      <c r="L188" s="446"/>
      <c r="M188" s="446"/>
      <c r="N188" s="446"/>
      <c r="O188" s="446"/>
      <c r="P188" s="446"/>
      <c r="Q188" s="446"/>
      <c r="R188" s="446"/>
      <c r="S188" s="446"/>
      <c r="T188" s="446"/>
      <c r="U188" s="446"/>
      <c r="V188" s="446"/>
      <c r="W188" s="446"/>
      <c r="X188" s="446"/>
      <c r="Y188" s="446"/>
      <c r="Z188" s="446"/>
      <c r="AA188" s="446"/>
      <c r="AB188" s="446"/>
      <c r="AC188" s="396"/>
      <c r="AD188" s="446"/>
      <c r="AE188" s="446"/>
      <c r="AF188" s="446"/>
      <c r="AG188" s="446"/>
      <c r="AH188" s="446"/>
      <c r="AI188" s="446"/>
      <c r="AJ188" s="446"/>
      <c r="AK188" s="446"/>
    </row>
    <row r="189" spans="3:37" s="447" customFormat="1">
      <c r="C189" s="446"/>
      <c r="D189" s="446"/>
      <c r="E189" s="446"/>
      <c r="F189" s="446"/>
      <c r="G189" s="446"/>
      <c r="H189" s="446"/>
      <c r="I189" s="446"/>
      <c r="J189" s="446"/>
      <c r="K189" s="446"/>
      <c r="L189" s="446"/>
      <c r="M189" s="446"/>
      <c r="N189" s="446"/>
      <c r="O189" s="446"/>
      <c r="P189" s="446"/>
      <c r="Q189" s="446"/>
      <c r="R189" s="446"/>
      <c r="S189" s="446"/>
      <c r="T189" s="446"/>
      <c r="U189" s="446"/>
      <c r="V189" s="446"/>
      <c r="W189" s="446"/>
      <c r="X189" s="446"/>
      <c r="Y189" s="446"/>
      <c r="Z189" s="446"/>
      <c r="AA189" s="446"/>
      <c r="AB189" s="446"/>
      <c r="AC189" s="396"/>
      <c r="AD189" s="446"/>
      <c r="AE189" s="446"/>
      <c r="AF189" s="446"/>
      <c r="AG189" s="446"/>
      <c r="AH189" s="446"/>
      <c r="AI189" s="446"/>
      <c r="AJ189" s="446"/>
      <c r="AK189" s="446"/>
    </row>
    <row r="190" spans="3:37" s="447" customFormat="1">
      <c r="C190" s="446"/>
      <c r="D190" s="446"/>
      <c r="E190" s="446"/>
      <c r="F190" s="446"/>
      <c r="G190" s="446"/>
      <c r="H190" s="446"/>
      <c r="I190" s="446"/>
      <c r="J190" s="446"/>
      <c r="K190" s="446"/>
      <c r="L190" s="446"/>
      <c r="M190" s="446"/>
      <c r="N190" s="446"/>
      <c r="O190" s="446"/>
      <c r="P190" s="446"/>
      <c r="Q190" s="446"/>
      <c r="R190" s="446"/>
      <c r="S190" s="446"/>
      <c r="T190" s="446"/>
      <c r="U190" s="446"/>
      <c r="V190" s="446"/>
      <c r="W190" s="446"/>
      <c r="X190" s="446"/>
      <c r="Y190" s="446"/>
      <c r="Z190" s="446"/>
      <c r="AA190" s="446"/>
      <c r="AB190" s="446"/>
      <c r="AC190" s="396"/>
      <c r="AD190" s="446"/>
      <c r="AE190" s="446"/>
      <c r="AF190" s="446"/>
      <c r="AG190" s="446"/>
      <c r="AH190" s="446"/>
      <c r="AI190" s="446"/>
      <c r="AJ190" s="446"/>
      <c r="AK190" s="446"/>
    </row>
    <row r="191" spans="3:37" s="447" customFormat="1">
      <c r="C191" s="446"/>
      <c r="D191" s="446"/>
      <c r="E191" s="446"/>
      <c r="F191" s="446"/>
      <c r="G191" s="446"/>
      <c r="H191" s="446"/>
      <c r="I191" s="446"/>
      <c r="J191" s="446"/>
      <c r="K191" s="446"/>
      <c r="L191" s="446"/>
      <c r="M191" s="446"/>
      <c r="N191" s="446"/>
      <c r="O191" s="446"/>
      <c r="P191" s="446"/>
      <c r="Q191" s="446"/>
      <c r="R191" s="446"/>
      <c r="S191" s="446"/>
      <c r="T191" s="446"/>
      <c r="U191" s="446"/>
      <c r="V191" s="446"/>
      <c r="W191" s="446"/>
      <c r="X191" s="446"/>
      <c r="Y191" s="446"/>
      <c r="Z191" s="446"/>
      <c r="AA191" s="446"/>
      <c r="AB191" s="446"/>
      <c r="AC191" s="396"/>
      <c r="AD191" s="446"/>
      <c r="AE191" s="446"/>
      <c r="AF191" s="446"/>
      <c r="AG191" s="446"/>
      <c r="AH191" s="446"/>
      <c r="AI191" s="446"/>
      <c r="AJ191" s="446"/>
      <c r="AK191" s="446"/>
    </row>
    <row r="192" spans="3:37" s="447" customFormat="1">
      <c r="C192" s="446"/>
      <c r="D192" s="446"/>
      <c r="E192" s="446"/>
      <c r="F192" s="446"/>
      <c r="G192" s="446"/>
      <c r="H192" s="446"/>
      <c r="I192" s="446"/>
      <c r="J192" s="446"/>
      <c r="K192" s="446"/>
      <c r="L192" s="446"/>
      <c r="M192" s="446"/>
      <c r="N192" s="446"/>
      <c r="O192" s="446"/>
      <c r="P192" s="446"/>
      <c r="Q192" s="446"/>
      <c r="R192" s="446"/>
      <c r="S192" s="446"/>
      <c r="T192" s="446"/>
      <c r="U192" s="446"/>
      <c r="V192" s="446"/>
      <c r="W192" s="446"/>
      <c r="X192" s="446"/>
      <c r="Y192" s="446"/>
      <c r="Z192" s="446"/>
      <c r="AA192" s="446"/>
      <c r="AB192" s="446"/>
      <c r="AC192" s="396"/>
      <c r="AD192" s="446"/>
      <c r="AE192" s="446"/>
      <c r="AF192" s="446"/>
      <c r="AG192" s="446"/>
      <c r="AH192" s="446"/>
      <c r="AI192" s="446"/>
      <c r="AJ192" s="446"/>
      <c r="AK192" s="446"/>
    </row>
    <row r="193" spans="3:37" s="447" customFormat="1">
      <c r="C193" s="446"/>
      <c r="D193" s="446"/>
      <c r="E193" s="446"/>
      <c r="F193" s="446"/>
      <c r="G193" s="446"/>
      <c r="H193" s="446"/>
      <c r="I193" s="446"/>
      <c r="J193" s="446"/>
      <c r="K193" s="446"/>
      <c r="L193" s="446"/>
      <c r="M193" s="446"/>
      <c r="N193" s="446"/>
      <c r="O193" s="446"/>
      <c r="P193" s="446"/>
      <c r="Q193" s="446"/>
      <c r="R193" s="446"/>
      <c r="S193" s="446"/>
      <c r="T193" s="446"/>
      <c r="U193" s="446"/>
      <c r="V193" s="446"/>
      <c r="W193" s="446"/>
      <c r="X193" s="446"/>
      <c r="Y193" s="446"/>
      <c r="Z193" s="446"/>
      <c r="AA193" s="446"/>
      <c r="AB193" s="446"/>
      <c r="AC193" s="396"/>
      <c r="AD193" s="446"/>
      <c r="AE193" s="446"/>
      <c r="AF193" s="446"/>
      <c r="AG193" s="446"/>
      <c r="AH193" s="446"/>
      <c r="AI193" s="446"/>
      <c r="AJ193" s="446"/>
      <c r="AK193" s="446"/>
    </row>
    <row r="194" spans="3:37" s="447" customFormat="1">
      <c r="C194" s="446"/>
      <c r="D194" s="446"/>
      <c r="E194" s="446"/>
      <c r="F194" s="446"/>
      <c r="G194" s="446"/>
      <c r="H194" s="446"/>
      <c r="I194" s="446"/>
      <c r="J194" s="446"/>
      <c r="K194" s="446"/>
      <c r="L194" s="446"/>
      <c r="M194" s="446"/>
      <c r="N194" s="446"/>
      <c r="O194" s="446"/>
      <c r="P194" s="446"/>
      <c r="Q194" s="446"/>
      <c r="R194" s="446"/>
      <c r="S194" s="446"/>
      <c r="T194" s="446"/>
      <c r="U194" s="446"/>
      <c r="V194" s="446"/>
      <c r="W194" s="446"/>
      <c r="X194" s="446"/>
      <c r="Y194" s="446"/>
      <c r="Z194" s="446"/>
      <c r="AA194" s="446"/>
      <c r="AB194" s="446"/>
      <c r="AC194" s="396"/>
      <c r="AD194" s="446"/>
      <c r="AE194" s="446"/>
      <c r="AF194" s="446"/>
      <c r="AG194" s="446"/>
      <c r="AH194" s="446"/>
      <c r="AI194" s="446"/>
      <c r="AJ194" s="446"/>
      <c r="AK194" s="446"/>
    </row>
    <row r="195" spans="3:37" s="447" customFormat="1">
      <c r="C195" s="446"/>
      <c r="D195" s="446"/>
      <c r="E195" s="446"/>
      <c r="F195" s="446"/>
      <c r="G195" s="446"/>
      <c r="H195" s="446"/>
      <c r="I195" s="446"/>
      <c r="J195" s="446"/>
      <c r="K195" s="446"/>
      <c r="L195" s="446"/>
      <c r="M195" s="446"/>
      <c r="N195" s="446"/>
      <c r="O195" s="446"/>
      <c r="P195" s="446"/>
      <c r="Q195" s="446"/>
      <c r="R195" s="446"/>
      <c r="S195" s="446"/>
      <c r="T195" s="446"/>
      <c r="U195" s="446"/>
      <c r="V195" s="446"/>
      <c r="W195" s="446"/>
      <c r="X195" s="446"/>
      <c r="Y195" s="446"/>
      <c r="Z195" s="446"/>
      <c r="AA195" s="446"/>
      <c r="AB195" s="446"/>
      <c r="AC195" s="396"/>
      <c r="AD195" s="446"/>
      <c r="AE195" s="446"/>
      <c r="AF195" s="446"/>
      <c r="AG195" s="446"/>
      <c r="AH195" s="446"/>
      <c r="AI195" s="446"/>
      <c r="AJ195" s="446"/>
      <c r="AK195" s="446"/>
    </row>
    <row r="196" spans="3:37" s="447" customFormat="1">
      <c r="C196" s="446"/>
      <c r="D196" s="446"/>
      <c r="E196" s="446"/>
      <c r="F196" s="446"/>
      <c r="G196" s="446"/>
      <c r="H196" s="446"/>
      <c r="I196" s="446"/>
      <c r="J196" s="446"/>
      <c r="K196" s="446"/>
      <c r="L196" s="446"/>
      <c r="M196" s="446"/>
      <c r="N196" s="446"/>
      <c r="O196" s="446"/>
      <c r="P196" s="446"/>
      <c r="Q196" s="446"/>
      <c r="R196" s="446"/>
      <c r="S196" s="446"/>
      <c r="T196" s="446"/>
      <c r="U196" s="446"/>
      <c r="V196" s="446"/>
      <c r="W196" s="446"/>
      <c r="X196" s="446"/>
      <c r="Y196" s="446"/>
      <c r="Z196" s="446"/>
      <c r="AA196" s="446"/>
      <c r="AB196" s="446"/>
      <c r="AC196" s="396"/>
      <c r="AD196" s="446"/>
      <c r="AE196" s="446"/>
      <c r="AF196" s="446"/>
      <c r="AG196" s="446"/>
      <c r="AH196" s="446"/>
      <c r="AI196" s="446"/>
      <c r="AJ196" s="446"/>
      <c r="AK196" s="446"/>
    </row>
    <row r="197" spans="3:37" s="447" customFormat="1">
      <c r="C197" s="446"/>
      <c r="D197" s="446"/>
      <c r="E197" s="446"/>
      <c r="F197" s="446"/>
      <c r="G197" s="446"/>
      <c r="H197" s="446"/>
      <c r="I197" s="446"/>
      <c r="J197" s="446"/>
      <c r="K197" s="446"/>
      <c r="L197" s="446"/>
      <c r="M197" s="446"/>
      <c r="N197" s="446"/>
      <c r="O197" s="446"/>
      <c r="P197" s="446"/>
      <c r="Q197" s="446"/>
      <c r="R197" s="446"/>
      <c r="S197" s="446"/>
      <c r="T197" s="446"/>
      <c r="U197" s="446"/>
      <c r="V197" s="446"/>
      <c r="W197" s="446"/>
      <c r="X197" s="446"/>
      <c r="Y197" s="446"/>
      <c r="Z197" s="446"/>
      <c r="AA197" s="446"/>
      <c r="AB197" s="446"/>
      <c r="AC197" s="396"/>
      <c r="AD197" s="446"/>
      <c r="AE197" s="446"/>
      <c r="AF197" s="446"/>
      <c r="AG197" s="446"/>
      <c r="AH197" s="446"/>
      <c r="AI197" s="446"/>
      <c r="AJ197" s="446"/>
      <c r="AK197" s="446"/>
    </row>
    <row r="198" spans="3:37" s="447" customFormat="1">
      <c r="C198" s="446"/>
      <c r="D198" s="446"/>
      <c r="E198" s="446"/>
      <c r="F198" s="446"/>
      <c r="G198" s="446"/>
      <c r="H198" s="446"/>
      <c r="I198" s="446"/>
      <c r="J198" s="446"/>
      <c r="K198" s="446"/>
      <c r="L198" s="446"/>
      <c r="M198" s="446"/>
      <c r="N198" s="446"/>
      <c r="O198" s="446"/>
      <c r="P198" s="446"/>
      <c r="Q198" s="446"/>
      <c r="R198" s="446"/>
      <c r="S198" s="446"/>
      <c r="T198" s="446"/>
      <c r="U198" s="446"/>
      <c r="V198" s="446"/>
      <c r="W198" s="446"/>
      <c r="X198" s="446"/>
      <c r="Y198" s="446"/>
      <c r="Z198" s="446"/>
      <c r="AA198" s="446"/>
      <c r="AB198" s="446"/>
      <c r="AC198" s="396"/>
      <c r="AD198" s="446"/>
      <c r="AE198" s="446"/>
      <c r="AF198" s="446"/>
      <c r="AG198" s="446"/>
      <c r="AH198" s="446"/>
      <c r="AI198" s="446"/>
      <c r="AJ198" s="446"/>
      <c r="AK198" s="446"/>
    </row>
    <row r="199" spans="3:37" s="447" customFormat="1">
      <c r="C199" s="446"/>
      <c r="D199" s="446"/>
      <c r="E199" s="446"/>
      <c r="F199" s="446"/>
      <c r="G199" s="446"/>
      <c r="H199" s="446"/>
      <c r="I199" s="446"/>
      <c r="J199" s="446"/>
      <c r="K199" s="446"/>
      <c r="L199" s="446"/>
      <c r="M199" s="446"/>
      <c r="N199" s="446"/>
      <c r="O199" s="446"/>
      <c r="P199" s="446"/>
      <c r="Q199" s="446"/>
      <c r="R199" s="446"/>
      <c r="S199" s="446"/>
      <c r="T199" s="446"/>
      <c r="U199" s="446"/>
      <c r="V199" s="446"/>
      <c r="W199" s="446"/>
      <c r="X199" s="446"/>
      <c r="Y199" s="446"/>
      <c r="Z199" s="446"/>
      <c r="AA199" s="446"/>
      <c r="AB199" s="446"/>
      <c r="AC199" s="396"/>
      <c r="AD199" s="446"/>
      <c r="AE199" s="446"/>
      <c r="AF199" s="446"/>
      <c r="AG199" s="446"/>
      <c r="AH199" s="446"/>
      <c r="AI199" s="446"/>
      <c r="AJ199" s="446"/>
      <c r="AK199" s="446"/>
    </row>
    <row r="200" spans="3:37" s="447" customFormat="1">
      <c r="C200" s="446"/>
      <c r="D200" s="446"/>
      <c r="E200" s="446"/>
      <c r="F200" s="446"/>
      <c r="G200" s="446"/>
      <c r="H200" s="446"/>
      <c r="I200" s="446"/>
      <c r="J200" s="446"/>
      <c r="K200" s="446"/>
      <c r="L200" s="446"/>
      <c r="M200" s="446"/>
      <c r="N200" s="446"/>
      <c r="O200" s="446"/>
      <c r="P200" s="446"/>
      <c r="Q200" s="446"/>
      <c r="R200" s="446"/>
      <c r="S200" s="446"/>
      <c r="T200" s="446"/>
      <c r="U200" s="446"/>
      <c r="V200" s="446"/>
      <c r="W200" s="446"/>
      <c r="X200" s="446"/>
      <c r="Y200" s="446"/>
      <c r="Z200" s="446"/>
      <c r="AA200" s="446"/>
      <c r="AB200" s="446"/>
      <c r="AC200" s="396"/>
      <c r="AD200" s="446"/>
      <c r="AE200" s="446"/>
      <c r="AF200" s="446"/>
      <c r="AG200" s="446"/>
      <c r="AH200" s="446"/>
      <c r="AI200" s="446"/>
      <c r="AJ200" s="446"/>
      <c r="AK200" s="446"/>
    </row>
    <row r="201" spans="3:37" s="447" customFormat="1">
      <c r="C201" s="446"/>
      <c r="D201" s="446"/>
      <c r="E201" s="446"/>
      <c r="F201" s="446"/>
      <c r="G201" s="446"/>
      <c r="H201" s="446"/>
      <c r="I201" s="446"/>
      <c r="J201" s="446"/>
      <c r="K201" s="446"/>
      <c r="L201" s="446"/>
      <c r="M201" s="446"/>
      <c r="N201" s="446"/>
      <c r="O201" s="446"/>
      <c r="P201" s="446"/>
      <c r="Q201" s="446"/>
      <c r="R201" s="446"/>
      <c r="S201" s="446"/>
      <c r="T201" s="446"/>
      <c r="U201" s="446"/>
      <c r="V201" s="446"/>
      <c r="W201" s="446"/>
      <c r="X201" s="446"/>
      <c r="Y201" s="446"/>
      <c r="Z201" s="446"/>
      <c r="AA201" s="446"/>
      <c r="AB201" s="446"/>
      <c r="AC201" s="396"/>
      <c r="AD201" s="446"/>
      <c r="AE201" s="446"/>
      <c r="AF201" s="446"/>
      <c r="AG201" s="446"/>
      <c r="AH201" s="446"/>
      <c r="AI201" s="446"/>
      <c r="AJ201" s="446"/>
      <c r="AK201" s="446"/>
    </row>
    <row r="202" spans="3:37" s="447" customFormat="1">
      <c r="C202" s="446"/>
      <c r="D202" s="446"/>
      <c r="E202" s="446"/>
      <c r="F202" s="446"/>
      <c r="G202" s="446"/>
      <c r="H202" s="446"/>
      <c r="I202" s="446"/>
      <c r="J202" s="446"/>
      <c r="K202" s="446"/>
      <c r="L202" s="446"/>
      <c r="M202" s="446"/>
      <c r="N202" s="446"/>
      <c r="O202" s="446"/>
      <c r="P202" s="446"/>
      <c r="Q202" s="446"/>
      <c r="R202" s="446"/>
      <c r="S202" s="446"/>
      <c r="T202" s="446"/>
      <c r="U202" s="446"/>
      <c r="V202" s="446"/>
      <c r="W202" s="446"/>
      <c r="X202" s="446"/>
      <c r="Y202" s="446"/>
      <c r="Z202" s="446"/>
      <c r="AA202" s="446"/>
      <c r="AB202" s="446"/>
      <c r="AC202" s="396"/>
      <c r="AD202" s="446"/>
      <c r="AE202" s="446"/>
      <c r="AF202" s="446"/>
      <c r="AG202" s="446"/>
      <c r="AH202" s="446"/>
      <c r="AI202" s="446"/>
      <c r="AJ202" s="446"/>
      <c r="AK202" s="446"/>
    </row>
    <row r="203" spans="3:37" s="447" customFormat="1">
      <c r="C203" s="446"/>
      <c r="D203" s="446"/>
      <c r="E203" s="446"/>
      <c r="F203" s="446"/>
      <c r="G203" s="446"/>
      <c r="H203" s="446"/>
      <c r="I203" s="446"/>
      <c r="J203" s="446"/>
      <c r="K203" s="446"/>
      <c r="L203" s="446"/>
      <c r="M203" s="446"/>
      <c r="N203" s="446"/>
      <c r="O203" s="446"/>
      <c r="P203" s="446"/>
      <c r="Q203" s="446"/>
      <c r="R203" s="446"/>
      <c r="S203" s="446"/>
      <c r="T203" s="446"/>
      <c r="U203" s="446"/>
      <c r="V203" s="446"/>
      <c r="W203" s="446"/>
      <c r="X203" s="446"/>
      <c r="Y203" s="446"/>
      <c r="Z203" s="446"/>
      <c r="AA203" s="446"/>
      <c r="AB203" s="446"/>
      <c r="AC203" s="396"/>
      <c r="AD203" s="446"/>
      <c r="AE203" s="446"/>
      <c r="AF203" s="446"/>
      <c r="AG203" s="446"/>
      <c r="AH203" s="446"/>
      <c r="AI203" s="446"/>
      <c r="AJ203" s="446"/>
      <c r="AK203" s="446"/>
    </row>
    <row r="204" spans="3:37" s="447" customFormat="1">
      <c r="C204" s="446"/>
      <c r="D204" s="446"/>
      <c r="E204" s="446"/>
      <c r="F204" s="446"/>
      <c r="G204" s="446"/>
      <c r="H204" s="446"/>
      <c r="I204" s="446"/>
      <c r="J204" s="446"/>
      <c r="K204" s="446"/>
      <c r="L204" s="446"/>
      <c r="M204" s="446"/>
      <c r="N204" s="446"/>
      <c r="O204" s="446"/>
      <c r="P204" s="446"/>
      <c r="Q204" s="446"/>
      <c r="R204" s="446"/>
      <c r="S204" s="446"/>
      <c r="T204" s="446"/>
      <c r="U204" s="446"/>
      <c r="V204" s="446"/>
      <c r="W204" s="446"/>
      <c r="X204" s="446"/>
      <c r="Y204" s="446"/>
      <c r="Z204" s="446"/>
      <c r="AA204" s="446"/>
      <c r="AB204" s="446"/>
      <c r="AC204" s="396"/>
      <c r="AD204" s="446"/>
      <c r="AE204" s="446"/>
      <c r="AF204" s="446"/>
      <c r="AG204" s="446"/>
      <c r="AH204" s="446"/>
      <c r="AI204" s="446"/>
      <c r="AJ204" s="446"/>
      <c r="AK204" s="446"/>
    </row>
    <row r="205" spans="3:37" s="447" customFormat="1">
      <c r="C205" s="446"/>
      <c r="D205" s="446"/>
      <c r="E205" s="446"/>
      <c r="F205" s="446"/>
      <c r="G205" s="446"/>
      <c r="H205" s="446"/>
      <c r="I205" s="446"/>
      <c r="J205" s="446"/>
      <c r="K205" s="446"/>
      <c r="L205" s="446"/>
      <c r="M205" s="446"/>
      <c r="N205" s="446"/>
      <c r="O205" s="446"/>
      <c r="P205" s="446"/>
      <c r="Q205" s="446"/>
      <c r="R205" s="446"/>
      <c r="S205" s="446"/>
      <c r="T205" s="446"/>
      <c r="U205" s="446"/>
      <c r="V205" s="446"/>
      <c r="W205" s="446"/>
      <c r="X205" s="446"/>
      <c r="Y205" s="446"/>
      <c r="Z205" s="446"/>
      <c r="AA205" s="446"/>
      <c r="AB205" s="446"/>
      <c r="AC205" s="396"/>
      <c r="AD205" s="446"/>
      <c r="AE205" s="446"/>
      <c r="AF205" s="446"/>
      <c r="AG205" s="446"/>
      <c r="AH205" s="446"/>
      <c r="AI205" s="446"/>
      <c r="AJ205" s="446"/>
      <c r="AK205" s="446"/>
    </row>
    <row r="206" spans="3:37" s="447" customFormat="1">
      <c r="C206" s="446"/>
      <c r="D206" s="446"/>
      <c r="E206" s="446"/>
      <c r="F206" s="446"/>
      <c r="G206" s="446"/>
      <c r="H206" s="446"/>
      <c r="I206" s="446"/>
      <c r="J206" s="446"/>
      <c r="K206" s="446"/>
      <c r="L206" s="446"/>
      <c r="M206" s="446"/>
      <c r="N206" s="446"/>
      <c r="O206" s="446"/>
      <c r="P206" s="446"/>
      <c r="Q206" s="446"/>
      <c r="R206" s="446"/>
      <c r="S206" s="446"/>
      <c r="T206" s="446"/>
      <c r="U206" s="446"/>
      <c r="V206" s="446"/>
      <c r="W206" s="446"/>
      <c r="X206" s="446"/>
      <c r="Y206" s="446"/>
      <c r="Z206" s="446"/>
      <c r="AA206" s="446"/>
      <c r="AB206" s="446"/>
      <c r="AC206" s="396"/>
      <c r="AD206" s="446"/>
      <c r="AE206" s="446"/>
      <c r="AF206" s="446"/>
      <c r="AG206" s="446"/>
      <c r="AH206" s="446"/>
      <c r="AI206" s="446"/>
      <c r="AJ206" s="446"/>
      <c r="AK206" s="446"/>
    </row>
    <row r="207" spans="3:37" s="447" customFormat="1">
      <c r="C207" s="446"/>
      <c r="D207" s="446"/>
      <c r="E207" s="446"/>
      <c r="F207" s="446"/>
      <c r="G207" s="446"/>
      <c r="H207" s="446"/>
      <c r="I207" s="446"/>
      <c r="J207" s="446"/>
      <c r="K207" s="446"/>
      <c r="L207" s="446"/>
      <c r="M207" s="446"/>
      <c r="N207" s="446"/>
      <c r="O207" s="446"/>
      <c r="P207" s="446"/>
      <c r="Q207" s="446"/>
      <c r="R207" s="446"/>
      <c r="S207" s="446"/>
      <c r="T207" s="446"/>
      <c r="U207" s="446"/>
      <c r="V207" s="446"/>
      <c r="W207" s="446"/>
      <c r="X207" s="446"/>
      <c r="Y207" s="446"/>
      <c r="Z207" s="446"/>
      <c r="AA207" s="446"/>
      <c r="AB207" s="446"/>
      <c r="AC207" s="396"/>
      <c r="AD207" s="446"/>
      <c r="AE207" s="446"/>
      <c r="AF207" s="446"/>
      <c r="AG207" s="446"/>
      <c r="AH207" s="446"/>
      <c r="AI207" s="446"/>
      <c r="AJ207" s="446"/>
      <c r="AK207" s="446"/>
    </row>
    <row r="208" spans="3:37" s="447" customFormat="1">
      <c r="C208" s="446"/>
      <c r="D208" s="446"/>
      <c r="E208" s="446"/>
      <c r="F208" s="446"/>
      <c r="G208" s="446"/>
      <c r="H208" s="446"/>
      <c r="I208" s="446"/>
      <c r="J208" s="446"/>
      <c r="K208" s="446"/>
      <c r="L208" s="446"/>
      <c r="M208" s="446"/>
      <c r="N208" s="446"/>
      <c r="O208" s="446"/>
      <c r="P208" s="446"/>
      <c r="Q208" s="446"/>
      <c r="R208" s="446"/>
      <c r="S208" s="446"/>
      <c r="T208" s="446"/>
      <c r="U208" s="446"/>
      <c r="V208" s="446"/>
      <c r="W208" s="446"/>
      <c r="X208" s="446"/>
      <c r="Y208" s="446"/>
      <c r="Z208" s="446"/>
      <c r="AA208" s="446"/>
      <c r="AB208" s="446"/>
      <c r="AC208" s="396"/>
      <c r="AD208" s="446"/>
      <c r="AE208" s="446"/>
      <c r="AF208" s="446"/>
      <c r="AG208" s="446"/>
      <c r="AH208" s="446"/>
      <c r="AI208" s="446"/>
      <c r="AJ208" s="446"/>
      <c r="AK208" s="446"/>
    </row>
    <row r="209" spans="3:37" s="447" customFormat="1">
      <c r="C209" s="446"/>
      <c r="D209" s="446"/>
      <c r="E209" s="446"/>
      <c r="F209" s="446"/>
      <c r="G209" s="446"/>
      <c r="H209" s="446"/>
      <c r="I209" s="446"/>
      <c r="J209" s="446"/>
      <c r="K209" s="446"/>
      <c r="L209" s="446"/>
      <c r="M209" s="446"/>
      <c r="N209" s="446"/>
      <c r="O209" s="446"/>
      <c r="P209" s="446"/>
      <c r="Q209" s="446"/>
      <c r="R209" s="446"/>
      <c r="S209" s="446"/>
      <c r="T209" s="446"/>
      <c r="U209" s="446"/>
      <c r="V209" s="446"/>
      <c r="W209" s="446"/>
      <c r="X209" s="446"/>
      <c r="Y209" s="446"/>
      <c r="Z209" s="446"/>
      <c r="AA209" s="446"/>
      <c r="AB209" s="446"/>
      <c r="AC209" s="396"/>
      <c r="AD209" s="446"/>
      <c r="AE209" s="446"/>
      <c r="AF209" s="446"/>
      <c r="AG209" s="446"/>
      <c r="AH209" s="446"/>
      <c r="AI209" s="446"/>
      <c r="AJ209" s="446"/>
      <c r="AK209" s="446"/>
    </row>
    <row r="210" spans="3:37" s="447" customFormat="1">
      <c r="C210" s="446"/>
      <c r="D210" s="446"/>
      <c r="E210" s="446"/>
      <c r="F210" s="446"/>
      <c r="G210" s="446"/>
      <c r="H210" s="446"/>
      <c r="I210" s="446"/>
      <c r="J210" s="446"/>
      <c r="K210" s="446"/>
      <c r="L210" s="446"/>
      <c r="M210" s="446"/>
      <c r="N210" s="446"/>
      <c r="O210" s="446"/>
      <c r="P210" s="446"/>
      <c r="Q210" s="446"/>
      <c r="R210" s="446"/>
      <c r="S210" s="446"/>
      <c r="T210" s="446"/>
      <c r="U210" s="446"/>
      <c r="V210" s="446"/>
      <c r="W210" s="446"/>
      <c r="X210" s="446"/>
      <c r="Y210" s="446"/>
      <c r="Z210" s="446"/>
      <c r="AA210" s="446"/>
      <c r="AB210" s="446"/>
      <c r="AC210" s="396"/>
      <c r="AD210" s="446"/>
      <c r="AE210" s="446"/>
      <c r="AF210" s="446"/>
      <c r="AG210" s="446"/>
      <c r="AH210" s="446"/>
      <c r="AI210" s="446"/>
      <c r="AJ210" s="446"/>
      <c r="AK210" s="446"/>
    </row>
    <row r="211" spans="3:37" s="447" customFormat="1">
      <c r="C211" s="446"/>
      <c r="D211" s="446"/>
      <c r="E211" s="446"/>
      <c r="F211" s="446"/>
      <c r="G211" s="446"/>
      <c r="H211" s="446"/>
      <c r="I211" s="446"/>
      <c r="J211" s="446"/>
      <c r="K211" s="446"/>
      <c r="L211" s="446"/>
      <c r="M211" s="446"/>
      <c r="N211" s="446"/>
      <c r="O211" s="446"/>
      <c r="P211" s="446"/>
      <c r="Q211" s="446"/>
      <c r="R211" s="446"/>
      <c r="S211" s="446"/>
      <c r="T211" s="446"/>
      <c r="U211" s="446"/>
      <c r="V211" s="446"/>
      <c r="W211" s="446"/>
      <c r="X211" s="446"/>
      <c r="Y211" s="446"/>
      <c r="Z211" s="446"/>
      <c r="AA211" s="446"/>
      <c r="AB211" s="446"/>
      <c r="AC211" s="396"/>
      <c r="AD211" s="446"/>
      <c r="AE211" s="446"/>
      <c r="AF211" s="446"/>
      <c r="AG211" s="446"/>
      <c r="AH211" s="446"/>
      <c r="AI211" s="446"/>
      <c r="AJ211" s="446"/>
      <c r="AK211" s="446"/>
    </row>
    <row r="212" spans="3:37" s="447" customFormat="1">
      <c r="C212" s="446"/>
      <c r="D212" s="446"/>
      <c r="E212" s="446"/>
      <c r="F212" s="446"/>
      <c r="G212" s="446"/>
      <c r="H212" s="446"/>
      <c r="I212" s="446"/>
      <c r="J212" s="446"/>
      <c r="K212" s="446"/>
      <c r="L212" s="446"/>
      <c r="M212" s="446"/>
      <c r="N212" s="446"/>
      <c r="O212" s="446"/>
      <c r="P212" s="446"/>
      <c r="Q212" s="446"/>
      <c r="R212" s="446"/>
      <c r="S212" s="446"/>
      <c r="T212" s="446"/>
      <c r="U212" s="446"/>
      <c r="V212" s="446"/>
      <c r="W212" s="446"/>
      <c r="X212" s="446"/>
      <c r="Y212" s="446"/>
      <c r="Z212" s="446"/>
      <c r="AA212" s="446"/>
      <c r="AB212" s="446"/>
      <c r="AC212" s="396"/>
      <c r="AD212" s="446"/>
      <c r="AE212" s="446"/>
      <c r="AF212" s="446"/>
      <c r="AG212" s="446"/>
      <c r="AH212" s="446"/>
      <c r="AI212" s="446"/>
      <c r="AJ212" s="446"/>
      <c r="AK212" s="446"/>
    </row>
    <row r="213" spans="3:37" s="447" customFormat="1">
      <c r="C213" s="446"/>
      <c r="D213" s="446"/>
      <c r="E213" s="446"/>
      <c r="F213" s="446"/>
      <c r="G213" s="446"/>
      <c r="H213" s="446"/>
      <c r="I213" s="446"/>
      <c r="J213" s="446"/>
      <c r="K213" s="446"/>
      <c r="L213" s="446"/>
      <c r="M213" s="446"/>
      <c r="N213" s="446"/>
      <c r="O213" s="446"/>
      <c r="P213" s="446"/>
      <c r="Q213" s="446"/>
      <c r="R213" s="446"/>
      <c r="S213" s="446"/>
      <c r="T213" s="446"/>
      <c r="U213" s="446"/>
      <c r="V213" s="446"/>
      <c r="W213" s="446"/>
      <c r="X213" s="446"/>
      <c r="Y213" s="446"/>
      <c r="Z213" s="446"/>
      <c r="AA213" s="446"/>
      <c r="AB213" s="446"/>
      <c r="AC213" s="396"/>
      <c r="AD213" s="446"/>
      <c r="AE213" s="446"/>
      <c r="AF213" s="446"/>
      <c r="AG213" s="446"/>
      <c r="AH213" s="446"/>
      <c r="AI213" s="446"/>
      <c r="AJ213" s="446"/>
      <c r="AK213" s="446"/>
    </row>
    <row r="214" spans="3:37" s="447" customFormat="1">
      <c r="C214" s="446"/>
      <c r="D214" s="446"/>
      <c r="E214" s="446"/>
      <c r="F214" s="446"/>
      <c r="G214" s="446"/>
      <c r="H214" s="446"/>
      <c r="I214" s="446"/>
      <c r="J214" s="446"/>
      <c r="K214" s="446"/>
      <c r="L214" s="446"/>
      <c r="M214" s="446"/>
      <c r="N214" s="446"/>
      <c r="O214" s="446"/>
      <c r="P214" s="446"/>
      <c r="Q214" s="446"/>
      <c r="R214" s="446"/>
      <c r="S214" s="446"/>
      <c r="T214" s="446"/>
      <c r="U214" s="446"/>
      <c r="V214" s="446"/>
      <c r="W214" s="446"/>
      <c r="X214" s="446"/>
      <c r="Y214" s="446"/>
      <c r="Z214" s="446"/>
      <c r="AA214" s="446"/>
      <c r="AB214" s="446"/>
      <c r="AC214" s="396"/>
      <c r="AD214" s="446"/>
      <c r="AE214" s="446"/>
      <c r="AF214" s="446"/>
      <c r="AG214" s="446"/>
      <c r="AH214" s="446"/>
      <c r="AI214" s="446"/>
      <c r="AJ214" s="446"/>
      <c r="AK214" s="446"/>
    </row>
    <row r="215" spans="3:37" s="447" customFormat="1">
      <c r="C215" s="446"/>
      <c r="D215" s="446"/>
      <c r="E215" s="446"/>
      <c r="F215" s="446"/>
      <c r="G215" s="446"/>
      <c r="H215" s="446"/>
      <c r="I215" s="446"/>
      <c r="J215" s="446"/>
      <c r="K215" s="446"/>
      <c r="L215" s="446"/>
      <c r="M215" s="446"/>
      <c r="N215" s="446"/>
      <c r="O215" s="446"/>
      <c r="P215" s="446"/>
      <c r="Q215" s="446"/>
      <c r="R215" s="446"/>
      <c r="S215" s="446"/>
      <c r="T215" s="446"/>
      <c r="U215" s="446"/>
      <c r="V215" s="446"/>
      <c r="W215" s="446"/>
      <c r="X215" s="446"/>
      <c r="Y215" s="446"/>
      <c r="Z215" s="446"/>
      <c r="AA215" s="446"/>
      <c r="AB215" s="446"/>
      <c r="AC215" s="396"/>
      <c r="AD215" s="446"/>
      <c r="AE215" s="446"/>
      <c r="AF215" s="446"/>
      <c r="AG215" s="446"/>
      <c r="AH215" s="446"/>
      <c r="AI215" s="446"/>
      <c r="AJ215" s="446"/>
      <c r="AK215" s="446"/>
    </row>
    <row r="216" spans="3:37" s="447" customFormat="1">
      <c r="C216" s="446"/>
      <c r="D216" s="446"/>
      <c r="E216" s="446"/>
      <c r="F216" s="446"/>
      <c r="G216" s="446"/>
      <c r="H216" s="446"/>
      <c r="I216" s="446"/>
      <c r="J216" s="446"/>
      <c r="K216" s="446"/>
      <c r="L216" s="446"/>
      <c r="M216" s="446"/>
      <c r="N216" s="446"/>
      <c r="O216" s="446"/>
      <c r="P216" s="446"/>
      <c r="Q216" s="446"/>
      <c r="R216" s="446"/>
      <c r="S216" s="446"/>
      <c r="T216" s="446"/>
      <c r="U216" s="446"/>
      <c r="V216" s="446"/>
      <c r="W216" s="446"/>
      <c r="X216" s="446"/>
      <c r="Y216" s="446"/>
      <c r="Z216" s="446"/>
      <c r="AA216" s="446"/>
      <c r="AB216" s="446"/>
      <c r="AC216" s="396"/>
      <c r="AD216" s="446"/>
      <c r="AE216" s="446"/>
      <c r="AF216" s="446"/>
      <c r="AG216" s="446"/>
      <c r="AH216" s="446"/>
      <c r="AI216" s="446"/>
      <c r="AJ216" s="446"/>
      <c r="AK216" s="446"/>
    </row>
    <row r="217" spans="3:37" s="447" customFormat="1">
      <c r="C217" s="446"/>
      <c r="D217" s="446"/>
      <c r="E217" s="446"/>
      <c r="F217" s="446"/>
      <c r="G217" s="446"/>
      <c r="H217" s="446"/>
      <c r="I217" s="446"/>
      <c r="J217" s="446"/>
      <c r="K217" s="446"/>
      <c r="L217" s="446"/>
      <c r="M217" s="446"/>
      <c r="N217" s="446"/>
      <c r="O217" s="446"/>
      <c r="P217" s="446"/>
      <c r="Q217" s="446"/>
      <c r="R217" s="446"/>
      <c r="S217" s="446"/>
      <c r="T217" s="446"/>
      <c r="U217" s="446"/>
      <c r="V217" s="446"/>
      <c r="W217" s="446"/>
      <c r="X217" s="446"/>
      <c r="Y217" s="446"/>
      <c r="Z217" s="446"/>
      <c r="AA217" s="446"/>
      <c r="AB217" s="446"/>
      <c r="AC217" s="396"/>
      <c r="AD217" s="446"/>
      <c r="AE217" s="446"/>
      <c r="AF217" s="446"/>
      <c r="AG217" s="446"/>
      <c r="AH217" s="446"/>
      <c r="AI217" s="446"/>
      <c r="AJ217" s="446"/>
      <c r="AK217" s="446"/>
    </row>
    <row r="218" spans="3:37" s="447" customFormat="1">
      <c r="C218" s="446"/>
      <c r="D218" s="446"/>
      <c r="E218" s="446"/>
      <c r="F218" s="446"/>
      <c r="G218" s="446"/>
      <c r="H218" s="446"/>
      <c r="I218" s="446"/>
      <c r="J218" s="446"/>
      <c r="K218" s="446"/>
      <c r="L218" s="446"/>
      <c r="M218" s="446"/>
      <c r="N218" s="446"/>
      <c r="O218" s="446"/>
      <c r="P218" s="446"/>
      <c r="Q218" s="446"/>
      <c r="R218" s="446"/>
      <c r="S218" s="446"/>
      <c r="T218" s="446"/>
      <c r="U218" s="446"/>
      <c r="V218" s="446"/>
      <c r="W218" s="446"/>
      <c r="X218" s="446"/>
      <c r="Y218" s="446"/>
      <c r="Z218" s="446"/>
      <c r="AA218" s="446"/>
      <c r="AB218" s="446"/>
      <c r="AC218" s="396"/>
      <c r="AD218" s="446"/>
      <c r="AE218" s="446"/>
      <c r="AF218" s="446"/>
      <c r="AG218" s="446"/>
      <c r="AH218" s="446"/>
      <c r="AI218" s="446"/>
      <c r="AJ218" s="446"/>
      <c r="AK218" s="446"/>
    </row>
    <row r="219" spans="3:37" s="447" customFormat="1">
      <c r="C219" s="446"/>
      <c r="D219" s="446"/>
      <c r="E219" s="446"/>
      <c r="F219" s="446"/>
      <c r="G219" s="446"/>
      <c r="H219" s="446"/>
      <c r="I219" s="446"/>
      <c r="J219" s="446"/>
      <c r="K219" s="446"/>
      <c r="L219" s="446"/>
      <c r="M219" s="446"/>
      <c r="N219" s="446"/>
      <c r="O219" s="446"/>
      <c r="P219" s="446"/>
      <c r="Q219" s="446"/>
      <c r="R219" s="446"/>
      <c r="S219" s="446"/>
      <c r="T219" s="446"/>
      <c r="U219" s="446"/>
      <c r="V219" s="446"/>
      <c r="W219" s="446"/>
      <c r="X219" s="446"/>
      <c r="Y219" s="446"/>
      <c r="Z219" s="446"/>
      <c r="AA219" s="446"/>
      <c r="AB219" s="446"/>
      <c r="AC219" s="396"/>
      <c r="AD219" s="446"/>
      <c r="AE219" s="446"/>
      <c r="AF219" s="446"/>
      <c r="AG219" s="446"/>
      <c r="AH219" s="446"/>
      <c r="AI219" s="446"/>
      <c r="AJ219" s="446"/>
      <c r="AK219" s="446"/>
    </row>
    <row r="220" spans="3:37" s="447" customFormat="1">
      <c r="C220" s="446"/>
      <c r="D220" s="446"/>
      <c r="E220" s="446"/>
      <c r="F220" s="446"/>
      <c r="G220" s="446"/>
      <c r="H220" s="446"/>
      <c r="I220" s="446"/>
      <c r="J220" s="446"/>
      <c r="K220" s="446"/>
      <c r="L220" s="446"/>
      <c r="M220" s="446"/>
      <c r="N220" s="446"/>
      <c r="O220" s="446"/>
      <c r="P220" s="446"/>
      <c r="Q220" s="446"/>
      <c r="R220" s="446"/>
      <c r="S220" s="446"/>
      <c r="T220" s="446"/>
      <c r="U220" s="446"/>
      <c r="V220" s="446"/>
      <c r="W220" s="446"/>
      <c r="X220" s="446"/>
      <c r="Y220" s="446"/>
      <c r="Z220" s="446"/>
      <c r="AA220" s="446"/>
      <c r="AB220" s="446"/>
      <c r="AC220" s="396"/>
      <c r="AD220" s="446"/>
      <c r="AE220" s="446"/>
      <c r="AF220" s="446"/>
      <c r="AG220" s="446"/>
      <c r="AH220" s="446"/>
      <c r="AI220" s="446"/>
      <c r="AJ220" s="446"/>
      <c r="AK220" s="446"/>
    </row>
    <row r="221" spans="3:37" s="447" customFormat="1">
      <c r="C221" s="446"/>
      <c r="D221" s="446"/>
      <c r="E221" s="446"/>
      <c r="F221" s="446"/>
      <c r="G221" s="446"/>
      <c r="H221" s="446"/>
      <c r="I221" s="446"/>
      <c r="J221" s="446"/>
      <c r="K221" s="446"/>
      <c r="L221" s="446"/>
      <c r="M221" s="446"/>
      <c r="N221" s="446"/>
      <c r="O221" s="446"/>
      <c r="P221" s="446"/>
      <c r="Q221" s="446"/>
      <c r="R221" s="446"/>
      <c r="S221" s="446"/>
      <c r="T221" s="446"/>
      <c r="U221" s="446"/>
      <c r="V221" s="446"/>
      <c r="W221" s="446"/>
      <c r="X221" s="446"/>
      <c r="Y221" s="446"/>
      <c r="Z221" s="446"/>
      <c r="AA221" s="446"/>
      <c r="AB221" s="446"/>
      <c r="AC221" s="396"/>
      <c r="AD221" s="446"/>
      <c r="AE221" s="446"/>
      <c r="AF221" s="446"/>
      <c r="AG221" s="446"/>
      <c r="AH221" s="446"/>
      <c r="AI221" s="446"/>
      <c r="AJ221" s="446"/>
      <c r="AK221" s="446"/>
    </row>
    <row r="222" spans="3:37" s="447" customFormat="1">
      <c r="C222" s="446"/>
      <c r="D222" s="446"/>
      <c r="E222" s="446"/>
      <c r="F222" s="446"/>
      <c r="G222" s="446"/>
      <c r="H222" s="446"/>
      <c r="I222" s="446"/>
      <c r="J222" s="446"/>
      <c r="K222" s="446"/>
      <c r="L222" s="446"/>
      <c r="M222" s="446"/>
      <c r="N222" s="446"/>
      <c r="O222" s="446"/>
      <c r="P222" s="446"/>
      <c r="Q222" s="446"/>
      <c r="R222" s="446"/>
      <c r="S222" s="446"/>
      <c r="T222" s="446"/>
      <c r="U222" s="446"/>
      <c r="V222" s="446"/>
      <c r="W222" s="446"/>
      <c r="X222" s="446"/>
      <c r="Y222" s="446"/>
      <c r="Z222" s="446"/>
      <c r="AA222" s="446"/>
      <c r="AB222" s="446"/>
      <c r="AC222" s="396"/>
      <c r="AD222" s="446"/>
      <c r="AE222" s="446"/>
      <c r="AF222" s="446"/>
      <c r="AG222" s="446"/>
      <c r="AH222" s="446"/>
      <c r="AI222" s="446"/>
      <c r="AJ222" s="446"/>
      <c r="AK222" s="446"/>
    </row>
    <row r="223" spans="3:37" s="447" customFormat="1">
      <c r="C223" s="446"/>
      <c r="D223" s="446"/>
      <c r="E223" s="446"/>
      <c r="F223" s="446"/>
      <c r="G223" s="446"/>
      <c r="H223" s="446"/>
      <c r="I223" s="446"/>
      <c r="J223" s="446"/>
      <c r="K223" s="446"/>
      <c r="L223" s="446"/>
      <c r="M223" s="446"/>
      <c r="N223" s="446"/>
      <c r="O223" s="446"/>
      <c r="P223" s="446"/>
      <c r="Q223" s="446"/>
      <c r="R223" s="446"/>
      <c r="S223" s="446"/>
      <c r="T223" s="446"/>
      <c r="U223" s="446"/>
      <c r="V223" s="446"/>
      <c r="W223" s="446"/>
      <c r="X223" s="446"/>
      <c r="Y223" s="446"/>
      <c r="Z223" s="446"/>
      <c r="AA223" s="446"/>
      <c r="AB223" s="446"/>
      <c r="AC223" s="396"/>
      <c r="AD223" s="446"/>
      <c r="AE223" s="446"/>
      <c r="AF223" s="446"/>
      <c r="AG223" s="446"/>
      <c r="AH223" s="446"/>
      <c r="AI223" s="446"/>
      <c r="AJ223" s="446"/>
      <c r="AK223" s="446"/>
    </row>
    <row r="224" spans="3:37" s="447" customFormat="1">
      <c r="C224" s="446"/>
      <c r="D224" s="446"/>
      <c r="E224" s="446"/>
      <c r="F224" s="446"/>
      <c r="G224" s="446"/>
      <c r="H224" s="446"/>
      <c r="I224" s="446"/>
      <c r="J224" s="446"/>
      <c r="K224" s="446"/>
      <c r="L224" s="446"/>
      <c r="M224" s="446"/>
      <c r="N224" s="446"/>
      <c r="O224" s="446"/>
      <c r="P224" s="446"/>
      <c r="Q224" s="446"/>
      <c r="R224" s="446"/>
      <c r="S224" s="446"/>
      <c r="T224" s="446"/>
      <c r="U224" s="446"/>
      <c r="V224" s="446"/>
      <c r="W224" s="446"/>
      <c r="X224" s="446"/>
      <c r="Y224" s="446"/>
      <c r="Z224" s="446"/>
      <c r="AA224" s="446"/>
      <c r="AB224" s="446"/>
      <c r="AC224" s="396"/>
      <c r="AD224" s="446"/>
      <c r="AE224" s="446"/>
      <c r="AF224" s="446"/>
      <c r="AG224" s="446"/>
      <c r="AH224" s="446"/>
      <c r="AI224" s="446"/>
      <c r="AJ224" s="446"/>
      <c r="AK224" s="446"/>
    </row>
    <row r="225" spans="3:37" s="447" customFormat="1">
      <c r="C225" s="446"/>
      <c r="D225" s="446"/>
      <c r="E225" s="446"/>
      <c r="F225" s="446"/>
      <c r="G225" s="446"/>
      <c r="H225" s="446"/>
      <c r="I225" s="446"/>
      <c r="J225" s="446"/>
      <c r="K225" s="446"/>
      <c r="L225" s="446"/>
      <c r="M225" s="446"/>
      <c r="N225" s="446"/>
      <c r="O225" s="446"/>
      <c r="P225" s="446"/>
      <c r="Q225" s="446"/>
      <c r="R225" s="446"/>
      <c r="S225" s="446"/>
      <c r="T225" s="446"/>
      <c r="U225" s="446"/>
      <c r="V225" s="446"/>
      <c r="W225" s="446"/>
      <c r="X225" s="446"/>
      <c r="Y225" s="446"/>
      <c r="Z225" s="446"/>
      <c r="AA225" s="446"/>
      <c r="AB225" s="446"/>
      <c r="AC225" s="396"/>
      <c r="AD225" s="446"/>
      <c r="AE225" s="446"/>
      <c r="AF225" s="446"/>
      <c r="AG225" s="446"/>
      <c r="AH225" s="446"/>
      <c r="AI225" s="446"/>
      <c r="AJ225" s="446"/>
      <c r="AK225" s="446"/>
    </row>
    <row r="226" spans="3:37" s="447" customFormat="1">
      <c r="C226" s="446"/>
      <c r="D226" s="446"/>
      <c r="E226" s="446"/>
      <c r="F226" s="446"/>
      <c r="G226" s="446"/>
      <c r="H226" s="446"/>
      <c r="I226" s="446"/>
      <c r="J226" s="446"/>
      <c r="K226" s="446"/>
      <c r="L226" s="446"/>
      <c r="M226" s="446"/>
      <c r="N226" s="446"/>
      <c r="O226" s="446"/>
      <c r="P226" s="446"/>
      <c r="Q226" s="446"/>
      <c r="R226" s="446"/>
      <c r="S226" s="446"/>
      <c r="T226" s="446"/>
      <c r="U226" s="446"/>
      <c r="V226" s="446"/>
      <c r="W226" s="446"/>
      <c r="X226" s="446"/>
      <c r="Y226" s="446"/>
      <c r="Z226" s="446"/>
      <c r="AA226" s="446"/>
      <c r="AB226" s="446"/>
      <c r="AC226" s="396"/>
      <c r="AD226" s="446"/>
      <c r="AE226" s="446"/>
      <c r="AF226" s="446"/>
      <c r="AG226" s="446"/>
      <c r="AH226" s="446"/>
      <c r="AI226" s="446"/>
      <c r="AJ226" s="446"/>
      <c r="AK226" s="446"/>
    </row>
    <row r="227" spans="3:37" s="447" customFormat="1">
      <c r="C227" s="446"/>
      <c r="D227" s="446"/>
      <c r="E227" s="446"/>
      <c r="F227" s="446"/>
      <c r="G227" s="446"/>
      <c r="H227" s="446"/>
      <c r="I227" s="446"/>
      <c r="J227" s="446"/>
      <c r="K227" s="446"/>
      <c r="L227" s="446"/>
      <c r="M227" s="446"/>
      <c r="N227" s="446"/>
      <c r="O227" s="446"/>
      <c r="P227" s="446"/>
      <c r="Q227" s="446"/>
      <c r="R227" s="446"/>
      <c r="S227" s="446"/>
      <c r="T227" s="446"/>
      <c r="U227" s="446"/>
      <c r="V227" s="446"/>
      <c r="W227" s="446"/>
      <c r="X227" s="446"/>
      <c r="Y227" s="446"/>
      <c r="Z227" s="446"/>
      <c r="AA227" s="446"/>
      <c r="AB227" s="446"/>
      <c r="AC227" s="396"/>
      <c r="AD227" s="446"/>
      <c r="AE227" s="446"/>
      <c r="AF227" s="446"/>
      <c r="AG227" s="446"/>
      <c r="AH227" s="446"/>
      <c r="AI227" s="446"/>
      <c r="AJ227" s="446"/>
      <c r="AK227" s="446"/>
    </row>
    <row r="228" spans="3:37" s="447" customFormat="1">
      <c r="C228" s="446"/>
      <c r="D228" s="446"/>
      <c r="E228" s="446"/>
      <c r="F228" s="446"/>
      <c r="G228" s="446"/>
      <c r="H228" s="446"/>
      <c r="I228" s="446"/>
      <c r="J228" s="446"/>
      <c r="K228" s="446"/>
      <c r="L228" s="446"/>
      <c r="M228" s="446"/>
      <c r="N228" s="446"/>
      <c r="O228" s="446"/>
      <c r="P228" s="446"/>
      <c r="Q228" s="446"/>
      <c r="R228" s="446"/>
      <c r="S228" s="446"/>
      <c r="T228" s="446"/>
      <c r="U228" s="446"/>
      <c r="V228" s="446"/>
      <c r="W228" s="446"/>
      <c r="X228" s="446"/>
      <c r="Y228" s="446"/>
      <c r="Z228" s="446"/>
      <c r="AA228" s="446"/>
      <c r="AB228" s="446"/>
      <c r="AC228" s="396"/>
      <c r="AD228" s="446"/>
      <c r="AE228" s="446"/>
      <c r="AF228" s="446"/>
      <c r="AG228" s="446"/>
      <c r="AH228" s="446"/>
      <c r="AI228" s="446"/>
      <c r="AJ228" s="446"/>
      <c r="AK228" s="446"/>
    </row>
    <row r="229" spans="3:37" s="447" customFormat="1">
      <c r="C229" s="446"/>
      <c r="D229" s="446"/>
      <c r="E229" s="446"/>
      <c r="F229" s="446"/>
      <c r="G229" s="446"/>
      <c r="H229" s="446"/>
      <c r="I229" s="446"/>
      <c r="J229" s="446"/>
      <c r="K229" s="446"/>
      <c r="L229" s="446"/>
      <c r="M229" s="446"/>
      <c r="N229" s="446"/>
      <c r="O229" s="446"/>
      <c r="P229" s="446"/>
      <c r="Q229" s="446"/>
      <c r="R229" s="446"/>
      <c r="S229" s="446"/>
      <c r="T229" s="446"/>
      <c r="U229" s="446"/>
      <c r="V229" s="446"/>
      <c r="W229" s="446"/>
      <c r="X229" s="446"/>
      <c r="Y229" s="446"/>
      <c r="Z229" s="446"/>
      <c r="AA229" s="446"/>
      <c r="AB229" s="446"/>
      <c r="AC229" s="396"/>
      <c r="AD229" s="446"/>
      <c r="AE229" s="446"/>
      <c r="AF229" s="446"/>
      <c r="AG229" s="446"/>
      <c r="AH229" s="446"/>
      <c r="AI229" s="446"/>
      <c r="AJ229" s="446"/>
      <c r="AK229" s="446"/>
    </row>
    <row r="230" spans="3:37" s="447" customFormat="1">
      <c r="C230" s="446"/>
      <c r="D230" s="446"/>
      <c r="E230" s="446"/>
      <c r="F230" s="446"/>
      <c r="G230" s="446"/>
      <c r="H230" s="446"/>
      <c r="I230" s="446"/>
      <c r="J230" s="446"/>
      <c r="K230" s="446"/>
      <c r="L230" s="446"/>
      <c r="M230" s="446"/>
      <c r="N230" s="446"/>
      <c r="O230" s="446"/>
      <c r="P230" s="446"/>
      <c r="Q230" s="446"/>
      <c r="R230" s="446"/>
      <c r="S230" s="446"/>
      <c r="T230" s="446"/>
      <c r="U230" s="446"/>
      <c r="V230" s="446"/>
      <c r="W230" s="446"/>
      <c r="X230" s="446"/>
      <c r="Y230" s="446"/>
      <c r="Z230" s="446"/>
      <c r="AA230" s="446"/>
      <c r="AB230" s="446"/>
      <c r="AC230" s="396"/>
      <c r="AD230" s="446"/>
      <c r="AE230" s="446"/>
      <c r="AF230" s="446"/>
      <c r="AG230" s="446"/>
      <c r="AH230" s="446"/>
      <c r="AI230" s="446"/>
      <c r="AJ230" s="446"/>
      <c r="AK230" s="446"/>
    </row>
    <row r="231" spans="3:37" s="447" customFormat="1">
      <c r="C231" s="446"/>
      <c r="D231" s="446"/>
      <c r="E231" s="446"/>
      <c r="F231" s="446"/>
      <c r="G231" s="446"/>
      <c r="H231" s="446"/>
      <c r="I231" s="446"/>
      <c r="J231" s="446"/>
      <c r="K231" s="446"/>
      <c r="L231" s="446"/>
      <c r="M231" s="446"/>
      <c r="N231" s="446"/>
      <c r="O231" s="446"/>
      <c r="P231" s="446"/>
      <c r="Q231" s="446"/>
      <c r="R231" s="446"/>
      <c r="S231" s="446"/>
      <c r="T231" s="446"/>
      <c r="U231" s="446"/>
      <c r="V231" s="446"/>
      <c r="W231" s="446"/>
      <c r="X231" s="446"/>
      <c r="Y231" s="446"/>
      <c r="Z231" s="446"/>
      <c r="AA231" s="446"/>
      <c r="AB231" s="446"/>
      <c r="AC231" s="396"/>
      <c r="AD231" s="446"/>
      <c r="AE231" s="446"/>
      <c r="AF231" s="446"/>
      <c r="AG231" s="446"/>
      <c r="AH231" s="446"/>
      <c r="AI231" s="446"/>
      <c r="AJ231" s="446"/>
      <c r="AK231" s="446"/>
    </row>
    <row r="232" spans="3:37" s="447" customFormat="1">
      <c r="C232" s="446"/>
      <c r="D232" s="446"/>
      <c r="E232" s="446"/>
      <c r="F232" s="446"/>
      <c r="G232" s="446"/>
      <c r="H232" s="446"/>
      <c r="I232" s="446"/>
      <c r="J232" s="446"/>
      <c r="K232" s="446"/>
      <c r="L232" s="446"/>
      <c r="M232" s="446"/>
      <c r="N232" s="446"/>
      <c r="O232" s="446"/>
      <c r="P232" s="446"/>
      <c r="Q232" s="446"/>
      <c r="R232" s="446"/>
      <c r="S232" s="446"/>
      <c r="T232" s="446"/>
      <c r="U232" s="446"/>
      <c r="V232" s="446"/>
      <c r="W232" s="446"/>
      <c r="X232" s="446"/>
      <c r="Y232" s="446"/>
      <c r="Z232" s="446"/>
      <c r="AA232" s="446"/>
      <c r="AB232" s="446"/>
      <c r="AC232" s="396"/>
      <c r="AD232" s="446"/>
      <c r="AE232" s="446"/>
      <c r="AF232" s="446"/>
      <c r="AG232" s="446"/>
      <c r="AH232" s="446"/>
      <c r="AI232" s="446"/>
      <c r="AJ232" s="446"/>
      <c r="AK232" s="446"/>
    </row>
  </sheetData>
  <sheetProtection sheet="1" objects="1" scenarios="1"/>
  <mergeCells count="6">
    <mergeCell ref="U5:AA5"/>
    <mergeCell ref="I81:J81"/>
    <mergeCell ref="D5:G5"/>
    <mergeCell ref="H5:I5"/>
    <mergeCell ref="J5:L5"/>
    <mergeCell ref="M5:R5"/>
  </mergeCells>
  <pageMargins left="0.75" right="0.75" top="1" bottom="1" header="0.5" footer="0.5"/>
  <pageSetup paperSize="9" orientation="portrait" r:id="rId1"/>
  <headerFooter alignWithMargins="0"/>
  <legacy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9867986-F300-42BD-9251-6C13364A7F4C}">
  <dimension ref="A1:G647"/>
  <sheetViews>
    <sheetView topLeftCell="A2" workbookViewId="0"/>
  </sheetViews>
  <sheetFormatPr defaultColWidth="11.42578125" defaultRowHeight="15" outlineLevelRow="4"/>
  <cols>
    <col min="1" max="1" width="7.85546875" customWidth="1"/>
    <col min="2" max="2" width="16.28515625" customWidth="1"/>
    <col min="3" max="3" width="40.28515625" customWidth="1"/>
    <col min="4" max="7" width="16.7109375" customWidth="1"/>
  </cols>
  <sheetData>
    <row r="1" spans="1:7" hidden="1">
      <c r="A1">
        <v>811024803</v>
      </c>
      <c r="B1">
        <v>202001</v>
      </c>
      <c r="C1" t="s">
        <v>1603</v>
      </c>
      <c r="D1" t="s">
        <v>1662</v>
      </c>
      <c r="E1" t="s">
        <v>1770</v>
      </c>
      <c r="F1" t="s">
        <v>1770</v>
      </c>
      <c r="G1" t="s">
        <v>1771</v>
      </c>
    </row>
    <row r="2" spans="1:7" ht="18.75">
      <c r="B2" s="140" t="s">
        <v>1603</v>
      </c>
    </row>
    <row r="3" spans="1:7" ht="18.75">
      <c r="B3" s="140" t="s">
        <v>1607</v>
      </c>
    </row>
    <row r="5" spans="1:7" ht="21">
      <c r="B5" s="141" t="s">
        <v>1608</v>
      </c>
    </row>
    <row r="6" spans="1:7">
      <c r="B6" s="142" t="s">
        <v>1772</v>
      </c>
    </row>
    <row r="9" spans="1:7">
      <c r="B9" s="143" t="s">
        <v>282</v>
      </c>
      <c r="C9" s="143" t="s">
        <v>1610</v>
      </c>
      <c r="D9" s="143" t="s">
        <v>1611</v>
      </c>
      <c r="E9" s="143" t="s">
        <v>1612</v>
      </c>
      <c r="F9" s="143" t="s">
        <v>1613</v>
      </c>
      <c r="G9" s="143" t="s">
        <v>1614</v>
      </c>
    </row>
    <row r="10" spans="1:7" outlineLevel="4">
      <c r="B10" s="180">
        <v>11050101</v>
      </c>
      <c r="C10" s="145" t="s">
        <v>291</v>
      </c>
      <c r="D10" s="478">
        <v>1513100.47</v>
      </c>
      <c r="E10" s="478">
        <v>13084900</v>
      </c>
      <c r="F10" s="478">
        <v>14549000</v>
      </c>
      <c r="G10" s="478">
        <v>49000.469999999972</v>
      </c>
    </row>
    <row r="11" spans="1:7" outlineLevel="3">
      <c r="B11">
        <v>110501</v>
      </c>
      <c r="C11" t="s">
        <v>290</v>
      </c>
      <c r="D11" s="478">
        <f>SUBTOTAL(9,D10:D10)</f>
        <v>1513100.47</v>
      </c>
      <c r="E11" s="478">
        <f>SUBTOTAL(9,E10:E10)</f>
        <v>13084900</v>
      </c>
      <c r="F11" s="478">
        <f>SUBTOTAL(9,F10:F10)</f>
        <v>14549000</v>
      </c>
      <c r="G11" s="478">
        <f>SUBTOTAL(9,G10:G10)</f>
        <v>49000.469999999972</v>
      </c>
    </row>
    <row r="12" spans="1:7" outlineLevel="4">
      <c r="B12" s="180">
        <v>11050201</v>
      </c>
      <c r="C12" s="145" t="s">
        <v>296</v>
      </c>
      <c r="D12" s="478">
        <v>0</v>
      </c>
      <c r="E12" s="478">
        <v>400000</v>
      </c>
      <c r="F12" s="478">
        <v>0</v>
      </c>
      <c r="G12" s="478">
        <v>400000</v>
      </c>
    </row>
    <row r="13" spans="1:7" outlineLevel="4">
      <c r="B13" s="180">
        <v>11050204</v>
      </c>
      <c r="C13" s="145" t="s">
        <v>297</v>
      </c>
      <c r="D13" s="478">
        <v>0</v>
      </c>
      <c r="E13" s="478">
        <v>200000</v>
      </c>
      <c r="F13" s="478">
        <v>0</v>
      </c>
      <c r="G13" s="478">
        <v>200000</v>
      </c>
    </row>
    <row r="14" spans="1:7" outlineLevel="4">
      <c r="B14" s="180">
        <v>11050205</v>
      </c>
      <c r="C14" s="145" t="s">
        <v>298</v>
      </c>
      <c r="D14" s="478">
        <v>200000</v>
      </c>
      <c r="E14" s="478">
        <v>0</v>
      </c>
      <c r="F14" s="478">
        <v>0</v>
      </c>
      <c r="G14" s="478">
        <v>200000</v>
      </c>
    </row>
    <row r="15" spans="1:7" outlineLevel="4">
      <c r="B15" s="180">
        <v>11050212</v>
      </c>
      <c r="C15" s="145" t="s">
        <v>299</v>
      </c>
      <c r="D15" s="478">
        <v>0</v>
      </c>
      <c r="E15" s="478">
        <v>400000</v>
      </c>
      <c r="F15" s="478">
        <v>0</v>
      </c>
      <c r="G15" s="478">
        <v>400000</v>
      </c>
    </row>
    <row r="16" spans="1:7" outlineLevel="4">
      <c r="B16" s="180">
        <v>11050214</v>
      </c>
      <c r="C16" s="145" t="s">
        <v>300</v>
      </c>
      <c r="D16" s="478">
        <v>50000</v>
      </c>
      <c r="E16" s="478">
        <v>0</v>
      </c>
      <c r="F16" s="478">
        <v>0</v>
      </c>
      <c r="G16" s="478">
        <v>50000</v>
      </c>
    </row>
    <row r="17" spans="2:7" outlineLevel="4">
      <c r="B17" s="180">
        <v>11050215</v>
      </c>
      <c r="C17" s="145" t="s">
        <v>1666</v>
      </c>
      <c r="D17" s="478">
        <v>0</v>
      </c>
      <c r="E17" s="478">
        <v>0</v>
      </c>
      <c r="F17" s="478">
        <v>0</v>
      </c>
      <c r="G17" s="478">
        <v>0</v>
      </c>
    </row>
    <row r="18" spans="2:7" outlineLevel="4">
      <c r="B18" s="180">
        <v>11050216</v>
      </c>
      <c r="C18" s="145" t="s">
        <v>302</v>
      </c>
      <c r="D18" s="478">
        <v>0</v>
      </c>
      <c r="E18" s="478">
        <v>800000</v>
      </c>
      <c r="F18" s="478">
        <v>0</v>
      </c>
      <c r="G18" s="478">
        <v>800000</v>
      </c>
    </row>
    <row r="19" spans="2:7" outlineLevel="3">
      <c r="B19">
        <v>110502</v>
      </c>
      <c r="C19" t="s">
        <v>295</v>
      </c>
      <c r="D19" s="478">
        <f>SUBTOTAL(9,D12:D18)</f>
        <v>250000</v>
      </c>
      <c r="E19" s="478">
        <f>SUBTOTAL(9,E12:E18)</f>
        <v>1800000</v>
      </c>
      <c r="F19" s="478">
        <f>SUBTOTAL(9,F12:F18)</f>
        <v>0</v>
      </c>
      <c r="G19" s="478">
        <f>SUBTOTAL(9,G12:G18)</f>
        <v>2050000</v>
      </c>
    </row>
    <row r="20" spans="2:7" outlineLevel="2">
      <c r="B20">
        <v>1105</v>
      </c>
      <c r="C20" t="s">
        <v>289</v>
      </c>
      <c r="D20" s="478">
        <f>SUBTOTAL(9,D10:D19)</f>
        <v>1763100.47</v>
      </c>
      <c r="E20" s="478">
        <f>SUBTOTAL(9,E10:E19)</f>
        <v>14884900</v>
      </c>
      <c r="F20" s="478">
        <f>SUBTOTAL(9,F10:F19)</f>
        <v>14549000</v>
      </c>
      <c r="G20" s="478">
        <f>SUBTOTAL(9,G10:G19)</f>
        <v>2099000.4699999997</v>
      </c>
    </row>
    <row r="21" spans="2:7" outlineLevel="4">
      <c r="B21" s="180">
        <v>11100501</v>
      </c>
      <c r="C21" s="145" t="s">
        <v>305</v>
      </c>
      <c r="D21" s="478">
        <v>12083568.32</v>
      </c>
      <c r="E21" s="478">
        <v>1297333240</v>
      </c>
      <c r="F21" s="478">
        <v>1303519800.5799999</v>
      </c>
      <c r="G21" s="478">
        <v>5897007.7400000002</v>
      </c>
    </row>
    <row r="22" spans="2:7" outlineLevel="3">
      <c r="B22">
        <v>111005</v>
      </c>
      <c r="C22" t="s">
        <v>304</v>
      </c>
      <c r="D22" s="478">
        <f>SUBTOTAL(9,D21:D21)</f>
        <v>12083568.32</v>
      </c>
      <c r="E22" s="478">
        <f>SUBTOTAL(9,E21:E21)</f>
        <v>1297333240</v>
      </c>
      <c r="F22" s="478">
        <f>SUBTOTAL(9,F21:F21)</f>
        <v>1303519800.5799999</v>
      </c>
      <c r="G22" s="478">
        <f>SUBTOTAL(9,G21:G21)</f>
        <v>5897007.7400000002</v>
      </c>
    </row>
    <row r="23" spans="2:7" outlineLevel="4">
      <c r="B23" s="180">
        <v>11100601</v>
      </c>
      <c r="C23" s="145" t="s">
        <v>307</v>
      </c>
      <c r="D23" s="478">
        <v>7359903487.9799995</v>
      </c>
      <c r="E23" s="478">
        <v>19238712371.09</v>
      </c>
      <c r="F23" s="478">
        <v>13583240146.480001</v>
      </c>
      <c r="G23" s="478">
        <v>13015375712.59</v>
      </c>
    </row>
    <row r="24" spans="2:7" outlineLevel="3">
      <c r="B24">
        <v>111006</v>
      </c>
      <c r="C24" t="s">
        <v>306</v>
      </c>
      <c r="D24" s="478">
        <f>SUBTOTAL(9,D23:D23)</f>
        <v>7359903487.9799995</v>
      </c>
      <c r="E24" s="478">
        <f>SUBTOTAL(9,E23:E23)</f>
        <v>19238712371.09</v>
      </c>
      <c r="F24" s="478">
        <f>SUBTOTAL(9,F23:F23)</f>
        <v>13583240146.480001</v>
      </c>
      <c r="G24" s="478">
        <f>SUBTOTAL(9,G23:G23)</f>
        <v>13015375712.59</v>
      </c>
    </row>
    <row r="25" spans="2:7" outlineLevel="4">
      <c r="B25" s="180">
        <v>11109001</v>
      </c>
      <c r="C25" s="145" t="s">
        <v>1639</v>
      </c>
      <c r="D25" s="478">
        <v>0</v>
      </c>
      <c r="E25" s="478">
        <v>0</v>
      </c>
      <c r="F25" s="478">
        <v>0</v>
      </c>
      <c r="G25" s="478">
        <v>0</v>
      </c>
    </row>
    <row r="26" spans="2:7" outlineLevel="3">
      <c r="B26">
        <v>111090</v>
      </c>
      <c r="C26" t="s">
        <v>312</v>
      </c>
      <c r="D26" s="478">
        <f>SUBTOTAL(9,D25:D25)</f>
        <v>0</v>
      </c>
      <c r="E26" s="478">
        <f>SUBTOTAL(9,E25:E25)</f>
        <v>0</v>
      </c>
      <c r="F26" s="478">
        <f>SUBTOTAL(9,F25:F25)</f>
        <v>0</v>
      </c>
      <c r="G26" s="478">
        <f>SUBTOTAL(9,G25:G25)</f>
        <v>0</v>
      </c>
    </row>
    <row r="27" spans="2:7" outlineLevel="2">
      <c r="B27">
        <v>1110</v>
      </c>
      <c r="C27" t="s">
        <v>303</v>
      </c>
      <c r="D27" s="478">
        <f>SUBTOTAL(9,D21:D26)</f>
        <v>7371987056.2999992</v>
      </c>
      <c r="E27" s="478">
        <f>SUBTOTAL(9,E21:E26)</f>
        <v>20536045611.09</v>
      </c>
      <c r="F27" s="478">
        <f>SUBTOTAL(9,F21:F26)</f>
        <v>14886759947.060001</v>
      </c>
      <c r="G27" s="478">
        <f>SUBTOTAL(9,G21:G26)</f>
        <v>13021272720.33</v>
      </c>
    </row>
    <row r="28" spans="2:7" outlineLevel="4">
      <c r="B28" s="180">
        <v>11321001</v>
      </c>
      <c r="C28" s="145" t="s">
        <v>316</v>
      </c>
      <c r="D28" s="478">
        <v>903762941.34000003</v>
      </c>
      <c r="E28" s="478">
        <v>111404736.87</v>
      </c>
      <c r="F28" s="478">
        <v>569605878.50999999</v>
      </c>
      <c r="G28" s="478">
        <v>445561799.70000011</v>
      </c>
    </row>
    <row r="29" spans="2:7" outlineLevel="3">
      <c r="B29">
        <v>113210</v>
      </c>
      <c r="C29" t="s">
        <v>315</v>
      </c>
      <c r="D29" s="478">
        <f>SUBTOTAL(9,D28:D28)</f>
        <v>903762941.34000003</v>
      </c>
      <c r="E29" s="478">
        <f>SUBTOTAL(9,E28:E28)</f>
        <v>111404736.87</v>
      </c>
      <c r="F29" s="478">
        <f>SUBTOTAL(9,F28:F28)</f>
        <v>569605878.50999999</v>
      </c>
      <c r="G29" s="478">
        <f>SUBTOTAL(9,G28:G28)</f>
        <v>445561799.70000011</v>
      </c>
    </row>
    <row r="30" spans="2:7" outlineLevel="2">
      <c r="B30">
        <v>1132</v>
      </c>
      <c r="C30" t="s">
        <v>314</v>
      </c>
      <c r="D30" s="478">
        <f>SUBTOTAL(9,D28:D29)</f>
        <v>903762941.34000003</v>
      </c>
      <c r="E30" s="478">
        <f>SUBTOTAL(9,E28:E29)</f>
        <v>111404736.87</v>
      </c>
      <c r="F30" s="478">
        <f>SUBTOTAL(9,F28:F29)</f>
        <v>569605878.50999999</v>
      </c>
      <c r="G30" s="478">
        <f>SUBTOTAL(9,G28:G29)</f>
        <v>445561799.70000011</v>
      </c>
    </row>
    <row r="31" spans="2:7" outlineLevel="4">
      <c r="B31" s="180">
        <v>11339001</v>
      </c>
      <c r="C31" s="145" t="s">
        <v>1773</v>
      </c>
      <c r="D31" s="478">
        <v>3296914354.2600002</v>
      </c>
      <c r="E31" s="478">
        <v>10221040778.059999</v>
      </c>
      <c r="F31" s="478">
        <v>13517328048.609999</v>
      </c>
      <c r="G31" s="478">
        <v>627083.70999985933</v>
      </c>
    </row>
    <row r="32" spans="2:7" outlineLevel="3">
      <c r="B32">
        <v>113390</v>
      </c>
      <c r="C32" t="s">
        <v>321</v>
      </c>
      <c r="D32" s="478">
        <f>SUBTOTAL(9,D31:D31)</f>
        <v>3296914354.2600002</v>
      </c>
      <c r="E32" s="478">
        <f>SUBTOTAL(9,E31:E31)</f>
        <v>10221040778.059999</v>
      </c>
      <c r="F32" s="478">
        <f>SUBTOTAL(9,F31:F31)</f>
        <v>13517328048.609999</v>
      </c>
      <c r="G32" s="478">
        <f>SUBTOTAL(9,G31:G31)</f>
        <v>627083.70999985933</v>
      </c>
    </row>
    <row r="33" spans="2:7" outlineLevel="2">
      <c r="B33">
        <v>1133</v>
      </c>
      <c r="C33" t="s">
        <v>320</v>
      </c>
      <c r="D33" s="478">
        <f>SUBTOTAL(9,D31:D32)</f>
        <v>3296914354.2600002</v>
      </c>
      <c r="E33" s="478">
        <f>SUBTOTAL(9,E31:E32)</f>
        <v>10221040778.059999</v>
      </c>
      <c r="F33" s="478">
        <f>SUBTOTAL(9,F31:F32)</f>
        <v>13517328048.609999</v>
      </c>
      <c r="G33" s="478">
        <f>SUBTOTAL(9,G31:G32)</f>
        <v>627083.70999985933</v>
      </c>
    </row>
    <row r="34" spans="2:7" outlineLevel="1">
      <c r="B34">
        <v>11</v>
      </c>
      <c r="C34" t="s">
        <v>288</v>
      </c>
      <c r="D34" s="478">
        <f>SUBTOTAL(9,D10:D33)</f>
        <v>11574427452.369999</v>
      </c>
      <c r="E34" s="478">
        <f>SUBTOTAL(9,E10:E33)</f>
        <v>30883376026.019997</v>
      </c>
      <c r="F34" s="478">
        <f>SUBTOTAL(9,F10:F33)</f>
        <v>28988242874.18</v>
      </c>
      <c r="G34" s="478">
        <f>SUBTOTAL(9,G10:G33)</f>
        <v>13469560604.209999</v>
      </c>
    </row>
    <row r="35" spans="2:7" outlineLevel="4">
      <c r="B35" s="180">
        <v>12010601</v>
      </c>
      <c r="C35" s="145" t="s">
        <v>327</v>
      </c>
      <c r="D35" s="478">
        <v>2378856115.8899999</v>
      </c>
      <c r="E35" s="478">
        <v>822312535.26999998</v>
      </c>
      <c r="F35" s="478">
        <v>792653606.62</v>
      </c>
      <c r="G35" s="478">
        <v>2408515044.54</v>
      </c>
    </row>
    <row r="36" spans="2:7" outlineLevel="4">
      <c r="B36" s="180">
        <v>12010602</v>
      </c>
      <c r="C36" s="145" t="s">
        <v>328</v>
      </c>
      <c r="D36" s="478">
        <v>44436226.710000001</v>
      </c>
      <c r="E36" s="478">
        <v>33160119.549999997</v>
      </c>
      <c r="F36" s="478">
        <v>30639455.199999999</v>
      </c>
      <c r="G36" s="478">
        <v>46956891.060000002</v>
      </c>
    </row>
    <row r="37" spans="2:7" outlineLevel="3">
      <c r="B37">
        <v>120106</v>
      </c>
      <c r="C37" t="s">
        <v>326</v>
      </c>
      <c r="D37" s="478">
        <f>SUBTOTAL(9,D35:D36)</f>
        <v>2423292342.5999999</v>
      </c>
      <c r="E37" s="478">
        <f>SUBTOTAL(9,E35:E36)</f>
        <v>855472654.81999993</v>
      </c>
      <c r="F37" s="478">
        <f>SUBTOTAL(9,F35:F36)</f>
        <v>823293061.82000005</v>
      </c>
      <c r="G37" s="478">
        <f>SUBTOTAL(9,G35:G36)</f>
        <v>2455471935.5999999</v>
      </c>
    </row>
    <row r="38" spans="2:7" outlineLevel="2">
      <c r="B38">
        <v>1201</v>
      </c>
      <c r="C38" t="s">
        <v>325</v>
      </c>
      <c r="D38" s="478">
        <f>SUBTOTAL(9,D35:D37)</f>
        <v>2423292342.5999999</v>
      </c>
      <c r="E38" s="478">
        <f>SUBTOTAL(9,E35:E37)</f>
        <v>855472654.81999993</v>
      </c>
      <c r="F38" s="478">
        <f>SUBTOTAL(9,F35:F37)</f>
        <v>823293061.82000005</v>
      </c>
      <c r="G38" s="478">
        <f>SUBTOTAL(9,G35:G37)</f>
        <v>2455471935.5999999</v>
      </c>
    </row>
    <row r="39" spans="2:7" outlineLevel="1">
      <c r="B39">
        <v>12</v>
      </c>
      <c r="C39" t="s">
        <v>324</v>
      </c>
      <c r="D39" s="478">
        <f>SUBTOTAL(9,D35:D38)</f>
        <v>2423292342.5999999</v>
      </c>
      <c r="E39" s="478">
        <f>SUBTOTAL(9,E35:E38)</f>
        <v>855472654.81999993</v>
      </c>
      <c r="F39" s="478">
        <f>SUBTOTAL(9,F35:F38)</f>
        <v>823293061.82000005</v>
      </c>
      <c r="G39" s="478">
        <f>SUBTOTAL(9,G35:G38)</f>
        <v>2455471935.5999999</v>
      </c>
    </row>
    <row r="40" spans="2:7" outlineLevel="4">
      <c r="B40" s="180">
        <v>14070101</v>
      </c>
      <c r="C40" s="145" t="s">
        <v>335</v>
      </c>
      <c r="D40" s="478">
        <v>76426606</v>
      </c>
      <c r="E40" s="478">
        <v>0</v>
      </c>
      <c r="F40" s="478">
        <v>76426606</v>
      </c>
      <c r="G40" s="478">
        <v>0</v>
      </c>
    </row>
    <row r="41" spans="2:7" outlineLevel="4">
      <c r="B41" s="180">
        <v>14070102</v>
      </c>
      <c r="C41" s="145" t="s">
        <v>336</v>
      </c>
      <c r="D41" s="478">
        <v>5230569963</v>
      </c>
      <c r="E41" s="478">
        <v>4627253978.5599995</v>
      </c>
      <c r="F41" s="478">
        <v>9199125349.0699997</v>
      </c>
      <c r="G41" s="478">
        <v>658698592.48999977</v>
      </c>
    </row>
    <row r="42" spans="2:7" outlineLevel="4">
      <c r="B42" s="180">
        <v>14070103</v>
      </c>
      <c r="C42" s="145" t="s">
        <v>1774</v>
      </c>
      <c r="D42" s="478">
        <v>0</v>
      </c>
      <c r="E42" s="478">
        <v>27234418.149999999</v>
      </c>
      <c r="F42" s="478">
        <v>27234418.149999999</v>
      </c>
      <c r="G42" s="478">
        <v>0</v>
      </c>
    </row>
    <row r="43" spans="2:7" outlineLevel="3">
      <c r="B43">
        <v>140701</v>
      </c>
      <c r="C43" t="s">
        <v>334</v>
      </c>
      <c r="D43" s="478">
        <f>SUBTOTAL(9,D40:D42)</f>
        <v>5306996569</v>
      </c>
      <c r="E43" s="478">
        <f>SUBTOTAL(9,E40:E42)</f>
        <v>4654488396.7099991</v>
      </c>
      <c r="F43" s="478">
        <f>SUBTOTAL(9,F40:F42)</f>
        <v>9302786373.2199993</v>
      </c>
      <c r="G43" s="478">
        <f>SUBTOTAL(9,G40:G42)</f>
        <v>658698592.48999977</v>
      </c>
    </row>
    <row r="44" spans="2:7" outlineLevel="2">
      <c r="B44">
        <v>1407</v>
      </c>
      <c r="C44" t="s">
        <v>334</v>
      </c>
      <c r="D44" s="478">
        <f>SUBTOTAL(9,D40:D43)</f>
        <v>5306996569</v>
      </c>
      <c r="E44" s="478">
        <f>SUBTOTAL(9,E40:E43)</f>
        <v>4654488396.7099991</v>
      </c>
      <c r="F44" s="478">
        <f>SUBTOTAL(9,F40:F43)</f>
        <v>9302786373.2199993</v>
      </c>
      <c r="G44" s="478">
        <f>SUBTOTAL(9,G40:G43)</f>
        <v>658698592.48999977</v>
      </c>
    </row>
    <row r="45" spans="2:7" outlineLevel="4">
      <c r="B45" s="180">
        <v>14220101</v>
      </c>
      <c r="C45" s="145" t="s">
        <v>345</v>
      </c>
      <c r="D45" s="478">
        <v>0</v>
      </c>
      <c r="E45" s="478">
        <v>0</v>
      </c>
      <c r="F45" s="478">
        <v>0</v>
      </c>
      <c r="G45" s="478">
        <v>0</v>
      </c>
    </row>
    <row r="46" spans="2:7" outlineLevel="3">
      <c r="B46">
        <v>142201</v>
      </c>
      <c r="C46" t="s">
        <v>344</v>
      </c>
      <c r="D46" s="478">
        <f>SUBTOTAL(9,D45:D45)</f>
        <v>0</v>
      </c>
      <c r="E46" s="478">
        <f>SUBTOTAL(9,E45:E45)</f>
        <v>0</v>
      </c>
      <c r="F46" s="478">
        <f>SUBTOTAL(9,F45:F45)</f>
        <v>0</v>
      </c>
      <c r="G46" s="478">
        <f>SUBTOTAL(9,G45:G45)</f>
        <v>0</v>
      </c>
    </row>
    <row r="47" spans="2:7" outlineLevel="4">
      <c r="B47" s="180">
        <v>14220201</v>
      </c>
      <c r="C47" s="145" t="s">
        <v>347</v>
      </c>
      <c r="D47" s="478">
        <v>21693095.75</v>
      </c>
      <c r="E47" s="478">
        <v>3249701</v>
      </c>
      <c r="F47" s="478">
        <v>0</v>
      </c>
      <c r="G47" s="478">
        <v>24942796.75</v>
      </c>
    </row>
    <row r="48" spans="2:7" outlineLevel="4">
      <c r="B48" s="180">
        <v>14220202</v>
      </c>
      <c r="C48" s="145" t="s">
        <v>1668</v>
      </c>
      <c r="D48" s="478">
        <v>5469421.1100000003</v>
      </c>
      <c r="E48" s="478">
        <v>138338</v>
      </c>
      <c r="F48" s="478">
        <v>0</v>
      </c>
      <c r="G48" s="478">
        <v>5607759.1100000003</v>
      </c>
    </row>
    <row r="49" spans="2:7" outlineLevel="4">
      <c r="B49" s="180">
        <v>14220203</v>
      </c>
      <c r="C49" s="145" t="s">
        <v>349</v>
      </c>
      <c r="D49" s="478">
        <v>584965</v>
      </c>
      <c r="E49" s="478">
        <v>0</v>
      </c>
      <c r="F49" s="478">
        <v>0</v>
      </c>
      <c r="G49" s="478">
        <v>584965</v>
      </c>
    </row>
    <row r="50" spans="2:7" outlineLevel="3">
      <c r="B50">
        <v>142202</v>
      </c>
      <c r="C50" t="s">
        <v>346</v>
      </c>
      <c r="D50" s="478">
        <f>SUBTOTAL(9,D47:D49)</f>
        <v>27747481.859999999</v>
      </c>
      <c r="E50" s="478">
        <f>SUBTOTAL(9,E47:E49)</f>
        <v>3388039</v>
      </c>
      <c r="F50" s="478">
        <f>SUBTOTAL(9,F47:F49)</f>
        <v>0</v>
      </c>
      <c r="G50" s="478">
        <f>SUBTOTAL(9,G47:G49)</f>
        <v>31135520.859999999</v>
      </c>
    </row>
    <row r="51" spans="2:7" outlineLevel="4">
      <c r="B51" s="180">
        <v>14220301</v>
      </c>
      <c r="C51" s="145" t="s">
        <v>351</v>
      </c>
      <c r="D51" s="478">
        <v>177708000</v>
      </c>
      <c r="E51" s="478">
        <v>0</v>
      </c>
      <c r="F51" s="478">
        <v>0</v>
      </c>
      <c r="G51" s="478">
        <v>177708000</v>
      </c>
    </row>
    <row r="52" spans="2:7" outlineLevel="4">
      <c r="B52" s="180">
        <v>14220302</v>
      </c>
      <c r="C52" s="145" t="s">
        <v>352</v>
      </c>
      <c r="D52" s="478">
        <v>0</v>
      </c>
      <c r="E52" s="478">
        <v>0</v>
      </c>
      <c r="F52" s="478">
        <v>0</v>
      </c>
      <c r="G52" s="478">
        <v>0</v>
      </c>
    </row>
    <row r="53" spans="2:7" outlineLevel="3">
      <c r="B53">
        <v>142203</v>
      </c>
      <c r="C53" t="s">
        <v>350</v>
      </c>
      <c r="D53" s="478">
        <f>SUBTOTAL(9,D51:D52)</f>
        <v>177708000</v>
      </c>
      <c r="E53" s="478">
        <f>SUBTOTAL(9,E51:E52)</f>
        <v>0</v>
      </c>
      <c r="F53" s="478">
        <f>SUBTOTAL(9,F51:F52)</f>
        <v>0</v>
      </c>
      <c r="G53" s="478">
        <f>SUBTOTAL(9,G51:G52)</f>
        <v>177708000</v>
      </c>
    </row>
    <row r="54" spans="2:7" outlineLevel="4">
      <c r="B54" s="180">
        <v>14221001</v>
      </c>
      <c r="C54" s="145" t="s">
        <v>354</v>
      </c>
      <c r="D54" s="478">
        <v>2304288</v>
      </c>
      <c r="E54" s="478">
        <v>1971317</v>
      </c>
      <c r="F54" s="478">
        <v>4275605</v>
      </c>
      <c r="G54" s="478">
        <v>0</v>
      </c>
    </row>
    <row r="55" spans="2:7" outlineLevel="3">
      <c r="B55">
        <v>142210</v>
      </c>
      <c r="C55" t="s">
        <v>353</v>
      </c>
      <c r="D55" s="478">
        <f>SUBTOTAL(9,D54:D54)</f>
        <v>2304288</v>
      </c>
      <c r="E55" s="478">
        <f>SUBTOTAL(9,E54:E54)</f>
        <v>1971317</v>
      </c>
      <c r="F55" s="478">
        <f>SUBTOTAL(9,F54:F54)</f>
        <v>4275605</v>
      </c>
      <c r="G55" s="478">
        <f>SUBTOTAL(9,G54:G54)</f>
        <v>0</v>
      </c>
    </row>
    <row r="56" spans="2:7" outlineLevel="4">
      <c r="B56" s="180">
        <v>14225001</v>
      </c>
      <c r="C56" s="145" t="s">
        <v>1669</v>
      </c>
      <c r="D56" s="478">
        <v>282214.75</v>
      </c>
      <c r="E56" s="478">
        <v>3956.04</v>
      </c>
      <c r="F56" s="478">
        <v>0</v>
      </c>
      <c r="G56" s="478">
        <v>286170.78999999998</v>
      </c>
    </row>
    <row r="57" spans="2:7" outlineLevel="4">
      <c r="B57" s="180">
        <v>14225002</v>
      </c>
      <c r="C57" s="145" t="s">
        <v>1670</v>
      </c>
      <c r="D57" s="478">
        <v>126854.28</v>
      </c>
      <c r="E57" s="478">
        <v>8046814.5800000001</v>
      </c>
      <c r="F57" s="478">
        <v>8173668.8600000003</v>
      </c>
      <c r="G57" s="478">
        <v>-2.6193447411060333E-10</v>
      </c>
    </row>
    <row r="58" spans="2:7" outlineLevel="4">
      <c r="B58" s="180">
        <v>14225003</v>
      </c>
      <c r="C58" s="145" t="s">
        <v>358</v>
      </c>
      <c r="D58" s="478">
        <v>62712.47</v>
      </c>
      <c r="E58" s="478">
        <v>4334516.05</v>
      </c>
      <c r="F58" s="478">
        <v>4397228.5199999996</v>
      </c>
      <c r="G58" s="478">
        <v>2.6193447411060333E-10</v>
      </c>
    </row>
    <row r="59" spans="2:7" outlineLevel="4">
      <c r="B59" s="180">
        <v>14225004</v>
      </c>
      <c r="C59" s="145" t="s">
        <v>359</v>
      </c>
      <c r="D59" s="478">
        <v>106754.13</v>
      </c>
      <c r="E59" s="478">
        <v>1365253.93</v>
      </c>
      <c r="F59" s="478">
        <v>1472008.06</v>
      </c>
      <c r="G59" s="478">
        <v>0</v>
      </c>
    </row>
    <row r="60" spans="2:7" outlineLevel="4">
      <c r="B60" s="180">
        <v>14225005</v>
      </c>
      <c r="C60" s="145" t="s">
        <v>360</v>
      </c>
      <c r="D60" s="478">
        <v>217528.29</v>
      </c>
      <c r="E60" s="478">
        <v>5518782.6600000001</v>
      </c>
      <c r="F60" s="478">
        <v>5736310.9500000002</v>
      </c>
      <c r="G60" s="478">
        <v>0</v>
      </c>
    </row>
    <row r="61" spans="2:7" outlineLevel="4">
      <c r="B61" s="180">
        <v>14225006</v>
      </c>
      <c r="C61" s="145" t="s">
        <v>361</v>
      </c>
      <c r="D61" s="478">
        <v>67177.83</v>
      </c>
      <c r="E61" s="478">
        <v>4129754.3899999997</v>
      </c>
      <c r="F61" s="478">
        <v>4196932.22</v>
      </c>
      <c r="G61" s="478">
        <v>-7.2759576141834259E-11</v>
      </c>
    </row>
    <row r="62" spans="2:7" outlineLevel="4">
      <c r="B62" s="180">
        <v>14225007</v>
      </c>
      <c r="C62" s="145" t="s">
        <v>362</v>
      </c>
      <c r="D62" s="478">
        <v>0</v>
      </c>
      <c r="E62" s="478">
        <v>4983552.5199999996</v>
      </c>
      <c r="F62" s="478">
        <v>4983552.5199999996</v>
      </c>
      <c r="G62" s="478">
        <v>0</v>
      </c>
    </row>
    <row r="63" spans="2:7" outlineLevel="3">
      <c r="B63">
        <v>142250</v>
      </c>
      <c r="C63" t="s">
        <v>355</v>
      </c>
      <c r="D63" s="478">
        <f>SUBTOTAL(9,D56:D62)</f>
        <v>863241.75</v>
      </c>
      <c r="E63" s="478">
        <f>SUBTOTAL(9,E56:E62)</f>
        <v>28382630.169999998</v>
      </c>
      <c r="F63" s="478">
        <f>SUBTOTAL(9,F56:F62)</f>
        <v>28959701.129999999</v>
      </c>
      <c r="G63" s="478">
        <f>SUBTOTAL(9,G56:G62)</f>
        <v>286170.78999999986</v>
      </c>
    </row>
    <row r="64" spans="2:7" outlineLevel="2">
      <c r="B64">
        <v>1422</v>
      </c>
      <c r="C64" t="s">
        <v>343</v>
      </c>
      <c r="D64" s="478">
        <f>SUBTOTAL(9,D45:D63)</f>
        <v>208623011.61000001</v>
      </c>
      <c r="E64" s="478">
        <f>SUBTOTAL(9,E45:E63)</f>
        <v>33741986.170000002</v>
      </c>
      <c r="F64" s="478">
        <f>SUBTOTAL(9,F45:F63)</f>
        <v>33235306.129999995</v>
      </c>
      <c r="G64" s="478">
        <f>SUBTOTAL(9,G45:G63)</f>
        <v>209129691.65000001</v>
      </c>
    </row>
    <row r="65" spans="2:7" outlineLevel="4">
      <c r="B65" s="180">
        <v>14240201</v>
      </c>
      <c r="C65" s="145" t="s">
        <v>1642</v>
      </c>
      <c r="D65" s="478">
        <v>5879328834</v>
      </c>
      <c r="E65" s="478">
        <v>0</v>
      </c>
      <c r="F65" s="478">
        <v>141061087</v>
      </c>
      <c r="G65" s="478">
        <v>5738267747</v>
      </c>
    </row>
    <row r="66" spans="2:7" outlineLevel="3">
      <c r="B66">
        <v>142402</v>
      </c>
      <c r="C66" t="s">
        <v>411</v>
      </c>
      <c r="D66" s="478">
        <f>SUBTOTAL(9,D65:D65)</f>
        <v>5879328834</v>
      </c>
      <c r="E66" s="478">
        <f>SUBTOTAL(9,E65:E65)</f>
        <v>0</v>
      </c>
      <c r="F66" s="478">
        <f>SUBTOTAL(9,F65:F65)</f>
        <v>141061087</v>
      </c>
      <c r="G66" s="478">
        <f>SUBTOTAL(9,G65:G65)</f>
        <v>5738267747</v>
      </c>
    </row>
    <row r="67" spans="2:7" outlineLevel="2">
      <c r="B67">
        <v>1424</v>
      </c>
      <c r="C67" t="s">
        <v>410</v>
      </c>
      <c r="D67" s="478">
        <f>SUBTOTAL(9,D65:D66)</f>
        <v>5879328834</v>
      </c>
      <c r="E67" s="478">
        <f>SUBTOTAL(9,E65:E66)</f>
        <v>0</v>
      </c>
      <c r="F67" s="478">
        <f>SUBTOTAL(9,F65:F66)</f>
        <v>141061087</v>
      </c>
      <c r="G67" s="478">
        <f>SUBTOTAL(9,G65:G66)</f>
        <v>5738267747</v>
      </c>
    </row>
    <row r="68" spans="2:7" outlineLevel="4">
      <c r="B68" s="180">
        <v>14700601</v>
      </c>
      <c r="C68" s="145" t="s">
        <v>416</v>
      </c>
      <c r="D68" s="478">
        <v>85215041</v>
      </c>
      <c r="E68" s="478">
        <v>440427411.02000004</v>
      </c>
      <c r="F68" s="478">
        <v>331383103.47000003</v>
      </c>
      <c r="G68" s="478">
        <v>194259348.55000001</v>
      </c>
    </row>
    <row r="69" spans="2:7" outlineLevel="4">
      <c r="B69" s="180">
        <v>14700602</v>
      </c>
      <c r="C69" s="145" t="s">
        <v>417</v>
      </c>
      <c r="D69" s="478">
        <v>0</v>
      </c>
      <c r="E69" s="478">
        <v>1311374.3</v>
      </c>
      <c r="F69" s="478">
        <v>1311374.3</v>
      </c>
      <c r="G69" s="478">
        <v>0</v>
      </c>
    </row>
    <row r="70" spans="2:7" outlineLevel="3">
      <c r="B70">
        <v>147006</v>
      </c>
      <c r="C70" t="s">
        <v>987</v>
      </c>
      <c r="D70" s="478">
        <f>SUBTOTAL(9,D68:D69)</f>
        <v>85215041</v>
      </c>
      <c r="E70" s="478">
        <f>SUBTOTAL(9,E68:E69)</f>
        <v>441738785.32000005</v>
      </c>
      <c r="F70" s="478">
        <f>SUBTOTAL(9,F68:F69)</f>
        <v>332694477.77000004</v>
      </c>
      <c r="G70" s="478">
        <f>SUBTOTAL(9,G68:G69)</f>
        <v>194259348.55000001</v>
      </c>
    </row>
    <row r="71" spans="2:7" outlineLevel="4">
      <c r="B71" s="180">
        <v>14701201</v>
      </c>
      <c r="C71" s="145" t="s">
        <v>419</v>
      </c>
      <c r="D71" s="478">
        <v>0</v>
      </c>
      <c r="E71" s="478">
        <v>19288483</v>
      </c>
      <c r="F71" s="478">
        <v>19288483</v>
      </c>
      <c r="G71" s="478">
        <v>0</v>
      </c>
    </row>
    <row r="72" spans="2:7" outlineLevel="3">
      <c r="B72">
        <v>147012</v>
      </c>
      <c r="C72" t="s">
        <v>418</v>
      </c>
      <c r="D72" s="478">
        <f>SUBTOTAL(9,D71:D71)</f>
        <v>0</v>
      </c>
      <c r="E72" s="478">
        <f>SUBTOTAL(9,E71:E71)</f>
        <v>19288483</v>
      </c>
      <c r="F72" s="478">
        <f>SUBTOTAL(9,F71:F71)</f>
        <v>19288483</v>
      </c>
      <c r="G72" s="478">
        <f>SUBTOTAL(9,G71:G71)</f>
        <v>0</v>
      </c>
    </row>
    <row r="73" spans="2:7" outlineLevel="4">
      <c r="B73" s="180">
        <v>14708301</v>
      </c>
      <c r="C73" s="145" t="s">
        <v>1775</v>
      </c>
      <c r="D73" s="478">
        <v>66927262</v>
      </c>
      <c r="E73" s="478">
        <v>42901318</v>
      </c>
      <c r="F73" s="478">
        <v>66226650</v>
      </c>
      <c r="G73" s="478">
        <v>43601930</v>
      </c>
    </row>
    <row r="74" spans="2:7" outlineLevel="3">
      <c r="B74">
        <v>147083</v>
      </c>
      <c r="C74" t="s">
        <v>426</v>
      </c>
      <c r="D74" s="478">
        <f>SUBTOTAL(9,D73:D73)</f>
        <v>66927262</v>
      </c>
      <c r="E74" s="478">
        <f>SUBTOTAL(9,E73:E73)</f>
        <v>42901318</v>
      </c>
      <c r="F74" s="478">
        <f>SUBTOTAL(9,F73:F73)</f>
        <v>66226650</v>
      </c>
      <c r="G74" s="478">
        <f>SUBTOTAL(9,G73:G73)</f>
        <v>43601930</v>
      </c>
    </row>
    <row r="75" spans="2:7" outlineLevel="4">
      <c r="B75" s="180">
        <v>14709002</v>
      </c>
      <c r="C75" s="145" t="s">
        <v>428</v>
      </c>
      <c r="D75" s="478">
        <v>0</v>
      </c>
      <c r="E75" s="478">
        <v>0</v>
      </c>
      <c r="F75" s="478">
        <v>0</v>
      </c>
      <c r="G75" s="478">
        <v>0</v>
      </c>
    </row>
    <row r="76" spans="2:7" outlineLevel="4">
      <c r="B76" s="180">
        <v>14709003</v>
      </c>
      <c r="C76" s="145" t="s">
        <v>429</v>
      </c>
      <c r="D76" s="478">
        <v>1689114.36</v>
      </c>
      <c r="E76" s="478">
        <v>10514972.93</v>
      </c>
      <c r="F76" s="478">
        <v>11395041.93</v>
      </c>
      <c r="G76" s="478">
        <v>809045.3600000001</v>
      </c>
    </row>
    <row r="77" spans="2:7" outlineLevel="4">
      <c r="B77" s="180">
        <v>14709004</v>
      </c>
      <c r="C77" s="145" t="s">
        <v>1643</v>
      </c>
      <c r="D77" s="478">
        <v>5491967</v>
      </c>
      <c r="E77" s="478">
        <v>1</v>
      </c>
      <c r="F77" s="478">
        <v>1145353</v>
      </c>
      <c r="G77" s="478">
        <v>4346615</v>
      </c>
    </row>
    <row r="78" spans="2:7" outlineLevel="4">
      <c r="B78" s="180">
        <v>14709005</v>
      </c>
      <c r="C78" s="145" t="s">
        <v>431</v>
      </c>
      <c r="D78" s="478">
        <v>149547563.25999999</v>
      </c>
      <c r="E78" s="478">
        <v>116587.4</v>
      </c>
      <c r="F78" s="478">
        <v>9597953</v>
      </c>
      <c r="G78" s="478">
        <v>140066197.66</v>
      </c>
    </row>
    <row r="79" spans="2:7" outlineLevel="4">
      <c r="B79" s="180">
        <v>14709006</v>
      </c>
      <c r="C79" s="145" t="s">
        <v>1644</v>
      </c>
      <c r="D79" s="478">
        <v>0</v>
      </c>
      <c r="E79" s="478">
        <v>0</v>
      </c>
      <c r="F79" s="478">
        <v>0</v>
      </c>
      <c r="G79" s="478">
        <v>0</v>
      </c>
    </row>
    <row r="80" spans="2:7" outlineLevel="4">
      <c r="B80" s="180">
        <v>14709095</v>
      </c>
      <c r="C80" s="145" t="s">
        <v>434</v>
      </c>
      <c r="D80" s="478">
        <v>-20449619.449999999</v>
      </c>
      <c r="E80" s="478">
        <v>0</v>
      </c>
      <c r="F80" s="478">
        <v>0</v>
      </c>
      <c r="G80" s="478">
        <v>-20449619.449999999</v>
      </c>
    </row>
    <row r="81" spans="2:7" outlineLevel="3">
      <c r="B81">
        <v>147090</v>
      </c>
      <c r="C81" t="s">
        <v>414</v>
      </c>
      <c r="D81" s="478">
        <f>SUBTOTAL(9,D75:D80)</f>
        <v>136279025.17000002</v>
      </c>
      <c r="E81" s="478">
        <f>SUBTOTAL(9,E75:E80)</f>
        <v>10631561.33</v>
      </c>
      <c r="F81" s="478">
        <f>SUBTOTAL(9,F75:F80)</f>
        <v>22138347.93</v>
      </c>
      <c r="G81" s="478">
        <f>SUBTOTAL(9,G75:G80)</f>
        <v>124772238.57000001</v>
      </c>
    </row>
    <row r="82" spans="2:7" outlineLevel="2">
      <c r="B82">
        <v>1470</v>
      </c>
      <c r="C82" t="s">
        <v>414</v>
      </c>
      <c r="D82" s="478">
        <f>SUBTOTAL(9,D68:D81)</f>
        <v>288421328.17000002</v>
      </c>
      <c r="E82" s="478">
        <f>SUBTOTAL(9,E68:E81)</f>
        <v>514560147.65000004</v>
      </c>
      <c r="F82" s="478">
        <f>SUBTOTAL(9,F68:F81)</f>
        <v>440347958.70000005</v>
      </c>
      <c r="G82" s="478">
        <f>SUBTOTAL(9,G68:G81)</f>
        <v>362633517.12000006</v>
      </c>
    </row>
    <row r="83" spans="2:7" outlineLevel="4">
      <c r="B83" s="180">
        <v>14900101</v>
      </c>
      <c r="C83" s="145" t="s">
        <v>1645</v>
      </c>
      <c r="D83" s="478">
        <v>0</v>
      </c>
      <c r="E83" s="478">
        <v>0</v>
      </c>
      <c r="F83" s="478">
        <v>0</v>
      </c>
      <c r="G83" s="478">
        <v>0</v>
      </c>
    </row>
    <row r="84" spans="2:7" outlineLevel="3">
      <c r="B84">
        <v>149001</v>
      </c>
      <c r="C84" t="s">
        <v>438</v>
      </c>
      <c r="D84" s="478">
        <f>SUBTOTAL(9,D83:D83)</f>
        <v>0</v>
      </c>
      <c r="E84" s="478">
        <f>SUBTOTAL(9,E83:E83)</f>
        <v>0</v>
      </c>
      <c r="F84" s="478">
        <f>SUBTOTAL(9,F83:F83)</f>
        <v>0</v>
      </c>
      <c r="G84" s="478">
        <f>SUBTOTAL(9,G83:G83)</f>
        <v>0</v>
      </c>
    </row>
    <row r="85" spans="2:7" outlineLevel="2">
      <c r="B85">
        <v>1490</v>
      </c>
      <c r="C85" t="s">
        <v>438</v>
      </c>
      <c r="D85" s="478">
        <f>SUBTOTAL(9,D83:D84)</f>
        <v>0</v>
      </c>
      <c r="E85" s="478">
        <f>SUBTOTAL(9,E83:E84)</f>
        <v>0</v>
      </c>
      <c r="F85" s="478">
        <f>SUBTOTAL(9,F83:F84)</f>
        <v>0</v>
      </c>
      <c r="G85" s="478">
        <f>SUBTOTAL(9,G83:G84)</f>
        <v>0</v>
      </c>
    </row>
    <row r="86" spans="2:7" outlineLevel="4">
      <c r="B86" s="180">
        <v>14990199</v>
      </c>
      <c r="C86" s="145" t="s">
        <v>441</v>
      </c>
      <c r="D86" s="478">
        <v>-6356178.71</v>
      </c>
      <c r="E86" s="478">
        <v>6356178.71</v>
      </c>
      <c r="F86" s="478">
        <v>0</v>
      </c>
      <c r="G86" s="478">
        <v>0</v>
      </c>
    </row>
    <row r="87" spans="2:7" outlineLevel="3">
      <c r="B87">
        <v>149901</v>
      </c>
      <c r="C87" t="s">
        <v>440</v>
      </c>
      <c r="D87" s="478">
        <f>SUBTOTAL(9,D86:D86)</f>
        <v>-6356178.71</v>
      </c>
      <c r="E87" s="478">
        <f>SUBTOTAL(9,E86:E86)</f>
        <v>6356178.71</v>
      </c>
      <c r="F87" s="478">
        <f>SUBTOTAL(9,F86:F86)</f>
        <v>0</v>
      </c>
      <c r="G87" s="478">
        <f>SUBTOTAL(9,G86:G86)</f>
        <v>0</v>
      </c>
    </row>
    <row r="88" spans="2:7" outlineLevel="2">
      <c r="B88">
        <v>1499</v>
      </c>
      <c r="C88" t="s">
        <v>440</v>
      </c>
      <c r="D88" s="478">
        <f>SUBTOTAL(9,D86:D87)</f>
        <v>-6356178.71</v>
      </c>
      <c r="E88" s="478">
        <f>SUBTOTAL(9,E86:E87)</f>
        <v>6356178.71</v>
      </c>
      <c r="F88" s="478">
        <f>SUBTOTAL(9,F86:F87)</f>
        <v>0</v>
      </c>
      <c r="G88" s="478">
        <f>SUBTOTAL(9,G86:G87)</f>
        <v>0</v>
      </c>
    </row>
    <row r="89" spans="2:7" outlineLevel="1">
      <c r="B89">
        <v>14</v>
      </c>
      <c r="C89" t="s">
        <v>250</v>
      </c>
      <c r="D89" s="478">
        <f>SUBTOTAL(9,D40:D88)</f>
        <v>11677013564.070002</v>
      </c>
      <c r="E89" s="478">
        <f>SUBTOTAL(9,E40:E88)</f>
        <v>5209146709.2400007</v>
      </c>
      <c r="F89" s="478">
        <f>SUBTOTAL(9,F40:F88)</f>
        <v>9917430725.0499992</v>
      </c>
      <c r="G89" s="478">
        <f>SUBTOTAL(9,G40:G88)</f>
        <v>6968729548.2599993</v>
      </c>
    </row>
    <row r="90" spans="2:7" outlineLevel="4">
      <c r="B90" s="180">
        <v>15189001</v>
      </c>
      <c r="C90" s="145" t="s">
        <v>1646</v>
      </c>
      <c r="D90" s="478">
        <v>14500000</v>
      </c>
      <c r="E90" s="478">
        <v>0</v>
      </c>
      <c r="F90" s="478">
        <v>0</v>
      </c>
      <c r="G90" s="478">
        <v>14500000</v>
      </c>
    </row>
    <row r="91" spans="2:7" outlineLevel="3">
      <c r="B91">
        <v>151890</v>
      </c>
      <c r="C91" t="s">
        <v>446</v>
      </c>
      <c r="D91" s="478">
        <f>SUBTOTAL(9,D90:D90)</f>
        <v>14500000</v>
      </c>
      <c r="E91" s="478">
        <f>SUBTOTAL(9,E90:E90)</f>
        <v>0</v>
      </c>
      <c r="F91" s="478">
        <f>SUBTOTAL(9,F90:F90)</f>
        <v>0</v>
      </c>
      <c r="G91" s="478">
        <f>SUBTOTAL(9,G90:G90)</f>
        <v>14500000</v>
      </c>
    </row>
    <row r="92" spans="2:7" outlineLevel="2">
      <c r="B92">
        <v>1518</v>
      </c>
      <c r="C92" t="s">
        <v>445</v>
      </c>
      <c r="D92" s="478">
        <f>SUBTOTAL(9,D90:D91)</f>
        <v>14500000</v>
      </c>
      <c r="E92" s="478">
        <f>SUBTOTAL(9,E90:E91)</f>
        <v>0</v>
      </c>
      <c r="F92" s="478">
        <f>SUBTOTAL(9,F90:F91)</f>
        <v>0</v>
      </c>
      <c r="G92" s="478">
        <f>SUBTOTAL(9,G90:G91)</f>
        <v>14500000</v>
      </c>
    </row>
    <row r="93" spans="2:7" outlineLevel="4">
      <c r="B93" s="180">
        <v>15300901</v>
      </c>
      <c r="C93" s="145" t="s">
        <v>450</v>
      </c>
      <c r="D93" s="478">
        <v>0</v>
      </c>
      <c r="E93" s="478">
        <v>0</v>
      </c>
      <c r="F93" s="478">
        <v>0</v>
      </c>
      <c r="G93" s="478">
        <v>0</v>
      </c>
    </row>
    <row r="94" spans="2:7" outlineLevel="3">
      <c r="B94">
        <v>153009</v>
      </c>
      <c r="C94" t="s">
        <v>449</v>
      </c>
      <c r="D94" s="478">
        <f>SUBTOTAL(9,D93:D93)</f>
        <v>0</v>
      </c>
      <c r="E94" s="478">
        <f>SUBTOTAL(9,E93:E93)</f>
        <v>0</v>
      </c>
      <c r="F94" s="478">
        <f>SUBTOTAL(9,F93:F93)</f>
        <v>0</v>
      </c>
      <c r="G94" s="478">
        <f>SUBTOTAL(9,G93:G93)</f>
        <v>0</v>
      </c>
    </row>
    <row r="95" spans="2:7" outlineLevel="2">
      <c r="B95">
        <v>1530</v>
      </c>
      <c r="C95" t="s">
        <v>448</v>
      </c>
      <c r="D95" s="478">
        <f>SUBTOTAL(9,D93:D94)</f>
        <v>0</v>
      </c>
      <c r="E95" s="478">
        <f>SUBTOTAL(9,E93:E94)</f>
        <v>0</v>
      </c>
      <c r="F95" s="478">
        <f>SUBTOTAL(9,F93:F94)</f>
        <v>0</v>
      </c>
      <c r="G95" s="478">
        <f>SUBTOTAL(9,G93:G94)</f>
        <v>0</v>
      </c>
    </row>
    <row r="96" spans="2:7" outlineLevel="1">
      <c r="B96">
        <v>15</v>
      </c>
      <c r="C96" t="s">
        <v>249</v>
      </c>
      <c r="D96" s="478">
        <f>SUBTOTAL(9,D90:D95)</f>
        <v>14500000</v>
      </c>
      <c r="E96" s="478">
        <f>SUBTOTAL(9,E90:E95)</f>
        <v>0</v>
      </c>
      <c r="F96" s="478">
        <f>SUBTOTAL(9,F90:F95)</f>
        <v>0</v>
      </c>
      <c r="G96" s="478">
        <f>SUBTOTAL(9,G90:G95)</f>
        <v>14500000</v>
      </c>
    </row>
    <row r="97" spans="2:7" outlineLevel="4">
      <c r="B97" s="180">
        <v>16400101</v>
      </c>
      <c r="C97" s="145" t="s">
        <v>461</v>
      </c>
      <c r="D97" s="478">
        <v>14563790073</v>
      </c>
      <c r="E97" s="478">
        <v>0</v>
      </c>
      <c r="F97" s="478">
        <v>0</v>
      </c>
      <c r="G97" s="478">
        <v>14563790073</v>
      </c>
    </row>
    <row r="98" spans="2:7" outlineLevel="3">
      <c r="B98">
        <v>164001</v>
      </c>
      <c r="C98" t="s">
        <v>460</v>
      </c>
      <c r="D98" s="478">
        <f>SUBTOTAL(9,D97:D97)</f>
        <v>14563790073</v>
      </c>
      <c r="E98" s="478">
        <f>SUBTOTAL(9,E97:E97)</f>
        <v>0</v>
      </c>
      <c r="F98" s="478">
        <f>SUBTOTAL(9,F97:F97)</f>
        <v>0</v>
      </c>
      <c r="G98" s="478">
        <f>SUBTOTAL(9,G97:G97)</f>
        <v>14563790073</v>
      </c>
    </row>
    <row r="99" spans="2:7" outlineLevel="2">
      <c r="B99">
        <v>1640</v>
      </c>
      <c r="C99" t="s">
        <v>459</v>
      </c>
      <c r="D99" s="478">
        <f>SUBTOTAL(9,D97:D98)</f>
        <v>14563790073</v>
      </c>
      <c r="E99" s="478">
        <f>SUBTOTAL(9,E97:E98)</f>
        <v>0</v>
      </c>
      <c r="F99" s="478">
        <f>SUBTOTAL(9,F97:F98)</f>
        <v>0</v>
      </c>
      <c r="G99" s="478">
        <f>SUBTOTAL(9,G97:G98)</f>
        <v>14563790073</v>
      </c>
    </row>
    <row r="100" spans="2:7" outlineLevel="4">
      <c r="B100" s="180">
        <v>16550101</v>
      </c>
      <c r="C100" s="145" t="s">
        <v>463</v>
      </c>
      <c r="D100" s="478">
        <v>179743278.53</v>
      </c>
      <c r="E100" s="478">
        <v>0</v>
      </c>
      <c r="F100" s="478">
        <v>0</v>
      </c>
      <c r="G100" s="478">
        <v>179743278.53</v>
      </c>
    </row>
    <row r="101" spans="2:7" outlineLevel="4">
      <c r="B101" s="180">
        <v>16550102</v>
      </c>
      <c r="C101" s="145" t="s">
        <v>464</v>
      </c>
      <c r="D101" s="478">
        <v>0</v>
      </c>
      <c r="E101" s="478">
        <v>0</v>
      </c>
      <c r="F101" s="478">
        <v>0</v>
      </c>
      <c r="G101" s="478">
        <v>0</v>
      </c>
    </row>
    <row r="102" spans="2:7" outlineLevel="4">
      <c r="B102" s="180">
        <v>16550103</v>
      </c>
      <c r="C102" s="145" t="s">
        <v>465</v>
      </c>
      <c r="D102" s="478">
        <v>0</v>
      </c>
      <c r="E102" s="478">
        <v>0</v>
      </c>
      <c r="F102" s="478">
        <v>0</v>
      </c>
      <c r="G102" s="478">
        <v>0</v>
      </c>
    </row>
    <row r="103" spans="2:7" outlineLevel="4">
      <c r="B103" s="180">
        <v>16550104</v>
      </c>
      <c r="C103" s="145" t="s">
        <v>466</v>
      </c>
      <c r="D103" s="478">
        <v>0</v>
      </c>
      <c r="E103" s="478">
        <v>0</v>
      </c>
      <c r="F103" s="478">
        <v>0</v>
      </c>
      <c r="G103" s="478">
        <v>0</v>
      </c>
    </row>
    <row r="104" spans="2:7" outlineLevel="4">
      <c r="B104" s="180">
        <v>16550105</v>
      </c>
      <c r="C104" s="145" t="s">
        <v>467</v>
      </c>
      <c r="D104" s="478">
        <v>0</v>
      </c>
      <c r="E104" s="478">
        <v>0</v>
      </c>
      <c r="F104" s="478">
        <v>0</v>
      </c>
      <c r="G104" s="478">
        <v>0</v>
      </c>
    </row>
    <row r="105" spans="2:7" outlineLevel="3">
      <c r="B105">
        <v>165501</v>
      </c>
      <c r="C105" t="s">
        <v>462</v>
      </c>
      <c r="D105" s="478">
        <f>SUBTOTAL(9,D100:D104)</f>
        <v>179743278.53</v>
      </c>
      <c r="E105" s="478">
        <f>SUBTOTAL(9,E100:E104)</f>
        <v>0</v>
      </c>
      <c r="F105" s="478">
        <f>SUBTOTAL(9,F100:F104)</f>
        <v>0</v>
      </c>
      <c r="G105" s="478">
        <f>SUBTOTAL(9,G100:G104)</f>
        <v>179743278.53</v>
      </c>
    </row>
    <row r="106" spans="2:7" outlineLevel="2">
      <c r="B106">
        <v>1655</v>
      </c>
      <c r="C106" t="s">
        <v>462</v>
      </c>
      <c r="D106" s="478">
        <f>SUBTOTAL(9,D100:D105)</f>
        <v>179743278.53</v>
      </c>
      <c r="E106" s="478">
        <f>SUBTOTAL(9,E100:E105)</f>
        <v>0</v>
      </c>
      <c r="F106" s="478">
        <f>SUBTOTAL(9,F100:F105)</f>
        <v>0</v>
      </c>
      <c r="G106" s="478">
        <f>SUBTOTAL(9,G100:G105)</f>
        <v>179743278.53</v>
      </c>
    </row>
    <row r="107" spans="2:7" outlineLevel="4">
      <c r="B107" s="180">
        <v>16650101</v>
      </c>
      <c r="C107" s="145" t="s">
        <v>469</v>
      </c>
      <c r="D107" s="478">
        <v>86767132</v>
      </c>
      <c r="E107" s="478">
        <v>0</v>
      </c>
      <c r="F107" s="478">
        <v>0</v>
      </c>
      <c r="G107" s="478">
        <v>86767132</v>
      </c>
    </row>
    <row r="108" spans="2:7" outlineLevel="4">
      <c r="B108" s="180">
        <v>16650102</v>
      </c>
      <c r="C108" s="145" t="s">
        <v>470</v>
      </c>
      <c r="D108" s="478">
        <v>0</v>
      </c>
      <c r="E108" s="478">
        <v>0</v>
      </c>
      <c r="F108" s="478">
        <v>0</v>
      </c>
      <c r="G108" s="478">
        <v>0</v>
      </c>
    </row>
    <row r="109" spans="2:7" outlineLevel="3">
      <c r="B109">
        <v>166501</v>
      </c>
      <c r="C109" t="s">
        <v>468</v>
      </c>
      <c r="D109" s="478">
        <f>SUBTOTAL(9,D107:D108)</f>
        <v>86767132</v>
      </c>
      <c r="E109" s="478">
        <f>SUBTOTAL(9,E107:E108)</f>
        <v>0</v>
      </c>
      <c r="F109" s="478">
        <f>SUBTOTAL(9,F107:F108)</f>
        <v>0</v>
      </c>
      <c r="G109" s="478">
        <f>SUBTOTAL(9,G107:G108)</f>
        <v>86767132</v>
      </c>
    </row>
    <row r="110" spans="2:7" outlineLevel="2">
      <c r="B110">
        <v>1665</v>
      </c>
      <c r="C110" t="s">
        <v>468</v>
      </c>
      <c r="D110" s="478">
        <f>SUBTOTAL(9,D107:D109)</f>
        <v>86767132</v>
      </c>
      <c r="E110" s="478">
        <f>SUBTOTAL(9,E107:E109)</f>
        <v>0</v>
      </c>
      <c r="F110" s="478">
        <f>SUBTOTAL(9,F107:F109)</f>
        <v>0</v>
      </c>
      <c r="G110" s="478">
        <f>SUBTOTAL(9,G107:G109)</f>
        <v>86767132</v>
      </c>
    </row>
    <row r="111" spans="2:7" outlineLevel="4">
      <c r="B111" s="180">
        <v>16700101</v>
      </c>
      <c r="C111" s="145" t="s">
        <v>472</v>
      </c>
      <c r="D111" s="478">
        <v>24956686.07</v>
      </c>
      <c r="E111" s="478">
        <v>426165180</v>
      </c>
      <c r="F111" s="478">
        <v>0</v>
      </c>
      <c r="G111" s="478">
        <v>451121866.06999999</v>
      </c>
    </row>
    <row r="112" spans="2:7" outlineLevel="4">
      <c r="B112" s="180">
        <v>16700102</v>
      </c>
      <c r="C112" s="145" t="s">
        <v>473</v>
      </c>
      <c r="D112" s="478">
        <v>1313590966.1700001</v>
      </c>
      <c r="E112" s="478">
        <v>0</v>
      </c>
      <c r="F112" s="478">
        <v>3876892</v>
      </c>
      <c r="G112" s="478">
        <v>1309714074.1700001</v>
      </c>
    </row>
    <row r="113" spans="2:7" outlineLevel="4">
      <c r="B113" s="180">
        <v>16700103</v>
      </c>
      <c r="C113" s="145" t="s">
        <v>474</v>
      </c>
      <c r="D113" s="478">
        <v>0</v>
      </c>
      <c r="E113" s="478">
        <v>0</v>
      </c>
      <c r="F113" s="478">
        <v>0</v>
      </c>
      <c r="G113" s="478">
        <v>0</v>
      </c>
    </row>
    <row r="114" spans="2:7" outlineLevel="3">
      <c r="B114">
        <v>167001</v>
      </c>
      <c r="C114" t="s">
        <v>471</v>
      </c>
      <c r="D114" s="478">
        <f>SUBTOTAL(9,D111:D113)</f>
        <v>1338547652.24</v>
      </c>
      <c r="E114" s="478">
        <f>SUBTOTAL(9,E111:E113)</f>
        <v>426165180</v>
      </c>
      <c r="F114" s="478">
        <f>SUBTOTAL(9,F111:F113)</f>
        <v>3876892</v>
      </c>
      <c r="G114" s="478">
        <f>SUBTOTAL(9,G111:G113)</f>
        <v>1760835940.24</v>
      </c>
    </row>
    <row r="115" spans="2:7" outlineLevel="2">
      <c r="B115">
        <v>1670</v>
      </c>
      <c r="C115" t="s">
        <v>471</v>
      </c>
      <c r="D115" s="478">
        <f>SUBTOTAL(9,D111:D114)</f>
        <v>1338547652.24</v>
      </c>
      <c r="E115" s="478">
        <f>SUBTOTAL(9,E111:E114)</f>
        <v>426165180</v>
      </c>
      <c r="F115" s="478">
        <f>SUBTOTAL(9,F111:F114)</f>
        <v>3876892</v>
      </c>
      <c r="G115" s="478">
        <f>SUBTOTAL(9,G111:G114)</f>
        <v>1760835940.24</v>
      </c>
    </row>
    <row r="116" spans="2:7" outlineLevel="4">
      <c r="B116" s="180">
        <v>16850101</v>
      </c>
      <c r="C116" s="145" t="s">
        <v>476</v>
      </c>
      <c r="D116" s="478">
        <v>-837408361.74000001</v>
      </c>
      <c r="E116" s="478">
        <v>0</v>
      </c>
      <c r="F116" s="478">
        <v>69784030.140000001</v>
      </c>
      <c r="G116" s="478">
        <v>-907192391.88</v>
      </c>
    </row>
    <row r="117" spans="2:7" outlineLevel="4">
      <c r="B117" s="180">
        <v>16850102</v>
      </c>
      <c r="C117" s="145" t="s">
        <v>477</v>
      </c>
      <c r="D117" s="478">
        <v>-129201404.25</v>
      </c>
      <c r="E117" s="478">
        <v>0</v>
      </c>
      <c r="F117" s="478">
        <v>3991162.84</v>
      </c>
      <c r="G117" s="478">
        <v>-133192567.08999999</v>
      </c>
    </row>
    <row r="118" spans="2:7" outlineLevel="4">
      <c r="B118" s="180">
        <v>16850103</v>
      </c>
      <c r="C118" s="145" t="s">
        <v>478</v>
      </c>
      <c r="D118" s="478">
        <v>-82541134.560000002</v>
      </c>
      <c r="E118" s="478">
        <v>0</v>
      </c>
      <c r="F118" s="478">
        <v>457622.43</v>
      </c>
      <c r="G118" s="478">
        <v>-82998756.99000001</v>
      </c>
    </row>
    <row r="119" spans="2:7" outlineLevel="4">
      <c r="B119" s="180">
        <v>16850104</v>
      </c>
      <c r="C119" s="145" t="s">
        <v>479</v>
      </c>
      <c r="D119" s="478">
        <v>-848217267.63</v>
      </c>
      <c r="E119" s="478">
        <v>2957787.51</v>
      </c>
      <c r="F119" s="478">
        <v>33090664.93</v>
      </c>
      <c r="G119" s="478">
        <v>-878350145.04999995</v>
      </c>
    </row>
    <row r="120" spans="2:7" outlineLevel="3">
      <c r="B120">
        <v>168501</v>
      </c>
      <c r="C120" t="s">
        <v>475</v>
      </c>
      <c r="D120" s="478">
        <f>SUBTOTAL(9,D116:D119)</f>
        <v>-1897368168.1799998</v>
      </c>
      <c r="E120" s="478">
        <f>SUBTOTAL(9,E116:E119)</f>
        <v>2957787.51</v>
      </c>
      <c r="F120" s="478">
        <f>SUBTOTAL(9,F116:F119)</f>
        <v>107323480.34</v>
      </c>
      <c r="G120" s="478">
        <f>SUBTOTAL(9,G116:G119)</f>
        <v>-2001733861.01</v>
      </c>
    </row>
    <row r="121" spans="2:7" outlineLevel="2">
      <c r="B121">
        <v>1685</v>
      </c>
      <c r="C121" t="s">
        <v>475</v>
      </c>
      <c r="D121" s="478">
        <f>SUBTOTAL(9,D116:D120)</f>
        <v>-1897368168.1799998</v>
      </c>
      <c r="E121" s="478">
        <f>SUBTOTAL(9,E116:E120)</f>
        <v>2957787.51</v>
      </c>
      <c r="F121" s="478">
        <f>SUBTOTAL(9,F116:F120)</f>
        <v>107323480.34</v>
      </c>
      <c r="G121" s="478">
        <f>SUBTOTAL(9,G116:G120)</f>
        <v>-2001733861.01</v>
      </c>
    </row>
    <row r="122" spans="2:7" outlineLevel="4">
      <c r="B122" s="180">
        <v>16900101</v>
      </c>
      <c r="C122" s="145" t="s">
        <v>481</v>
      </c>
      <c r="D122" s="478">
        <v>1</v>
      </c>
      <c r="E122" s="478">
        <v>432918395</v>
      </c>
      <c r="F122" s="478">
        <v>426165180</v>
      </c>
      <c r="G122" s="478">
        <v>6753216</v>
      </c>
    </row>
    <row r="123" spans="2:7" outlineLevel="3">
      <c r="B123">
        <v>169001</v>
      </c>
      <c r="C123" t="s">
        <v>480</v>
      </c>
      <c r="D123" s="478">
        <f>SUBTOTAL(9,D122:D122)</f>
        <v>1</v>
      </c>
      <c r="E123" s="478">
        <f>SUBTOTAL(9,E122:E122)</f>
        <v>432918395</v>
      </c>
      <c r="F123" s="478">
        <f>SUBTOTAL(9,F122:F122)</f>
        <v>426165180</v>
      </c>
      <c r="G123" s="478">
        <f>SUBTOTAL(9,G122:G122)</f>
        <v>6753216</v>
      </c>
    </row>
    <row r="124" spans="2:7" outlineLevel="2">
      <c r="B124">
        <v>1690</v>
      </c>
      <c r="C124" t="s">
        <v>480</v>
      </c>
      <c r="D124" s="478">
        <f>SUBTOTAL(9,D122:D123)</f>
        <v>1</v>
      </c>
      <c r="E124" s="478">
        <f>SUBTOTAL(9,E122:E123)</f>
        <v>432918395</v>
      </c>
      <c r="F124" s="478">
        <f>SUBTOTAL(9,F122:F123)</f>
        <v>426165180</v>
      </c>
      <c r="G124" s="478">
        <f>SUBTOTAL(9,G122:G123)</f>
        <v>6753216</v>
      </c>
    </row>
    <row r="125" spans="2:7" outlineLevel="1">
      <c r="B125">
        <v>16</v>
      </c>
      <c r="C125" t="s">
        <v>454</v>
      </c>
      <c r="D125" s="478">
        <f>SUBTOTAL(9,D97:D124)</f>
        <v>14271479968.590002</v>
      </c>
      <c r="E125" s="478">
        <f>SUBTOTAL(9,E97:E124)</f>
        <v>862041362.50999999</v>
      </c>
      <c r="F125" s="478">
        <f>SUBTOTAL(9,F97:F124)</f>
        <v>537365552.34000003</v>
      </c>
      <c r="G125" s="478">
        <f>SUBTOTAL(9,G97:G124)</f>
        <v>14596155778.760002</v>
      </c>
    </row>
    <row r="126" spans="2:7" outlineLevel="4">
      <c r="B126" s="180">
        <v>19050101</v>
      </c>
      <c r="C126" s="145" t="s">
        <v>498</v>
      </c>
      <c r="D126" s="478">
        <v>267460942</v>
      </c>
      <c r="E126" s="478">
        <v>0</v>
      </c>
      <c r="F126" s="478">
        <v>0</v>
      </c>
      <c r="G126" s="478">
        <v>267460942</v>
      </c>
    </row>
    <row r="127" spans="2:7" outlineLevel="3">
      <c r="B127">
        <v>190501</v>
      </c>
      <c r="C127" t="s">
        <v>497</v>
      </c>
      <c r="D127" s="478">
        <f>SUBTOTAL(9,D126:D126)</f>
        <v>267460942</v>
      </c>
      <c r="E127" s="478">
        <f>SUBTOTAL(9,E126:E126)</f>
        <v>0</v>
      </c>
      <c r="F127" s="478">
        <f>SUBTOTAL(9,F126:F126)</f>
        <v>0</v>
      </c>
      <c r="G127" s="478">
        <f>SUBTOTAL(9,G126:G126)</f>
        <v>267460942</v>
      </c>
    </row>
    <row r="128" spans="2:7" outlineLevel="2">
      <c r="B128">
        <v>1905</v>
      </c>
      <c r="C128" t="s">
        <v>497</v>
      </c>
      <c r="D128" s="478">
        <f>SUBTOTAL(9,D126:D127)</f>
        <v>267460942</v>
      </c>
      <c r="E128" s="478">
        <f>SUBTOTAL(9,E126:E127)</f>
        <v>0</v>
      </c>
      <c r="F128" s="478">
        <f>SUBTOTAL(9,F126:F127)</f>
        <v>0</v>
      </c>
      <c r="G128" s="478">
        <f>SUBTOTAL(9,G126:G127)</f>
        <v>267460942</v>
      </c>
    </row>
    <row r="129" spans="2:7" outlineLevel="4">
      <c r="B129" s="180">
        <v>19700101</v>
      </c>
      <c r="C129" s="145" t="s">
        <v>507</v>
      </c>
      <c r="D129" s="478">
        <v>103959305.7</v>
      </c>
      <c r="E129" s="478">
        <v>17721173</v>
      </c>
      <c r="F129" s="478">
        <v>17721173</v>
      </c>
      <c r="G129" s="478">
        <v>103959305.7</v>
      </c>
    </row>
    <row r="130" spans="2:7" outlineLevel="4">
      <c r="B130" s="180">
        <v>19700102</v>
      </c>
      <c r="C130" s="145" t="s">
        <v>508</v>
      </c>
      <c r="D130" s="478">
        <v>44159672</v>
      </c>
      <c r="E130" s="478">
        <v>0</v>
      </c>
      <c r="F130" s="478">
        <v>0</v>
      </c>
      <c r="G130" s="478">
        <v>44159672</v>
      </c>
    </row>
    <row r="131" spans="2:7" outlineLevel="3">
      <c r="B131">
        <v>197001</v>
      </c>
      <c r="C131" t="s">
        <v>54</v>
      </c>
      <c r="D131" s="478">
        <f>SUBTOTAL(9,D129:D130)</f>
        <v>148118977.69999999</v>
      </c>
      <c r="E131" s="478">
        <f>SUBTOTAL(9,E129:E130)</f>
        <v>17721173</v>
      </c>
      <c r="F131" s="478">
        <f>SUBTOTAL(9,F129:F130)</f>
        <v>17721173</v>
      </c>
      <c r="G131" s="478">
        <f>SUBTOTAL(9,G129:G130)</f>
        <v>148118977.69999999</v>
      </c>
    </row>
    <row r="132" spans="2:7" outlineLevel="2">
      <c r="B132">
        <v>1970</v>
      </c>
      <c r="C132" t="s">
        <v>54</v>
      </c>
      <c r="D132" s="478">
        <f>SUBTOTAL(9,D129:D131)</f>
        <v>148118977.69999999</v>
      </c>
      <c r="E132" s="478">
        <f>SUBTOTAL(9,E129:E131)</f>
        <v>17721173</v>
      </c>
      <c r="F132" s="478">
        <f>SUBTOTAL(9,F129:F131)</f>
        <v>17721173</v>
      </c>
      <c r="G132" s="478">
        <f>SUBTOTAL(9,G129:G131)</f>
        <v>148118977.69999999</v>
      </c>
    </row>
    <row r="133" spans="2:7" outlineLevel="4">
      <c r="B133" s="180">
        <v>19750101</v>
      </c>
      <c r="C133" s="145" t="s">
        <v>510</v>
      </c>
      <c r="D133" s="478">
        <v>-103959305.7</v>
      </c>
      <c r="E133" s="478">
        <v>0</v>
      </c>
      <c r="F133" s="478">
        <v>0</v>
      </c>
      <c r="G133" s="478">
        <v>-103959305.7</v>
      </c>
    </row>
    <row r="134" spans="2:7" outlineLevel="4">
      <c r="B134" s="180">
        <v>19750102</v>
      </c>
      <c r="C134" s="145" t="s">
        <v>511</v>
      </c>
      <c r="D134" s="478">
        <v>-44159672</v>
      </c>
      <c r="E134" s="478">
        <v>0</v>
      </c>
      <c r="F134" s="478">
        <v>0</v>
      </c>
      <c r="G134" s="478">
        <v>-44159672</v>
      </c>
    </row>
    <row r="135" spans="2:7" outlineLevel="4">
      <c r="B135" s="180">
        <v>19750103</v>
      </c>
      <c r="C135" s="145" t="s">
        <v>512</v>
      </c>
      <c r="D135" s="478">
        <v>-240372849.03999999</v>
      </c>
      <c r="E135" s="478">
        <v>0</v>
      </c>
      <c r="F135" s="478">
        <v>27088093.280000001</v>
      </c>
      <c r="G135" s="478">
        <v>-267460942.31999999</v>
      </c>
    </row>
    <row r="136" spans="2:7" outlineLevel="3">
      <c r="B136">
        <v>197501</v>
      </c>
      <c r="C136" t="s">
        <v>509</v>
      </c>
      <c r="D136" s="478">
        <f>SUBTOTAL(9,D133:D135)</f>
        <v>-388491826.74000001</v>
      </c>
      <c r="E136" s="478">
        <f>SUBTOTAL(9,E133:E135)</f>
        <v>0</v>
      </c>
      <c r="F136" s="478">
        <f>SUBTOTAL(9,F133:F135)</f>
        <v>27088093.280000001</v>
      </c>
      <c r="G136" s="478">
        <f>SUBTOTAL(9,G133:G135)</f>
        <v>-415579920.01999998</v>
      </c>
    </row>
    <row r="137" spans="2:7" outlineLevel="2">
      <c r="B137">
        <v>1975</v>
      </c>
      <c r="C137" t="s">
        <v>509</v>
      </c>
      <c r="D137" s="478">
        <f>SUBTOTAL(9,D133:D136)</f>
        <v>-388491826.74000001</v>
      </c>
      <c r="E137" s="478">
        <f>SUBTOTAL(9,E133:E136)</f>
        <v>0</v>
      </c>
      <c r="F137" s="478">
        <f>SUBTOTAL(9,F133:F136)</f>
        <v>27088093.280000001</v>
      </c>
      <c r="G137" s="478">
        <f>SUBTOTAL(9,G133:G136)</f>
        <v>-415579920.01999998</v>
      </c>
    </row>
    <row r="138" spans="2:7" outlineLevel="1">
      <c r="B138">
        <v>19</v>
      </c>
      <c r="C138" t="s">
        <v>496</v>
      </c>
      <c r="D138" s="478">
        <f>SUBTOTAL(9,D126:D137)</f>
        <v>27088092.960000008</v>
      </c>
      <c r="E138" s="478">
        <f>SUBTOTAL(9,E126:E137)</f>
        <v>17721173</v>
      </c>
      <c r="F138" s="478">
        <f>SUBTOTAL(9,F126:F137)</f>
        <v>44809266.280000001</v>
      </c>
      <c r="G138" s="478">
        <f>SUBTOTAL(9,G126:G137)</f>
        <v>-0.31999999284744263</v>
      </c>
    </row>
    <row r="139" spans="2:7">
      <c r="B139">
        <v>1</v>
      </c>
      <c r="C139" t="s">
        <v>287</v>
      </c>
      <c r="D139" s="478">
        <f>SUBTOTAL(9,D10:D138)</f>
        <v>39987801420.590004</v>
      </c>
      <c r="E139" s="478">
        <f>SUBTOTAL(9,E10:E138)</f>
        <v>37827757925.590004</v>
      </c>
      <c r="F139" s="478">
        <f>SUBTOTAL(9,F10:F138)</f>
        <v>40311141479.669991</v>
      </c>
      <c r="G139" s="478">
        <f>SUBTOTAL(9,G10:G138)</f>
        <v>37504417866.510002</v>
      </c>
    </row>
    <row r="140" spans="2:7" outlineLevel="4">
      <c r="B140" s="180">
        <v>22010101</v>
      </c>
      <c r="C140" s="145" t="s">
        <v>521</v>
      </c>
      <c r="D140" s="478">
        <v>-2868113198.9200001</v>
      </c>
      <c r="E140" s="478">
        <v>789914.89</v>
      </c>
      <c r="F140" s="478">
        <v>0</v>
      </c>
      <c r="G140" s="478">
        <v>-2867323284.0300002</v>
      </c>
    </row>
    <row r="141" spans="2:7" outlineLevel="4">
      <c r="B141" s="180">
        <v>22010102</v>
      </c>
      <c r="C141" s="145" t="s">
        <v>522</v>
      </c>
      <c r="D141" s="478">
        <v>-19128727.850000001</v>
      </c>
      <c r="E141" s="478">
        <v>0</v>
      </c>
      <c r="F141" s="478">
        <v>542285.31999999995</v>
      </c>
      <c r="G141" s="478">
        <v>-19671013.170000002</v>
      </c>
    </row>
    <row r="142" spans="2:7" outlineLevel="4">
      <c r="B142" s="180">
        <v>22010103</v>
      </c>
      <c r="C142" s="145" t="s">
        <v>523</v>
      </c>
      <c r="D142" s="478">
        <v>-60255</v>
      </c>
      <c r="E142" s="478">
        <v>0</v>
      </c>
      <c r="F142" s="478">
        <v>0</v>
      </c>
      <c r="G142" s="478">
        <v>-60255</v>
      </c>
    </row>
    <row r="143" spans="2:7" outlineLevel="4">
      <c r="B143" s="180">
        <v>22010104</v>
      </c>
      <c r="C143" s="145" t="s">
        <v>524</v>
      </c>
      <c r="D143" s="478">
        <v>-220228173.5</v>
      </c>
      <c r="E143" s="478">
        <v>0</v>
      </c>
      <c r="F143" s="478">
        <v>0</v>
      </c>
      <c r="G143" s="478">
        <v>-220228173.5</v>
      </c>
    </row>
    <row r="144" spans="2:7" outlineLevel="4">
      <c r="B144" s="180">
        <v>22010105</v>
      </c>
      <c r="C144" s="145" t="s">
        <v>525</v>
      </c>
      <c r="D144" s="478">
        <v>566485.49</v>
      </c>
      <c r="E144" s="478">
        <v>0</v>
      </c>
      <c r="F144" s="478">
        <v>0</v>
      </c>
      <c r="G144" s="478">
        <v>566485.49</v>
      </c>
    </row>
    <row r="145" spans="2:7" outlineLevel="3">
      <c r="B145">
        <v>220101</v>
      </c>
      <c r="C145" t="s">
        <v>520</v>
      </c>
      <c r="D145" s="478">
        <f>SUBTOTAL(9,D140:D144)</f>
        <v>-3106963869.7800002</v>
      </c>
      <c r="E145" s="478">
        <f>SUBTOTAL(9,E140:E144)</f>
        <v>789914.89</v>
      </c>
      <c r="F145" s="478">
        <f>SUBTOTAL(9,F140:F144)</f>
        <v>542285.31999999995</v>
      </c>
      <c r="G145" s="478">
        <f>SUBTOTAL(9,G140:G144)</f>
        <v>-3106716240.2100005</v>
      </c>
    </row>
    <row r="146" spans="2:7" outlineLevel="2">
      <c r="B146">
        <v>2201</v>
      </c>
      <c r="C146" t="s">
        <v>520</v>
      </c>
      <c r="D146" s="478">
        <f>SUBTOTAL(9,D140:D145)</f>
        <v>-3106963869.7800002</v>
      </c>
      <c r="E146" s="478">
        <f>SUBTOTAL(9,E140:E145)</f>
        <v>789914.89</v>
      </c>
      <c r="F146" s="478">
        <f>SUBTOTAL(9,F140:F145)</f>
        <v>542285.31999999995</v>
      </c>
      <c r="G146" s="478">
        <f>SUBTOTAL(9,G140:G145)</f>
        <v>-3106716240.2100005</v>
      </c>
    </row>
    <row r="147" spans="2:7" outlineLevel="4">
      <c r="B147" s="180">
        <v>22020101</v>
      </c>
      <c r="C147" s="145" t="s">
        <v>527</v>
      </c>
      <c r="D147" s="478">
        <v>28870155</v>
      </c>
      <c r="E147" s="478">
        <v>0</v>
      </c>
      <c r="F147" s="478">
        <v>0</v>
      </c>
      <c r="G147" s="478">
        <v>28870155</v>
      </c>
    </row>
    <row r="148" spans="2:7" outlineLevel="4">
      <c r="B148" s="180">
        <v>22020116</v>
      </c>
      <c r="C148" s="145" t="s">
        <v>534</v>
      </c>
      <c r="D148" s="478">
        <v>1202924</v>
      </c>
      <c r="E148" s="478">
        <v>0</v>
      </c>
      <c r="F148" s="478">
        <v>0</v>
      </c>
      <c r="G148" s="478">
        <v>1202924</v>
      </c>
    </row>
    <row r="149" spans="2:7" outlineLevel="4">
      <c r="B149" s="180">
        <v>22020120</v>
      </c>
      <c r="C149" s="145" t="s">
        <v>536</v>
      </c>
      <c r="D149" s="478">
        <v>467523</v>
      </c>
      <c r="E149" s="478">
        <v>0</v>
      </c>
      <c r="F149" s="478">
        <v>0</v>
      </c>
      <c r="G149" s="478">
        <v>467523</v>
      </c>
    </row>
    <row r="150" spans="2:7" outlineLevel="4">
      <c r="B150" s="180">
        <v>22020121</v>
      </c>
      <c r="C150" s="145" t="s">
        <v>537</v>
      </c>
      <c r="D150" s="478">
        <v>2493415</v>
      </c>
      <c r="E150" s="478">
        <v>0</v>
      </c>
      <c r="F150" s="478">
        <v>0</v>
      </c>
      <c r="G150" s="478">
        <v>2493415</v>
      </c>
    </row>
    <row r="151" spans="2:7" outlineLevel="4">
      <c r="B151" s="180">
        <v>22020122</v>
      </c>
      <c r="C151" s="145" t="s">
        <v>538</v>
      </c>
      <c r="D151" s="478">
        <v>299211</v>
      </c>
      <c r="E151" s="478">
        <v>0</v>
      </c>
      <c r="F151" s="478">
        <v>0</v>
      </c>
      <c r="G151" s="478">
        <v>299211</v>
      </c>
    </row>
    <row r="152" spans="2:7" outlineLevel="4">
      <c r="B152" s="180">
        <v>22020123</v>
      </c>
      <c r="C152" s="145" t="s">
        <v>539</v>
      </c>
      <c r="D152" s="478">
        <v>4886209.74</v>
      </c>
      <c r="E152" s="478">
        <v>0</v>
      </c>
      <c r="F152" s="478">
        <v>0</v>
      </c>
      <c r="G152" s="478">
        <v>4886209.74</v>
      </c>
    </row>
    <row r="153" spans="2:7" outlineLevel="4">
      <c r="B153" s="180">
        <v>22020124</v>
      </c>
      <c r="C153" s="145" t="s">
        <v>540</v>
      </c>
      <c r="D153" s="478">
        <v>7361919.0300000003</v>
      </c>
      <c r="E153" s="478">
        <v>0</v>
      </c>
      <c r="F153" s="478">
        <v>0</v>
      </c>
      <c r="G153" s="478">
        <v>7361919.0300000003</v>
      </c>
    </row>
    <row r="154" spans="2:7" outlineLevel="4">
      <c r="B154" s="180">
        <v>22020128</v>
      </c>
      <c r="C154" s="145" t="s">
        <v>544</v>
      </c>
      <c r="D154" s="478">
        <v>1616388.21</v>
      </c>
      <c r="E154" s="478">
        <v>0</v>
      </c>
      <c r="F154" s="478">
        <v>0</v>
      </c>
      <c r="G154" s="478">
        <v>1616388.21</v>
      </c>
    </row>
    <row r="155" spans="2:7" outlineLevel="4">
      <c r="B155" s="180">
        <v>22020133</v>
      </c>
      <c r="C155" s="145" t="s">
        <v>548</v>
      </c>
      <c r="D155" s="478">
        <v>2493415</v>
      </c>
      <c r="E155" s="478">
        <v>0</v>
      </c>
      <c r="F155" s="478">
        <v>0</v>
      </c>
      <c r="G155" s="478">
        <v>2493415</v>
      </c>
    </row>
    <row r="156" spans="2:7" outlineLevel="3">
      <c r="B156">
        <v>220201</v>
      </c>
      <c r="C156" t="s">
        <v>526</v>
      </c>
      <c r="D156" s="478">
        <f>SUBTOTAL(9,D147:D155)</f>
        <v>49691159.980000004</v>
      </c>
      <c r="E156" s="478">
        <f>SUBTOTAL(9,E147:E155)</f>
        <v>0</v>
      </c>
      <c r="F156" s="478">
        <f>SUBTOTAL(9,F147:F155)</f>
        <v>0</v>
      </c>
      <c r="G156" s="478">
        <f>SUBTOTAL(9,G147:G155)</f>
        <v>49691159.980000004</v>
      </c>
    </row>
    <row r="157" spans="2:7" outlineLevel="4">
      <c r="B157" s="180">
        <v>22020134</v>
      </c>
      <c r="C157" s="145" t="s">
        <v>549</v>
      </c>
      <c r="D157" s="478">
        <v>262521701</v>
      </c>
      <c r="E157" s="478">
        <v>0</v>
      </c>
      <c r="F157" s="478">
        <v>0</v>
      </c>
      <c r="G157" s="478">
        <v>262521701</v>
      </c>
    </row>
    <row r="158" spans="2:7" outlineLevel="4">
      <c r="B158" s="180">
        <v>22022801</v>
      </c>
      <c r="C158" s="145" t="s">
        <v>552</v>
      </c>
      <c r="D158" s="478">
        <v>46628583</v>
      </c>
      <c r="E158" s="478">
        <v>0</v>
      </c>
      <c r="F158" s="478">
        <v>0</v>
      </c>
      <c r="G158" s="478">
        <v>46628583</v>
      </c>
    </row>
    <row r="159" spans="2:7" outlineLevel="4">
      <c r="B159" s="180">
        <v>22022802</v>
      </c>
      <c r="C159" s="145" t="s">
        <v>553</v>
      </c>
      <c r="D159" s="478">
        <v>36961716</v>
      </c>
      <c r="E159" s="478">
        <v>0</v>
      </c>
      <c r="F159" s="478">
        <v>0</v>
      </c>
      <c r="G159" s="478">
        <v>36961716</v>
      </c>
    </row>
    <row r="160" spans="2:7" outlineLevel="4">
      <c r="B160" s="180">
        <v>22022803</v>
      </c>
      <c r="C160" s="145" t="s">
        <v>554</v>
      </c>
      <c r="D160" s="478">
        <v>188000</v>
      </c>
      <c r="E160" s="478">
        <v>0</v>
      </c>
      <c r="F160" s="478">
        <v>0</v>
      </c>
      <c r="G160" s="478">
        <v>188000</v>
      </c>
    </row>
    <row r="161" spans="2:7" outlineLevel="3">
      <c r="B161">
        <v>220228</v>
      </c>
      <c r="C161" t="s">
        <v>551</v>
      </c>
      <c r="D161" s="478">
        <f>SUBTOTAL(9,D157:D160)</f>
        <v>346300000</v>
      </c>
      <c r="E161" s="478">
        <f>SUBTOTAL(9,E157:E160)</f>
        <v>0</v>
      </c>
      <c r="F161" s="478">
        <f>SUBTOTAL(9,F157:F160)</f>
        <v>0</v>
      </c>
      <c r="G161" s="478">
        <f>SUBTOTAL(9,G157:G160)</f>
        <v>346300000</v>
      </c>
    </row>
    <row r="162" spans="2:7" outlineLevel="2">
      <c r="B162">
        <v>2202</v>
      </c>
      <c r="C162" t="s">
        <v>526</v>
      </c>
      <c r="D162" s="478">
        <f>SUBTOTAL(9,D147:D161)</f>
        <v>395991159.98000002</v>
      </c>
      <c r="E162" s="478">
        <f>SUBTOTAL(9,E147:E161)</f>
        <v>0</v>
      </c>
      <c r="F162" s="478">
        <f>SUBTOTAL(9,F147:F161)</f>
        <v>0</v>
      </c>
      <c r="G162" s="478">
        <f>SUBTOTAL(9,G147:G161)</f>
        <v>395991159.98000002</v>
      </c>
    </row>
    <row r="163" spans="2:7" outlineLevel="4">
      <c r="B163" s="180">
        <v>22030104</v>
      </c>
      <c r="C163" s="145" t="s">
        <v>558</v>
      </c>
      <c r="D163" s="478">
        <v>58000</v>
      </c>
      <c r="E163" s="478">
        <v>0</v>
      </c>
      <c r="F163" s="478">
        <v>0</v>
      </c>
      <c r="G163" s="478">
        <v>58000</v>
      </c>
    </row>
    <row r="164" spans="2:7" outlineLevel="3">
      <c r="B164">
        <v>220301</v>
      </c>
      <c r="C164" t="s">
        <v>555</v>
      </c>
      <c r="D164" s="478">
        <f>SUBTOTAL(9,D163:D163)</f>
        <v>58000</v>
      </c>
      <c r="E164" s="478">
        <f>SUBTOTAL(9,E163:E163)</f>
        <v>0</v>
      </c>
      <c r="F164" s="478">
        <f>SUBTOTAL(9,F163:F163)</f>
        <v>0</v>
      </c>
      <c r="G164" s="478">
        <f>SUBTOTAL(9,G163:G163)</f>
        <v>58000</v>
      </c>
    </row>
    <row r="165" spans="2:7" outlineLevel="2">
      <c r="B165">
        <v>2203</v>
      </c>
      <c r="C165" t="s">
        <v>555</v>
      </c>
      <c r="D165" s="478">
        <f>SUBTOTAL(9,D163:D164)</f>
        <v>58000</v>
      </c>
      <c r="E165" s="478">
        <f>SUBTOTAL(9,E163:E164)</f>
        <v>0</v>
      </c>
      <c r="F165" s="478">
        <f>SUBTOTAL(9,F163:F164)</f>
        <v>0</v>
      </c>
      <c r="G165" s="478">
        <f>SUBTOTAL(9,G163:G164)</f>
        <v>58000</v>
      </c>
    </row>
    <row r="166" spans="2:7" outlineLevel="4">
      <c r="B166" s="180">
        <v>22040102</v>
      </c>
      <c r="C166" s="145" t="s">
        <v>561</v>
      </c>
      <c r="D166" s="478">
        <v>1179000</v>
      </c>
      <c r="E166" s="478">
        <v>0</v>
      </c>
      <c r="F166" s="478">
        <v>0</v>
      </c>
      <c r="G166" s="478">
        <v>1179000</v>
      </c>
    </row>
    <row r="167" spans="2:7" outlineLevel="4">
      <c r="B167" s="180">
        <v>22040103</v>
      </c>
      <c r="C167" s="145" t="s">
        <v>562</v>
      </c>
      <c r="D167" s="478">
        <v>2504456</v>
      </c>
      <c r="E167" s="478">
        <v>0</v>
      </c>
      <c r="F167" s="478">
        <v>0</v>
      </c>
      <c r="G167" s="478">
        <v>2504456</v>
      </c>
    </row>
    <row r="168" spans="2:7" outlineLevel="4">
      <c r="B168" s="180">
        <v>22040105</v>
      </c>
      <c r="C168" s="145" t="s">
        <v>563</v>
      </c>
      <c r="D168" s="478">
        <v>154300</v>
      </c>
      <c r="E168" s="478">
        <v>0</v>
      </c>
      <c r="F168" s="478">
        <v>0</v>
      </c>
      <c r="G168" s="478">
        <v>154300</v>
      </c>
    </row>
    <row r="169" spans="2:7" outlineLevel="4">
      <c r="B169" s="180">
        <v>22040106</v>
      </c>
      <c r="C169" s="145" t="s">
        <v>564</v>
      </c>
      <c r="D169" s="478">
        <v>3535256</v>
      </c>
      <c r="E169" s="478">
        <v>0</v>
      </c>
      <c r="F169" s="478">
        <v>0</v>
      </c>
      <c r="G169" s="478">
        <v>3535256</v>
      </c>
    </row>
    <row r="170" spans="2:7" outlineLevel="3">
      <c r="B170">
        <v>220401</v>
      </c>
      <c r="C170" t="s">
        <v>559</v>
      </c>
      <c r="D170" s="478">
        <f>SUBTOTAL(9,D166:D169)</f>
        <v>7373012</v>
      </c>
      <c r="E170" s="478">
        <f>SUBTOTAL(9,E166:E169)</f>
        <v>0</v>
      </c>
      <c r="F170" s="478">
        <f>SUBTOTAL(9,F166:F169)</f>
        <v>0</v>
      </c>
      <c r="G170" s="478">
        <f>SUBTOTAL(9,G166:G169)</f>
        <v>7373012</v>
      </c>
    </row>
    <row r="171" spans="2:7" outlineLevel="2">
      <c r="B171">
        <v>2204</v>
      </c>
      <c r="C171" t="s">
        <v>559</v>
      </c>
      <c r="D171" s="478">
        <f>SUBTOTAL(9,D166:D170)</f>
        <v>7373012</v>
      </c>
      <c r="E171" s="478">
        <f>SUBTOTAL(9,E166:E170)</f>
        <v>0</v>
      </c>
      <c r="F171" s="478">
        <f>SUBTOTAL(9,F166:F170)</f>
        <v>0</v>
      </c>
      <c r="G171" s="478">
        <f>SUBTOTAL(9,G166:G170)</f>
        <v>7373012</v>
      </c>
    </row>
    <row r="172" spans="2:7" outlineLevel="4">
      <c r="B172" s="180">
        <v>22070101</v>
      </c>
      <c r="C172" s="145" t="s">
        <v>567</v>
      </c>
      <c r="D172" s="478">
        <v>883605</v>
      </c>
      <c r="E172" s="478">
        <v>0</v>
      </c>
      <c r="F172" s="478">
        <v>0</v>
      </c>
      <c r="G172" s="478">
        <v>883605</v>
      </c>
    </row>
    <row r="173" spans="2:7" outlineLevel="4">
      <c r="B173" s="180">
        <v>22070102</v>
      </c>
      <c r="C173" s="145" t="s">
        <v>568</v>
      </c>
      <c r="D173" s="478">
        <v>589071</v>
      </c>
      <c r="E173" s="478">
        <v>0</v>
      </c>
      <c r="F173" s="478">
        <v>0</v>
      </c>
      <c r="G173" s="478">
        <v>589071</v>
      </c>
    </row>
    <row r="174" spans="2:7" outlineLevel="3">
      <c r="B174">
        <v>220701</v>
      </c>
      <c r="C174" t="s">
        <v>566</v>
      </c>
      <c r="D174" s="478">
        <f>SUBTOTAL(9,D172:D173)</f>
        <v>1472676</v>
      </c>
      <c r="E174" s="478">
        <f>SUBTOTAL(9,E172:E173)</f>
        <v>0</v>
      </c>
      <c r="F174" s="478">
        <f>SUBTOTAL(9,F172:F173)</f>
        <v>0</v>
      </c>
      <c r="G174" s="478">
        <f>SUBTOTAL(9,G172:G173)</f>
        <v>1472676</v>
      </c>
    </row>
    <row r="175" spans="2:7" outlineLevel="2">
      <c r="B175">
        <v>2207</v>
      </c>
      <c r="C175" t="s">
        <v>566</v>
      </c>
      <c r="D175" s="478">
        <f>SUBTOTAL(9,D172:D174)</f>
        <v>1472676</v>
      </c>
      <c r="E175" s="478">
        <f>SUBTOTAL(9,E172:E174)</f>
        <v>0</v>
      </c>
      <c r="F175" s="478">
        <f>SUBTOTAL(9,F172:F174)</f>
        <v>0</v>
      </c>
      <c r="G175" s="478">
        <f>SUBTOTAL(9,G172:G174)</f>
        <v>1472676</v>
      </c>
    </row>
    <row r="176" spans="2:7" outlineLevel="4">
      <c r="B176" s="180">
        <v>22110111</v>
      </c>
      <c r="C176" s="145" t="s">
        <v>570</v>
      </c>
      <c r="D176" s="478">
        <v>13022182</v>
      </c>
      <c r="E176" s="478">
        <v>0</v>
      </c>
      <c r="F176" s="478">
        <v>0</v>
      </c>
      <c r="G176" s="478">
        <v>13022182</v>
      </c>
    </row>
    <row r="177" spans="2:7" outlineLevel="4">
      <c r="B177" s="180">
        <v>22110112</v>
      </c>
      <c r="C177" s="145" t="s">
        <v>571</v>
      </c>
      <c r="D177" s="478">
        <v>26906282.52</v>
      </c>
      <c r="E177" s="478">
        <v>0</v>
      </c>
      <c r="F177" s="478">
        <v>0</v>
      </c>
      <c r="G177" s="478">
        <v>26906282.52</v>
      </c>
    </row>
    <row r="178" spans="2:7" outlineLevel="4">
      <c r="B178" s="180">
        <v>22110113</v>
      </c>
      <c r="C178" s="145" t="s">
        <v>572</v>
      </c>
      <c r="D178" s="478">
        <v>4306075.3600000003</v>
      </c>
      <c r="E178" s="478">
        <v>0</v>
      </c>
      <c r="F178" s="478">
        <v>0</v>
      </c>
      <c r="G178" s="478">
        <v>4306075.3600000003</v>
      </c>
    </row>
    <row r="179" spans="2:7" outlineLevel="4">
      <c r="B179" s="180">
        <v>22110114</v>
      </c>
      <c r="C179" s="145" t="s">
        <v>573</v>
      </c>
      <c r="D179" s="478">
        <v>761735.29</v>
      </c>
      <c r="E179" s="478">
        <v>0</v>
      </c>
      <c r="F179" s="478">
        <v>0</v>
      </c>
      <c r="G179" s="478">
        <v>761735.29</v>
      </c>
    </row>
    <row r="180" spans="2:7" outlineLevel="4">
      <c r="B180" s="180">
        <v>22110115</v>
      </c>
      <c r="C180" s="145" t="s">
        <v>574</v>
      </c>
      <c r="D180" s="478">
        <v>720000</v>
      </c>
      <c r="E180" s="478">
        <v>0</v>
      </c>
      <c r="F180" s="478">
        <v>0</v>
      </c>
      <c r="G180" s="478">
        <v>720000</v>
      </c>
    </row>
    <row r="181" spans="2:7" outlineLevel="4">
      <c r="B181" s="180">
        <v>22110116</v>
      </c>
      <c r="C181" s="145" t="s">
        <v>575</v>
      </c>
      <c r="D181" s="478">
        <v>20304480</v>
      </c>
      <c r="E181" s="478">
        <v>0</v>
      </c>
      <c r="F181" s="478">
        <v>0</v>
      </c>
      <c r="G181" s="478">
        <v>20304480</v>
      </c>
    </row>
    <row r="182" spans="2:7" outlineLevel="4">
      <c r="B182" s="180">
        <v>22110118</v>
      </c>
      <c r="C182" s="145" t="s">
        <v>577</v>
      </c>
      <c r="D182" s="478">
        <v>16222011.18</v>
      </c>
      <c r="E182" s="478">
        <v>0</v>
      </c>
      <c r="F182" s="478">
        <v>0</v>
      </c>
      <c r="G182" s="478">
        <v>16222011.18</v>
      </c>
    </row>
    <row r="183" spans="2:7" outlineLevel="4">
      <c r="B183" s="180">
        <v>22110119</v>
      </c>
      <c r="C183" s="145" t="s">
        <v>578</v>
      </c>
      <c r="D183" s="478">
        <v>11514191</v>
      </c>
      <c r="E183" s="478">
        <v>0</v>
      </c>
      <c r="F183" s="478">
        <v>0</v>
      </c>
      <c r="G183" s="478">
        <v>11514191</v>
      </c>
    </row>
    <row r="184" spans="2:7" outlineLevel="4">
      <c r="B184" s="180">
        <v>22110120</v>
      </c>
      <c r="C184" s="145" t="s">
        <v>579</v>
      </c>
      <c r="D184" s="478">
        <v>64650715.060000002</v>
      </c>
      <c r="E184" s="478">
        <v>15481368.91</v>
      </c>
      <c r="F184" s="478">
        <v>0</v>
      </c>
      <c r="G184" s="478">
        <v>80132083.969999999</v>
      </c>
    </row>
    <row r="185" spans="2:7" outlineLevel="4">
      <c r="B185" s="180">
        <v>22110121</v>
      </c>
      <c r="C185" s="145" t="s">
        <v>570</v>
      </c>
      <c r="D185" s="478">
        <v>200147794.15000001</v>
      </c>
      <c r="E185" s="478">
        <v>5911148</v>
      </c>
      <c r="F185" s="478">
        <v>0</v>
      </c>
      <c r="G185" s="478">
        <v>206058942.15000001</v>
      </c>
    </row>
    <row r="186" spans="2:7" outlineLevel="4">
      <c r="B186" s="180">
        <v>22110122</v>
      </c>
      <c r="C186" s="145" t="s">
        <v>580</v>
      </c>
      <c r="D186" s="478">
        <v>621150.04</v>
      </c>
      <c r="E186" s="478">
        <v>0</v>
      </c>
      <c r="F186" s="478">
        <v>0</v>
      </c>
      <c r="G186" s="478">
        <v>621150.04</v>
      </c>
    </row>
    <row r="187" spans="2:7" outlineLevel="4">
      <c r="B187" s="180">
        <v>22110123</v>
      </c>
      <c r="C187" s="145" t="s">
        <v>581</v>
      </c>
      <c r="D187" s="478">
        <v>250802</v>
      </c>
      <c r="E187" s="478">
        <v>0</v>
      </c>
      <c r="F187" s="478">
        <v>0</v>
      </c>
      <c r="G187" s="478">
        <v>250802</v>
      </c>
    </row>
    <row r="188" spans="2:7" outlineLevel="4">
      <c r="B188" s="180">
        <v>22110124</v>
      </c>
      <c r="C188" s="145" t="s">
        <v>582</v>
      </c>
      <c r="D188" s="478">
        <v>44006000</v>
      </c>
      <c r="E188" s="478">
        <v>0</v>
      </c>
      <c r="F188" s="478">
        <v>0</v>
      </c>
      <c r="G188" s="478">
        <v>44006000</v>
      </c>
    </row>
    <row r="189" spans="2:7" outlineLevel="4">
      <c r="B189" s="180">
        <v>22110135</v>
      </c>
      <c r="C189" s="145" t="s">
        <v>583</v>
      </c>
      <c r="D189" s="478">
        <v>210738145</v>
      </c>
      <c r="E189" s="478">
        <v>0</v>
      </c>
      <c r="F189" s="478">
        <v>0</v>
      </c>
      <c r="G189" s="478">
        <v>210738145</v>
      </c>
    </row>
    <row r="190" spans="2:7" outlineLevel="4">
      <c r="B190" s="180">
        <v>22110136</v>
      </c>
      <c r="C190" s="145" t="s">
        <v>584</v>
      </c>
      <c r="D190" s="478">
        <v>11284428.08</v>
      </c>
      <c r="E190" s="478">
        <v>0</v>
      </c>
      <c r="F190" s="478">
        <v>0</v>
      </c>
      <c r="G190" s="478">
        <v>11284428.08</v>
      </c>
    </row>
    <row r="191" spans="2:7" outlineLevel="4">
      <c r="B191" s="180">
        <v>22110147</v>
      </c>
      <c r="C191" s="145" t="s">
        <v>585</v>
      </c>
      <c r="D191" s="478">
        <v>24593159.82</v>
      </c>
      <c r="E191" s="478">
        <v>244885.19</v>
      </c>
      <c r="F191" s="478">
        <v>0</v>
      </c>
      <c r="G191" s="478">
        <v>24838045.010000002</v>
      </c>
    </row>
    <row r="192" spans="2:7" outlineLevel="4">
      <c r="B192" s="180">
        <v>22110164</v>
      </c>
      <c r="C192" s="145" t="s">
        <v>553</v>
      </c>
      <c r="D192" s="478">
        <v>3754553.57</v>
      </c>
      <c r="E192" s="478">
        <v>0</v>
      </c>
      <c r="F192" s="478">
        <v>0</v>
      </c>
      <c r="G192" s="478">
        <v>3754553.57</v>
      </c>
    </row>
    <row r="193" spans="2:7" outlineLevel="4">
      <c r="B193" s="180">
        <v>22110165</v>
      </c>
      <c r="C193" s="145" t="s">
        <v>586</v>
      </c>
      <c r="D193" s="478">
        <v>108000</v>
      </c>
      <c r="E193" s="478">
        <v>0</v>
      </c>
      <c r="F193" s="478">
        <v>0</v>
      </c>
      <c r="G193" s="478">
        <v>108000</v>
      </c>
    </row>
    <row r="194" spans="2:7" outlineLevel="4">
      <c r="B194" s="180">
        <v>22110171</v>
      </c>
      <c r="C194" s="145" t="s">
        <v>1647</v>
      </c>
      <c r="D194" s="478">
        <v>1275165.6499999999</v>
      </c>
      <c r="E194" s="478">
        <v>3837.07</v>
      </c>
      <c r="F194" s="478">
        <v>0</v>
      </c>
      <c r="G194" s="478">
        <v>1279002.72</v>
      </c>
    </row>
    <row r="195" spans="2:7" outlineLevel="4">
      <c r="B195" s="180">
        <v>22110198</v>
      </c>
      <c r="C195" s="145" t="s">
        <v>592</v>
      </c>
      <c r="D195" s="478">
        <v>1518080.69</v>
      </c>
      <c r="E195" s="478">
        <v>0</v>
      </c>
      <c r="F195" s="478">
        <v>0</v>
      </c>
      <c r="G195" s="478">
        <v>1518080.69</v>
      </c>
    </row>
    <row r="196" spans="2:7" outlineLevel="4">
      <c r="B196" s="180">
        <v>22110199</v>
      </c>
      <c r="C196" s="145" t="s">
        <v>593</v>
      </c>
      <c r="D196" s="478">
        <v>81242051.209999993</v>
      </c>
      <c r="E196" s="478">
        <v>2942189.17</v>
      </c>
      <c r="F196" s="478">
        <v>0</v>
      </c>
      <c r="G196" s="478">
        <v>84184240.37999998</v>
      </c>
    </row>
    <row r="197" spans="2:7" outlineLevel="3">
      <c r="B197">
        <v>221101</v>
      </c>
      <c r="C197" t="s">
        <v>569</v>
      </c>
      <c r="D197" s="478">
        <f>SUBTOTAL(9,D176:D196)</f>
        <v>737947002.62000024</v>
      </c>
      <c r="E197" s="478">
        <f>SUBTOTAL(9,E176:E196)</f>
        <v>24583428.340000004</v>
      </c>
      <c r="F197" s="478">
        <f>SUBTOTAL(9,F176:F196)</f>
        <v>0</v>
      </c>
      <c r="G197" s="478">
        <f>SUBTOTAL(9,G176:G196)</f>
        <v>762530430.96000016</v>
      </c>
    </row>
    <row r="198" spans="2:7" outlineLevel="4">
      <c r="B198" s="180">
        <v>22110902</v>
      </c>
      <c r="C198" s="145" t="s">
        <v>595</v>
      </c>
      <c r="D198" s="478">
        <v>185772365.69999999</v>
      </c>
      <c r="E198" s="478">
        <v>0</v>
      </c>
      <c r="F198" s="478">
        <v>0</v>
      </c>
      <c r="G198" s="478">
        <v>185772365.69999999</v>
      </c>
    </row>
    <row r="199" spans="2:7" outlineLevel="3">
      <c r="B199">
        <v>221109</v>
      </c>
      <c r="C199" t="s">
        <v>594</v>
      </c>
      <c r="D199" s="478">
        <f>SUBTOTAL(9,D198:D198)</f>
        <v>185772365.69999999</v>
      </c>
      <c r="E199" s="478">
        <f>SUBTOTAL(9,E198:E198)</f>
        <v>0</v>
      </c>
      <c r="F199" s="478">
        <f>SUBTOTAL(9,F198:F198)</f>
        <v>0</v>
      </c>
      <c r="G199" s="478">
        <f>SUBTOTAL(9,G198:G198)</f>
        <v>185772365.69999999</v>
      </c>
    </row>
    <row r="200" spans="2:7" outlineLevel="4">
      <c r="B200" s="180">
        <v>22111001</v>
      </c>
      <c r="C200" s="145" t="s">
        <v>597</v>
      </c>
      <c r="D200" s="478">
        <v>1514816493.99</v>
      </c>
      <c r="E200" s="478">
        <v>0</v>
      </c>
      <c r="F200" s="478">
        <v>0</v>
      </c>
      <c r="G200" s="478">
        <v>1514816493.99</v>
      </c>
    </row>
    <row r="201" spans="2:7" outlineLevel="4">
      <c r="B201" s="180">
        <v>22111002</v>
      </c>
      <c r="C201" s="145" t="s">
        <v>598</v>
      </c>
      <c r="D201" s="478">
        <v>180449359.66</v>
      </c>
      <c r="E201" s="478">
        <v>0</v>
      </c>
      <c r="F201" s="478">
        <v>0</v>
      </c>
      <c r="G201" s="478">
        <v>180449359.66</v>
      </c>
    </row>
    <row r="202" spans="2:7" outlineLevel="3">
      <c r="B202">
        <v>221110</v>
      </c>
      <c r="C202" t="s">
        <v>596</v>
      </c>
      <c r="D202" s="478">
        <f>SUBTOTAL(9,D200:D201)</f>
        <v>1695265853.6500001</v>
      </c>
      <c r="E202" s="478">
        <f>SUBTOTAL(9,E200:E201)</f>
        <v>0</v>
      </c>
      <c r="F202" s="478">
        <f>SUBTOTAL(9,F200:F201)</f>
        <v>0</v>
      </c>
      <c r="G202" s="478">
        <f>SUBTOTAL(9,G200:G201)</f>
        <v>1695265853.6500001</v>
      </c>
    </row>
    <row r="203" spans="2:7" outlineLevel="2">
      <c r="B203">
        <v>2211</v>
      </c>
      <c r="C203" t="s">
        <v>569</v>
      </c>
      <c r="D203" s="478">
        <f>SUBTOTAL(9,D176:D202)</f>
        <v>2618985221.9700003</v>
      </c>
      <c r="E203" s="478">
        <f>SUBTOTAL(9,E176:E202)</f>
        <v>24583428.340000004</v>
      </c>
      <c r="F203" s="478">
        <f>SUBTOTAL(9,F176:F202)</f>
        <v>0</v>
      </c>
      <c r="G203" s="478">
        <f>SUBTOTAL(9,G176:G202)</f>
        <v>2643568650.3099999</v>
      </c>
    </row>
    <row r="204" spans="2:7" outlineLevel="4">
      <c r="B204" s="180">
        <v>22200124</v>
      </c>
      <c r="C204" s="145" t="s">
        <v>601</v>
      </c>
      <c r="D204" s="478">
        <v>15923232.34</v>
      </c>
      <c r="E204" s="478">
        <v>90630.33</v>
      </c>
      <c r="F204" s="478">
        <v>0</v>
      </c>
      <c r="G204" s="478">
        <v>16013862.67</v>
      </c>
    </row>
    <row r="205" spans="2:7" outlineLevel="4">
      <c r="B205" s="180">
        <v>22200125</v>
      </c>
      <c r="C205" s="145" t="s">
        <v>602</v>
      </c>
      <c r="D205" s="478">
        <v>281.61</v>
      </c>
      <c r="E205" s="478">
        <v>0</v>
      </c>
      <c r="F205" s="478">
        <v>0</v>
      </c>
      <c r="G205" s="478">
        <v>281.61</v>
      </c>
    </row>
    <row r="206" spans="2:7" outlineLevel="4">
      <c r="B206" s="180">
        <v>22200126</v>
      </c>
      <c r="C206" s="145" t="s">
        <v>603</v>
      </c>
      <c r="D206" s="478">
        <v>790355</v>
      </c>
      <c r="E206" s="478">
        <v>0</v>
      </c>
      <c r="F206" s="478">
        <v>0</v>
      </c>
      <c r="G206" s="478">
        <v>790355</v>
      </c>
    </row>
    <row r="207" spans="2:7" outlineLevel="4">
      <c r="B207" s="180">
        <v>22200127</v>
      </c>
      <c r="C207" s="145" t="s">
        <v>604</v>
      </c>
      <c r="D207" s="478">
        <v>5218006.54</v>
      </c>
      <c r="E207" s="478">
        <v>0</v>
      </c>
      <c r="F207" s="478">
        <v>0</v>
      </c>
      <c r="G207" s="478">
        <v>5218006.54</v>
      </c>
    </row>
    <row r="208" spans="2:7" outlineLevel="3">
      <c r="B208">
        <v>222001</v>
      </c>
      <c r="C208" t="s">
        <v>600</v>
      </c>
      <c r="D208" s="478">
        <f>SUBTOTAL(9,D204:D207)</f>
        <v>21931875.489999998</v>
      </c>
      <c r="E208" s="478">
        <f>SUBTOTAL(9,E204:E207)</f>
        <v>90630.33</v>
      </c>
      <c r="F208" s="478">
        <f>SUBTOTAL(9,F204:F207)</f>
        <v>0</v>
      </c>
      <c r="G208" s="478">
        <f>SUBTOTAL(9,G204:G207)</f>
        <v>22022505.82</v>
      </c>
    </row>
    <row r="209" spans="2:7" outlineLevel="4">
      <c r="B209" s="180">
        <v>22209005</v>
      </c>
      <c r="C209" s="145" t="s">
        <v>606</v>
      </c>
      <c r="D209" s="478">
        <v>292623</v>
      </c>
      <c r="E209" s="478">
        <v>0</v>
      </c>
      <c r="F209" s="478">
        <v>0</v>
      </c>
      <c r="G209" s="478">
        <v>292623</v>
      </c>
    </row>
    <row r="210" spans="2:7" outlineLevel="4">
      <c r="B210" s="180">
        <v>22209006</v>
      </c>
      <c r="C210" s="145" t="s">
        <v>607</v>
      </c>
      <c r="D210" s="478">
        <v>920293.74</v>
      </c>
      <c r="E210" s="478">
        <v>14814.81</v>
      </c>
      <c r="F210" s="478">
        <v>0</v>
      </c>
      <c r="G210" s="478">
        <v>935108.55</v>
      </c>
    </row>
    <row r="211" spans="2:7" outlineLevel="4">
      <c r="B211" s="180">
        <v>22209008</v>
      </c>
      <c r="C211" s="145" t="s">
        <v>1648</v>
      </c>
      <c r="D211" s="478">
        <v>11941668</v>
      </c>
      <c r="E211" s="478">
        <v>0</v>
      </c>
      <c r="F211" s="478">
        <v>0</v>
      </c>
      <c r="G211" s="478">
        <v>11941668</v>
      </c>
    </row>
    <row r="212" spans="2:7" outlineLevel="4">
      <c r="B212" s="180">
        <v>22209009</v>
      </c>
      <c r="C212" s="145" t="s">
        <v>609</v>
      </c>
      <c r="D212" s="478">
        <v>1169.22</v>
      </c>
      <c r="E212" s="478">
        <v>0</v>
      </c>
      <c r="F212" s="478">
        <v>0</v>
      </c>
      <c r="G212" s="478">
        <v>1169.22</v>
      </c>
    </row>
    <row r="213" spans="2:7" outlineLevel="3">
      <c r="B213">
        <v>222090</v>
      </c>
      <c r="C213" t="s">
        <v>605</v>
      </c>
      <c r="D213" s="478">
        <f>SUBTOTAL(9,D209:D212)</f>
        <v>13155753.960000001</v>
      </c>
      <c r="E213" s="478">
        <f>SUBTOTAL(9,E209:E212)</f>
        <v>14814.81</v>
      </c>
      <c r="F213" s="478">
        <f>SUBTOTAL(9,F209:F212)</f>
        <v>0</v>
      </c>
      <c r="G213" s="478">
        <f>SUBTOTAL(9,G209:G212)</f>
        <v>13170568.770000001</v>
      </c>
    </row>
    <row r="214" spans="2:7" outlineLevel="2">
      <c r="B214">
        <v>2220</v>
      </c>
      <c r="C214" t="s">
        <v>599</v>
      </c>
      <c r="D214" s="478">
        <f>SUBTOTAL(9,D204:D213)</f>
        <v>35087629.449999996</v>
      </c>
      <c r="E214" s="478">
        <f>SUBTOTAL(9,E204:E213)</f>
        <v>105445.14</v>
      </c>
      <c r="F214" s="478">
        <f>SUBTOTAL(9,F204:F213)</f>
        <v>0</v>
      </c>
      <c r="G214" s="478">
        <f>SUBTOTAL(9,G204:G213)</f>
        <v>35193074.590000004</v>
      </c>
    </row>
    <row r="215" spans="2:7" outlineLevel="1">
      <c r="B215">
        <v>22</v>
      </c>
      <c r="C215" t="s">
        <v>519</v>
      </c>
      <c r="D215" s="478">
        <f>SUBTOTAL(9,D140:D214)</f>
        <v>-47996170.380000249</v>
      </c>
      <c r="E215" s="478">
        <f>SUBTOTAL(9,E140:E214)</f>
        <v>25478788.370000001</v>
      </c>
      <c r="F215" s="478">
        <f>SUBTOTAL(9,F140:F214)</f>
        <v>542285.31999999995</v>
      </c>
      <c r="G215" s="478">
        <f>SUBTOTAL(9,G140:G214)</f>
        <v>-23059667.330000885</v>
      </c>
    </row>
    <row r="216" spans="2:7" outlineLevel="4">
      <c r="B216" s="180">
        <v>24010101</v>
      </c>
      <c r="C216" s="145" t="s">
        <v>613</v>
      </c>
      <c r="D216" s="478">
        <v>-765907161.99000001</v>
      </c>
      <c r="E216" s="478">
        <v>1462467747.99</v>
      </c>
      <c r="F216" s="478">
        <v>1600834405.8299999</v>
      </c>
      <c r="G216" s="478">
        <v>-904273819.83000016</v>
      </c>
    </row>
    <row r="217" spans="2:7" outlineLevel="3">
      <c r="B217">
        <v>240101</v>
      </c>
      <c r="C217" t="s">
        <v>612</v>
      </c>
      <c r="D217" s="478">
        <f>SUBTOTAL(9,D216:D216)</f>
        <v>-765907161.99000001</v>
      </c>
      <c r="E217" s="478">
        <f>SUBTOTAL(9,E216:E216)</f>
        <v>1462467747.99</v>
      </c>
      <c r="F217" s="478">
        <f>SUBTOTAL(9,F216:F216)</f>
        <v>1600834405.8299999</v>
      </c>
      <c r="G217" s="478">
        <f>SUBTOTAL(9,G216:G216)</f>
        <v>-904273819.83000016</v>
      </c>
    </row>
    <row r="218" spans="2:7" outlineLevel="4">
      <c r="B218" s="180">
        <v>24010201</v>
      </c>
      <c r="C218" s="145" t="s">
        <v>615</v>
      </c>
      <c r="D218" s="478">
        <v>-4026947.67</v>
      </c>
      <c r="E218" s="478">
        <v>89196429.700000003</v>
      </c>
      <c r="F218" s="478">
        <v>180703766.84999999</v>
      </c>
      <c r="G218" s="478">
        <v>-95534284.820000008</v>
      </c>
    </row>
    <row r="219" spans="2:7" outlineLevel="4">
      <c r="B219" s="180">
        <v>24010202</v>
      </c>
      <c r="C219" s="145" t="s">
        <v>616</v>
      </c>
      <c r="D219" s="478">
        <v>-155066104</v>
      </c>
      <c r="E219" s="478">
        <v>164697575</v>
      </c>
      <c r="F219" s="478">
        <v>13121924</v>
      </c>
      <c r="G219" s="478">
        <v>-3490453</v>
      </c>
    </row>
    <row r="220" spans="2:7" outlineLevel="4">
      <c r="B220" s="180">
        <v>24010203</v>
      </c>
      <c r="C220" s="145" t="s">
        <v>617</v>
      </c>
      <c r="D220" s="478">
        <v>0</v>
      </c>
      <c r="E220" s="478">
        <v>0</v>
      </c>
      <c r="F220" s="478">
        <v>0</v>
      </c>
      <c r="G220" s="478">
        <v>0</v>
      </c>
    </row>
    <row r="221" spans="2:7" outlineLevel="4">
      <c r="B221" s="180">
        <v>24010204</v>
      </c>
      <c r="C221" s="145" t="s">
        <v>618</v>
      </c>
      <c r="D221" s="478">
        <v>0</v>
      </c>
      <c r="E221" s="478">
        <v>4604977.01</v>
      </c>
      <c r="F221" s="478">
        <v>4604977.01</v>
      </c>
      <c r="G221" s="478">
        <v>0</v>
      </c>
    </row>
    <row r="222" spans="2:7" outlineLevel="3">
      <c r="B222">
        <v>240102</v>
      </c>
      <c r="C222" t="s">
        <v>614</v>
      </c>
      <c r="D222" s="478">
        <f>SUBTOTAL(9,D218:D221)</f>
        <v>-159093051.66999999</v>
      </c>
      <c r="E222" s="478">
        <f>SUBTOTAL(9,E218:E221)</f>
        <v>258498981.70999998</v>
      </c>
      <c r="F222" s="478">
        <f>SUBTOTAL(9,F218:F221)</f>
        <v>198430667.85999998</v>
      </c>
      <c r="G222" s="478">
        <f>SUBTOTAL(9,G218:G221)</f>
        <v>-99024737.820000008</v>
      </c>
    </row>
    <row r="223" spans="2:7" outlineLevel="2">
      <c r="B223">
        <v>2401</v>
      </c>
      <c r="C223" t="s">
        <v>611</v>
      </c>
      <c r="D223" s="478">
        <f>SUBTOTAL(9,D216:D222)</f>
        <v>-925000213.65999997</v>
      </c>
      <c r="E223" s="478">
        <f>SUBTOTAL(9,E216:E222)</f>
        <v>1720966729.7</v>
      </c>
      <c r="F223" s="478">
        <f>SUBTOTAL(9,F216:F222)</f>
        <v>1799265073.6899998</v>
      </c>
      <c r="G223" s="478">
        <f>SUBTOTAL(9,G216:G222)</f>
        <v>-1003298557.6500002</v>
      </c>
    </row>
    <row r="224" spans="2:7" outlineLevel="4">
      <c r="B224" s="180">
        <v>24250101</v>
      </c>
      <c r="C224" s="145" t="s">
        <v>620</v>
      </c>
      <c r="D224" s="478">
        <v>-18156004</v>
      </c>
      <c r="E224" s="478">
        <v>51316242</v>
      </c>
      <c r="F224" s="478">
        <v>53632402</v>
      </c>
      <c r="G224" s="478">
        <v>-20472164</v>
      </c>
    </row>
    <row r="225" spans="2:7" outlineLevel="4">
      <c r="B225" s="180">
        <v>24250102</v>
      </c>
      <c r="C225" s="145" t="s">
        <v>621</v>
      </c>
      <c r="D225" s="478">
        <v>0</v>
      </c>
      <c r="E225" s="478">
        <v>0</v>
      </c>
      <c r="F225" s="478">
        <v>0</v>
      </c>
      <c r="G225" s="478">
        <v>0</v>
      </c>
    </row>
    <row r="226" spans="2:7" outlineLevel="4">
      <c r="B226" s="180">
        <v>24250103</v>
      </c>
      <c r="C226" s="145" t="s">
        <v>498</v>
      </c>
      <c r="D226" s="478">
        <v>-136523.94</v>
      </c>
      <c r="E226" s="478">
        <v>148023.94</v>
      </c>
      <c r="F226" s="478">
        <v>11500</v>
      </c>
      <c r="G226" s="478">
        <v>0</v>
      </c>
    </row>
    <row r="227" spans="2:7" outlineLevel="4">
      <c r="B227" s="180">
        <v>24250104</v>
      </c>
      <c r="C227" s="145" t="s">
        <v>622</v>
      </c>
      <c r="D227" s="478">
        <v>0</v>
      </c>
      <c r="E227" s="478">
        <v>0</v>
      </c>
      <c r="F227" s="478">
        <v>0</v>
      </c>
      <c r="G227" s="478">
        <v>0</v>
      </c>
    </row>
    <row r="228" spans="2:7" outlineLevel="4">
      <c r="B228" s="180">
        <v>24250105</v>
      </c>
      <c r="C228" s="145" t="s">
        <v>623</v>
      </c>
      <c r="D228" s="478">
        <v>0</v>
      </c>
      <c r="E228" s="478">
        <v>0</v>
      </c>
      <c r="F228" s="478">
        <v>0</v>
      </c>
      <c r="G228" s="478">
        <v>0</v>
      </c>
    </row>
    <row r="229" spans="2:7" outlineLevel="4">
      <c r="B229" s="180">
        <v>24250106</v>
      </c>
      <c r="C229" s="145" t="s">
        <v>624</v>
      </c>
      <c r="D229" s="478">
        <v>0</v>
      </c>
      <c r="E229" s="478">
        <v>0</v>
      </c>
      <c r="F229" s="478">
        <v>0</v>
      </c>
      <c r="G229" s="478">
        <v>0</v>
      </c>
    </row>
    <row r="230" spans="2:7" outlineLevel="4">
      <c r="B230" s="180">
        <v>24250107</v>
      </c>
      <c r="C230" s="145" t="s">
        <v>625</v>
      </c>
      <c r="D230" s="478">
        <v>-852580</v>
      </c>
      <c r="E230" s="478">
        <v>1958066</v>
      </c>
      <c r="F230" s="478">
        <v>1105486</v>
      </c>
      <c r="G230" s="478">
        <v>0</v>
      </c>
    </row>
    <row r="231" spans="2:7" outlineLevel="4">
      <c r="B231" s="180">
        <v>24250108</v>
      </c>
      <c r="C231" s="145" t="s">
        <v>626</v>
      </c>
      <c r="D231" s="478">
        <v>0</v>
      </c>
      <c r="E231" s="478">
        <v>0</v>
      </c>
      <c r="F231" s="478">
        <v>0</v>
      </c>
      <c r="G231" s="478">
        <v>0</v>
      </c>
    </row>
    <row r="232" spans="2:7" outlineLevel="4">
      <c r="B232" s="180">
        <v>24250109</v>
      </c>
      <c r="C232" s="145" t="s">
        <v>627</v>
      </c>
      <c r="D232" s="478">
        <v>0</v>
      </c>
      <c r="E232" s="478">
        <v>0</v>
      </c>
      <c r="F232" s="478">
        <v>0</v>
      </c>
      <c r="G232" s="478">
        <v>0</v>
      </c>
    </row>
    <row r="233" spans="2:7" outlineLevel="4">
      <c r="B233" s="180">
        <v>24250112</v>
      </c>
      <c r="C233" s="145" t="s">
        <v>501</v>
      </c>
      <c r="D233" s="478">
        <v>-325885625.61000001</v>
      </c>
      <c r="E233" s="478">
        <v>511524198</v>
      </c>
      <c r="F233" s="478">
        <v>324850197.5</v>
      </c>
      <c r="G233" s="478">
        <v>-139211625.11000001</v>
      </c>
    </row>
    <row r="234" spans="2:7" outlineLevel="4">
      <c r="B234" s="180">
        <v>24250113</v>
      </c>
      <c r="C234" s="145" t="s">
        <v>630</v>
      </c>
      <c r="D234" s="478">
        <v>-351174418</v>
      </c>
      <c r="E234" s="478">
        <v>357817277</v>
      </c>
      <c r="F234" s="478">
        <v>96611518</v>
      </c>
      <c r="G234" s="478">
        <v>-89968659</v>
      </c>
    </row>
    <row r="235" spans="2:7" outlineLevel="4">
      <c r="B235" s="180">
        <v>24250114</v>
      </c>
      <c r="C235" s="145" t="s">
        <v>1649</v>
      </c>
      <c r="D235" s="478">
        <v>0</v>
      </c>
      <c r="E235" s="478">
        <v>0</v>
      </c>
      <c r="F235" s="478">
        <v>0</v>
      </c>
      <c r="G235" s="478">
        <v>0</v>
      </c>
    </row>
    <row r="236" spans="2:7" outlineLevel="4">
      <c r="B236" s="180">
        <v>24250115</v>
      </c>
      <c r="C236" s="145" t="s">
        <v>632</v>
      </c>
      <c r="D236" s="478">
        <v>-18489700</v>
      </c>
      <c r="E236" s="478">
        <v>73802500</v>
      </c>
      <c r="F236" s="478">
        <v>73556600</v>
      </c>
      <c r="G236" s="478">
        <v>-18243800</v>
      </c>
    </row>
    <row r="237" spans="2:7" outlineLevel="4">
      <c r="B237" s="180">
        <v>24250116</v>
      </c>
      <c r="C237" s="145" t="s">
        <v>633</v>
      </c>
      <c r="D237" s="478">
        <v>0</v>
      </c>
      <c r="E237" s="478">
        <v>266642</v>
      </c>
      <c r="F237" s="478">
        <v>266642</v>
      </c>
      <c r="G237" s="478">
        <v>0</v>
      </c>
    </row>
    <row r="238" spans="2:7" outlineLevel="4">
      <c r="B238" s="180">
        <v>24250195</v>
      </c>
      <c r="C238" s="145" t="s">
        <v>634</v>
      </c>
      <c r="D238" s="478">
        <v>0</v>
      </c>
      <c r="E238" s="478">
        <v>0</v>
      </c>
      <c r="F238" s="478">
        <v>0</v>
      </c>
      <c r="G238" s="478">
        <v>0</v>
      </c>
    </row>
    <row r="239" spans="2:7" outlineLevel="3">
      <c r="B239">
        <v>242501</v>
      </c>
      <c r="C239" t="s">
        <v>619</v>
      </c>
      <c r="D239" s="478">
        <f>SUBTOTAL(9,D224:D238)</f>
        <v>-714694851.54999995</v>
      </c>
      <c r="E239" s="478">
        <f>SUBTOTAL(9,E224:E238)</f>
        <v>996832948.94000006</v>
      </c>
      <c r="F239" s="478">
        <f>SUBTOTAL(9,F224:F238)</f>
        <v>550034345.5</v>
      </c>
      <c r="G239" s="478">
        <f>SUBTOTAL(9,G224:G238)</f>
        <v>-267896248.11000001</v>
      </c>
    </row>
    <row r="240" spans="2:7" outlineLevel="4">
      <c r="B240" s="180">
        <v>24250201</v>
      </c>
      <c r="C240" s="145" t="s">
        <v>622</v>
      </c>
      <c r="D240" s="478">
        <v>-1183020</v>
      </c>
      <c r="E240" s="478">
        <v>375740607</v>
      </c>
      <c r="F240" s="478">
        <v>374574387</v>
      </c>
      <c r="G240" s="478">
        <v>-16800</v>
      </c>
    </row>
    <row r="241" spans="2:7" outlineLevel="4">
      <c r="B241" s="180">
        <v>24250202</v>
      </c>
      <c r="C241" s="145" t="s">
        <v>636</v>
      </c>
      <c r="D241" s="478">
        <v>-974812</v>
      </c>
      <c r="E241" s="478">
        <v>294485110</v>
      </c>
      <c r="F241" s="478">
        <v>293527098</v>
      </c>
      <c r="G241" s="478">
        <v>-16800</v>
      </c>
    </row>
    <row r="242" spans="2:7" outlineLevel="4">
      <c r="B242" s="180">
        <v>24250203</v>
      </c>
      <c r="C242" s="145" t="s">
        <v>637</v>
      </c>
      <c r="D242" s="478">
        <v>-17800</v>
      </c>
      <c r="E242" s="478">
        <v>26517100</v>
      </c>
      <c r="F242" s="478">
        <v>26499300</v>
      </c>
      <c r="G242" s="478">
        <v>0</v>
      </c>
    </row>
    <row r="243" spans="2:7" outlineLevel="3">
      <c r="B243">
        <v>242502</v>
      </c>
      <c r="C243" t="s">
        <v>635</v>
      </c>
      <c r="D243" s="478">
        <f>SUBTOTAL(9,D240:D242)</f>
        <v>-2175632</v>
      </c>
      <c r="E243" s="478">
        <f>SUBTOTAL(9,E240:E242)</f>
        <v>696742817</v>
      </c>
      <c r="F243" s="478">
        <f>SUBTOTAL(9,F240:F242)</f>
        <v>694600785</v>
      </c>
      <c r="G243" s="478">
        <f>SUBTOTAL(9,G240:G242)</f>
        <v>-33600</v>
      </c>
    </row>
    <row r="244" spans="2:7" outlineLevel="4">
      <c r="B244" s="180">
        <v>24250301</v>
      </c>
      <c r="C244" s="145" t="s">
        <v>639</v>
      </c>
      <c r="D244" s="478">
        <v>-135000</v>
      </c>
      <c r="E244" s="478">
        <v>90600700</v>
      </c>
      <c r="F244" s="478">
        <v>90465700</v>
      </c>
      <c r="G244" s="478">
        <v>0</v>
      </c>
    </row>
    <row r="245" spans="2:7" outlineLevel="4">
      <c r="B245" s="180">
        <v>24250302</v>
      </c>
      <c r="C245" s="145" t="s">
        <v>640</v>
      </c>
      <c r="D245" s="478">
        <v>-67900</v>
      </c>
      <c r="E245" s="478">
        <v>45299779</v>
      </c>
      <c r="F245" s="478">
        <v>45231879</v>
      </c>
      <c r="G245" s="478">
        <v>0</v>
      </c>
    </row>
    <row r="246" spans="2:7" outlineLevel="4">
      <c r="B246" s="180">
        <v>24250303</v>
      </c>
      <c r="C246" s="145" t="s">
        <v>641</v>
      </c>
      <c r="D246" s="478">
        <v>-101800</v>
      </c>
      <c r="E246" s="478">
        <v>67943852</v>
      </c>
      <c r="F246" s="478">
        <v>67842052</v>
      </c>
      <c r="G246" s="478">
        <v>0</v>
      </c>
    </row>
    <row r="247" spans="2:7" outlineLevel="3">
      <c r="B247">
        <v>242503</v>
      </c>
      <c r="C247" t="s">
        <v>638</v>
      </c>
      <c r="D247" s="478">
        <f>SUBTOTAL(9,D244:D246)</f>
        <v>-304700</v>
      </c>
      <c r="E247" s="478">
        <f>SUBTOTAL(9,E244:E246)</f>
        <v>203844331</v>
      </c>
      <c r="F247" s="478">
        <f>SUBTOTAL(9,F244:F246)</f>
        <v>203539631</v>
      </c>
      <c r="G247" s="478">
        <f>SUBTOTAL(9,G244:G246)</f>
        <v>0</v>
      </c>
    </row>
    <row r="248" spans="2:7" outlineLevel="4">
      <c r="B248" s="180">
        <v>24250401</v>
      </c>
      <c r="C248" s="145" t="s">
        <v>642</v>
      </c>
      <c r="D248" s="478">
        <v>0</v>
      </c>
      <c r="E248" s="478">
        <v>0</v>
      </c>
      <c r="F248" s="478">
        <v>0</v>
      </c>
      <c r="G248" s="478">
        <v>0</v>
      </c>
    </row>
    <row r="249" spans="2:7" outlineLevel="3">
      <c r="B249">
        <v>242504</v>
      </c>
      <c r="C249" t="s">
        <v>642</v>
      </c>
      <c r="D249" s="478">
        <f>SUBTOTAL(9,D248:D248)</f>
        <v>0</v>
      </c>
      <c r="E249" s="478">
        <f>SUBTOTAL(9,E248:E248)</f>
        <v>0</v>
      </c>
      <c r="F249" s="478">
        <f>SUBTOTAL(9,F248:F248)</f>
        <v>0</v>
      </c>
      <c r="G249" s="478">
        <f>SUBTOTAL(9,G248:G248)</f>
        <v>0</v>
      </c>
    </row>
    <row r="250" spans="2:7" outlineLevel="2">
      <c r="B250">
        <v>2425</v>
      </c>
      <c r="C250" t="s">
        <v>619</v>
      </c>
      <c r="D250" s="478">
        <f>SUBTOTAL(9,D224:D249)</f>
        <v>-717175183.54999995</v>
      </c>
      <c r="E250" s="478">
        <f>SUBTOTAL(9,E224:E249)</f>
        <v>1897420096.9400001</v>
      </c>
      <c r="F250" s="478">
        <f>SUBTOTAL(9,F224:F249)</f>
        <v>1448174761.5</v>
      </c>
      <c r="G250" s="478">
        <f>SUBTOTAL(9,G224:G249)</f>
        <v>-267929848.11000001</v>
      </c>
    </row>
    <row r="251" spans="2:7" outlineLevel="4">
      <c r="B251" s="180">
        <v>24360101</v>
      </c>
      <c r="C251" s="145" t="s">
        <v>643</v>
      </c>
      <c r="D251" s="478">
        <v>0</v>
      </c>
      <c r="E251" s="478">
        <v>86630318.280000001</v>
      </c>
      <c r="F251" s="478">
        <v>86630318.280000001</v>
      </c>
      <c r="G251" s="478">
        <v>0</v>
      </c>
    </row>
    <row r="252" spans="2:7" outlineLevel="3">
      <c r="B252">
        <v>243601</v>
      </c>
      <c r="C252" t="s">
        <v>346</v>
      </c>
      <c r="D252" s="478">
        <f>SUBTOTAL(9,D251:D251)</f>
        <v>0</v>
      </c>
      <c r="E252" s="478">
        <f>SUBTOTAL(9,E251:E251)</f>
        <v>86630318.280000001</v>
      </c>
      <c r="F252" s="478">
        <f>SUBTOTAL(9,F251:F251)</f>
        <v>86630318.280000001</v>
      </c>
      <c r="G252" s="478">
        <f>SUBTOTAL(9,G251:G251)</f>
        <v>0</v>
      </c>
    </row>
    <row r="253" spans="2:7" outlineLevel="4">
      <c r="B253" s="180">
        <v>24360201</v>
      </c>
      <c r="C253" s="145" t="s">
        <v>645</v>
      </c>
      <c r="D253" s="478">
        <v>-12535300</v>
      </c>
      <c r="E253" s="478">
        <v>24084300</v>
      </c>
      <c r="F253" s="478">
        <v>16783000</v>
      </c>
      <c r="G253" s="478">
        <v>-5234000</v>
      </c>
    </row>
    <row r="254" spans="2:7" outlineLevel="3">
      <c r="B254">
        <v>243602</v>
      </c>
      <c r="C254" t="s">
        <v>644</v>
      </c>
      <c r="D254" s="478">
        <f>SUBTOTAL(9,D253:D253)</f>
        <v>-12535300</v>
      </c>
      <c r="E254" s="478">
        <f>SUBTOTAL(9,E253:E253)</f>
        <v>24084300</v>
      </c>
      <c r="F254" s="478">
        <f>SUBTOTAL(9,F253:F253)</f>
        <v>16783000</v>
      </c>
      <c r="G254" s="478">
        <f>SUBTOTAL(9,G253:G253)</f>
        <v>-5234000</v>
      </c>
    </row>
    <row r="255" spans="2:7" outlineLevel="4">
      <c r="B255" s="180">
        <v>24360301</v>
      </c>
      <c r="C255" s="145" t="s">
        <v>648</v>
      </c>
      <c r="D255" s="478">
        <v>-6061872</v>
      </c>
      <c r="E255" s="478">
        <v>12186957</v>
      </c>
      <c r="F255" s="478">
        <v>8498621</v>
      </c>
      <c r="G255" s="478">
        <v>-2373536</v>
      </c>
    </row>
    <row r="256" spans="2:7" outlineLevel="3">
      <c r="B256">
        <v>243603</v>
      </c>
      <c r="C256" t="s">
        <v>647</v>
      </c>
      <c r="D256" s="478">
        <f>SUBTOTAL(9,D255:D255)</f>
        <v>-6061872</v>
      </c>
      <c r="E256" s="478">
        <f>SUBTOTAL(9,E255:E255)</f>
        <v>12186957</v>
      </c>
      <c r="F256" s="478">
        <f>SUBTOTAL(9,F255:F255)</f>
        <v>8498621</v>
      </c>
      <c r="G256" s="478">
        <f>SUBTOTAL(9,G255:G255)</f>
        <v>-2373536</v>
      </c>
    </row>
    <row r="257" spans="2:7" outlineLevel="4">
      <c r="B257" s="180">
        <v>24360501</v>
      </c>
      <c r="C257" s="145" t="s">
        <v>650</v>
      </c>
      <c r="D257" s="478">
        <v>-11355984.08</v>
      </c>
      <c r="E257" s="478">
        <v>15053118.08</v>
      </c>
      <c r="F257" s="478">
        <v>7221133</v>
      </c>
      <c r="G257" s="478">
        <v>-3523999</v>
      </c>
    </row>
    <row r="258" spans="2:7" outlineLevel="3">
      <c r="B258">
        <v>243605</v>
      </c>
      <c r="C258" t="s">
        <v>649</v>
      </c>
      <c r="D258" s="478">
        <f>SUBTOTAL(9,D257:D257)</f>
        <v>-11355984.08</v>
      </c>
      <c r="E258" s="478">
        <f>SUBTOTAL(9,E257:E257)</f>
        <v>15053118.08</v>
      </c>
      <c r="F258" s="478">
        <f>SUBTOTAL(9,F257:F257)</f>
        <v>7221133</v>
      </c>
      <c r="G258" s="478">
        <f>SUBTOTAL(9,G257:G257)</f>
        <v>-3523999</v>
      </c>
    </row>
    <row r="259" spans="2:7" outlineLevel="4">
      <c r="B259" s="180">
        <v>24360601</v>
      </c>
      <c r="C259" s="145" t="s">
        <v>651</v>
      </c>
      <c r="D259" s="478">
        <v>0</v>
      </c>
      <c r="E259" s="478">
        <v>0</v>
      </c>
      <c r="F259" s="478">
        <v>0</v>
      </c>
      <c r="G259" s="478">
        <v>0</v>
      </c>
    </row>
    <row r="260" spans="2:7" outlineLevel="3">
      <c r="B260">
        <v>243606</v>
      </c>
      <c r="C260" t="s">
        <v>415</v>
      </c>
      <c r="D260" s="478">
        <f>SUBTOTAL(9,D259:D259)</f>
        <v>0</v>
      </c>
      <c r="E260" s="478">
        <f>SUBTOTAL(9,E259:E259)</f>
        <v>0</v>
      </c>
      <c r="F260" s="478">
        <f>SUBTOTAL(9,F259:F259)</f>
        <v>0</v>
      </c>
      <c r="G260" s="478">
        <f>SUBTOTAL(9,G259:G259)</f>
        <v>0</v>
      </c>
    </row>
    <row r="261" spans="2:7" outlineLevel="4">
      <c r="B261" s="180">
        <v>24360801</v>
      </c>
      <c r="C261" s="145" t="s">
        <v>655</v>
      </c>
      <c r="D261" s="478">
        <v>-4719366</v>
      </c>
      <c r="E261" s="478">
        <v>8822064</v>
      </c>
      <c r="F261" s="478">
        <v>4596254.17</v>
      </c>
      <c r="G261" s="478">
        <v>-493556.16999999993</v>
      </c>
    </row>
    <row r="262" spans="2:7" outlineLevel="3">
      <c r="B262">
        <v>243608</v>
      </c>
      <c r="C262" t="s">
        <v>654</v>
      </c>
      <c r="D262" s="478">
        <f>SUBTOTAL(9,D261:D261)</f>
        <v>-4719366</v>
      </c>
      <c r="E262" s="478">
        <f>SUBTOTAL(9,E261:E261)</f>
        <v>8822064</v>
      </c>
      <c r="F262" s="478">
        <f>SUBTOTAL(9,F261:F261)</f>
        <v>4596254.17</v>
      </c>
      <c r="G262" s="478">
        <f>SUBTOTAL(9,G261:G261)</f>
        <v>-493556.16999999993</v>
      </c>
    </row>
    <row r="263" spans="2:7" outlineLevel="4">
      <c r="B263" s="180">
        <v>24361001</v>
      </c>
      <c r="C263" s="145" t="s">
        <v>657</v>
      </c>
      <c r="D263" s="478">
        <v>0</v>
      </c>
      <c r="E263" s="478">
        <v>911808</v>
      </c>
      <c r="F263" s="478">
        <v>911808</v>
      </c>
      <c r="G263" s="478">
        <v>0</v>
      </c>
    </row>
    <row r="264" spans="2:7" outlineLevel="3">
      <c r="B264">
        <v>243610</v>
      </c>
      <c r="C264" t="s">
        <v>656</v>
      </c>
      <c r="D264" s="478">
        <f>SUBTOTAL(9,D263:D263)</f>
        <v>0</v>
      </c>
      <c r="E264" s="478">
        <f>SUBTOTAL(9,E263:E263)</f>
        <v>911808</v>
      </c>
      <c r="F264" s="478">
        <f>SUBTOTAL(9,F263:F263)</f>
        <v>911808</v>
      </c>
      <c r="G264" s="478">
        <f>SUBTOTAL(9,G263:G263)</f>
        <v>0</v>
      </c>
    </row>
    <row r="265" spans="2:7" outlineLevel="4">
      <c r="B265" s="180">
        <v>24362501</v>
      </c>
      <c r="C265" s="145" t="s">
        <v>661</v>
      </c>
      <c r="D265" s="478">
        <v>-443044</v>
      </c>
      <c r="E265" s="478">
        <v>443044</v>
      </c>
      <c r="F265" s="478">
        <v>0</v>
      </c>
      <c r="G265" s="478">
        <v>0</v>
      </c>
    </row>
    <row r="266" spans="2:7" outlineLevel="3">
      <c r="B266">
        <v>243625</v>
      </c>
      <c r="C266" t="s">
        <v>660</v>
      </c>
      <c r="D266" s="478">
        <f>SUBTOTAL(9,D265:D265)</f>
        <v>-443044</v>
      </c>
      <c r="E266" s="478">
        <f>SUBTOTAL(9,E265:E265)</f>
        <v>443044</v>
      </c>
      <c r="F266" s="478">
        <f>SUBTOTAL(9,F265:F265)</f>
        <v>0</v>
      </c>
      <c r="G266" s="478">
        <f>SUBTOTAL(9,G265:G265)</f>
        <v>0</v>
      </c>
    </row>
    <row r="267" spans="2:7" outlineLevel="4">
      <c r="B267" s="180">
        <v>24362601</v>
      </c>
      <c r="C267" s="145" t="s">
        <v>663</v>
      </c>
      <c r="D267" s="478">
        <v>-7106587</v>
      </c>
      <c r="E267" s="478">
        <v>7241069</v>
      </c>
      <c r="F267" s="478">
        <v>1955631</v>
      </c>
      <c r="G267" s="478">
        <v>-1821149</v>
      </c>
    </row>
    <row r="268" spans="2:7" outlineLevel="3">
      <c r="B268">
        <v>243626</v>
      </c>
      <c r="C268" t="s">
        <v>662</v>
      </c>
      <c r="D268" s="478">
        <f>SUBTOTAL(9,D267:D267)</f>
        <v>-7106587</v>
      </c>
      <c r="E268" s="478">
        <f>SUBTOTAL(9,E267:E267)</f>
        <v>7241069</v>
      </c>
      <c r="F268" s="478">
        <f>SUBTOTAL(9,F267:F267)</f>
        <v>1955631</v>
      </c>
      <c r="G268" s="478">
        <f>SUBTOTAL(9,G267:G267)</f>
        <v>-1821149</v>
      </c>
    </row>
    <row r="269" spans="2:7" outlineLevel="4">
      <c r="B269" s="180">
        <v>24362701</v>
      </c>
      <c r="C269" s="145" t="s">
        <v>665</v>
      </c>
      <c r="D269" s="478">
        <v>-59289</v>
      </c>
      <c r="E269" s="478">
        <v>59289</v>
      </c>
      <c r="F269" s="478">
        <v>4183</v>
      </c>
      <c r="G269" s="478">
        <v>-4183</v>
      </c>
    </row>
    <row r="270" spans="2:7" outlineLevel="4">
      <c r="B270" s="180">
        <v>24362710</v>
      </c>
      <c r="C270" s="145" t="s">
        <v>670</v>
      </c>
      <c r="D270" s="478">
        <v>0</v>
      </c>
      <c r="E270" s="478">
        <v>59000</v>
      </c>
      <c r="F270" s="478">
        <v>59000</v>
      </c>
      <c r="G270" s="478">
        <v>0</v>
      </c>
    </row>
    <row r="271" spans="2:7" outlineLevel="3">
      <c r="B271">
        <v>243627</v>
      </c>
      <c r="C271" t="s">
        <v>664</v>
      </c>
      <c r="D271" s="478">
        <f>SUBTOTAL(9,D269:D270)</f>
        <v>-59289</v>
      </c>
      <c r="E271" s="478">
        <f>SUBTOTAL(9,E269:E270)</f>
        <v>118289</v>
      </c>
      <c r="F271" s="478">
        <f>SUBTOTAL(9,F269:F270)</f>
        <v>63183</v>
      </c>
      <c r="G271" s="478">
        <f>SUBTOTAL(9,G269:G270)</f>
        <v>-4183</v>
      </c>
    </row>
    <row r="272" spans="2:7" outlineLevel="2">
      <c r="B272">
        <v>2436</v>
      </c>
      <c r="C272" t="s">
        <v>346</v>
      </c>
      <c r="D272" s="478">
        <f>SUBTOTAL(9,D251:D271)</f>
        <v>-42281442.079999998</v>
      </c>
      <c r="E272" s="478">
        <f>SUBTOTAL(9,E251:E271)</f>
        <v>155490967.36000001</v>
      </c>
      <c r="F272" s="478">
        <f>SUBTOTAL(9,F251:F271)</f>
        <v>126659948.45</v>
      </c>
      <c r="G272" s="478">
        <f>SUBTOTAL(9,G251:G271)</f>
        <v>-13450423.17</v>
      </c>
    </row>
    <row r="273" spans="2:7" outlineLevel="4">
      <c r="B273" s="180">
        <v>24400401</v>
      </c>
      <c r="C273" s="145" t="s">
        <v>673</v>
      </c>
      <c r="D273" s="478">
        <v>0</v>
      </c>
      <c r="E273" s="478">
        <v>8496481</v>
      </c>
      <c r="F273" s="478">
        <v>8496481</v>
      </c>
      <c r="G273" s="478">
        <v>0</v>
      </c>
    </row>
    <row r="274" spans="2:7" outlineLevel="3">
      <c r="B274">
        <v>244004</v>
      </c>
      <c r="C274" t="s">
        <v>672</v>
      </c>
      <c r="D274" s="478">
        <f>SUBTOTAL(9,D273:D273)</f>
        <v>0</v>
      </c>
      <c r="E274" s="478">
        <f>SUBTOTAL(9,E273:E273)</f>
        <v>8496481</v>
      </c>
      <c r="F274" s="478">
        <f>SUBTOTAL(9,F273:F273)</f>
        <v>8496481</v>
      </c>
      <c r="G274" s="478">
        <f>SUBTOTAL(9,G273:G273)</f>
        <v>0</v>
      </c>
    </row>
    <row r="275" spans="2:7" outlineLevel="2">
      <c r="B275">
        <v>2440</v>
      </c>
      <c r="C275" t="s">
        <v>671</v>
      </c>
      <c r="D275" s="478">
        <f>SUBTOTAL(9,D273:D274)</f>
        <v>0</v>
      </c>
      <c r="E275" s="478">
        <f>SUBTOTAL(9,E273:E274)</f>
        <v>8496481</v>
      </c>
      <c r="F275" s="478">
        <f>SUBTOTAL(9,F273:F274)</f>
        <v>8496481</v>
      </c>
      <c r="G275" s="478">
        <f>SUBTOTAL(9,G273:G274)</f>
        <v>0</v>
      </c>
    </row>
    <row r="276" spans="2:7" outlineLevel="4">
      <c r="B276" s="180">
        <v>24450101</v>
      </c>
      <c r="C276" s="145" t="s">
        <v>679</v>
      </c>
      <c r="D276" s="478">
        <v>0</v>
      </c>
      <c r="E276" s="478">
        <v>0</v>
      </c>
      <c r="F276" s="478">
        <v>0</v>
      </c>
      <c r="G276" s="478">
        <v>0</v>
      </c>
    </row>
    <row r="277" spans="2:7" outlineLevel="3">
      <c r="B277">
        <v>244501</v>
      </c>
      <c r="C277" t="s">
        <v>331</v>
      </c>
      <c r="D277" s="478">
        <f>SUBTOTAL(9,D276:D276)</f>
        <v>0</v>
      </c>
      <c r="E277" s="478">
        <f>SUBTOTAL(9,E276:E276)</f>
        <v>0</v>
      </c>
      <c r="F277" s="478">
        <f>SUBTOTAL(9,F276:F276)</f>
        <v>0</v>
      </c>
      <c r="G277" s="478">
        <f>SUBTOTAL(9,G276:G276)</f>
        <v>0</v>
      </c>
    </row>
    <row r="278" spans="2:7" outlineLevel="4">
      <c r="B278" s="180">
        <v>24450201</v>
      </c>
      <c r="C278" s="145" t="s">
        <v>681</v>
      </c>
      <c r="D278" s="478">
        <v>-3528515646.3699999</v>
      </c>
      <c r="E278" s="478">
        <v>34725558.100000001</v>
      </c>
      <c r="F278" s="478">
        <v>181159732.38</v>
      </c>
      <c r="G278" s="478">
        <v>-3674949820.6500001</v>
      </c>
    </row>
    <row r="279" spans="2:7" outlineLevel="4">
      <c r="B279" s="180">
        <v>24450202</v>
      </c>
      <c r="C279" s="145" t="s">
        <v>682</v>
      </c>
      <c r="D279" s="478">
        <v>-610798637.95000005</v>
      </c>
      <c r="E279" s="478">
        <v>1318040.07</v>
      </c>
      <c r="F279" s="478">
        <v>2856152.33</v>
      </c>
      <c r="G279" s="478">
        <v>-612336750.21000004</v>
      </c>
    </row>
    <row r="280" spans="2:7" outlineLevel="3">
      <c r="B280">
        <v>244502</v>
      </c>
      <c r="C280" t="s">
        <v>680</v>
      </c>
      <c r="D280" s="478">
        <f>SUBTOTAL(9,D278:D279)</f>
        <v>-4139314284.3199997</v>
      </c>
      <c r="E280" s="478">
        <f>SUBTOTAL(9,E278:E279)</f>
        <v>36043598.170000002</v>
      </c>
      <c r="F280" s="478">
        <f>SUBTOTAL(9,F278:F279)</f>
        <v>184015884.71000001</v>
      </c>
      <c r="G280" s="478">
        <f>SUBTOTAL(9,G278:G279)</f>
        <v>-4287286570.8600001</v>
      </c>
    </row>
    <row r="281" spans="2:7" outlineLevel="4">
      <c r="B281" s="180">
        <v>24450401</v>
      </c>
      <c r="C281" s="145" t="s">
        <v>686</v>
      </c>
      <c r="D281" s="478">
        <v>0</v>
      </c>
      <c r="E281" s="478">
        <v>0</v>
      </c>
      <c r="F281" s="478">
        <v>0</v>
      </c>
      <c r="G281" s="478">
        <v>0</v>
      </c>
    </row>
    <row r="282" spans="2:7" outlineLevel="3">
      <c r="B282">
        <v>244504</v>
      </c>
      <c r="C282" t="s">
        <v>685</v>
      </c>
      <c r="D282" s="478">
        <f>SUBTOTAL(9,D281:D281)</f>
        <v>0</v>
      </c>
      <c r="E282" s="478">
        <f>SUBTOTAL(9,E281:E281)</f>
        <v>0</v>
      </c>
      <c r="F282" s="478">
        <f>SUBTOTAL(9,F281:F281)</f>
        <v>0</v>
      </c>
      <c r="G282" s="478">
        <f>SUBTOTAL(9,G281:G281)</f>
        <v>0</v>
      </c>
    </row>
    <row r="283" spans="2:7" outlineLevel="4">
      <c r="B283" s="180">
        <v>24450501</v>
      </c>
      <c r="C283" s="145" t="s">
        <v>689</v>
      </c>
      <c r="D283" s="478">
        <v>67247240.269999996</v>
      </c>
      <c r="E283" s="478">
        <v>1542886.1300000001</v>
      </c>
      <c r="F283" s="478">
        <v>0</v>
      </c>
      <c r="G283" s="478">
        <v>68790126.399999991</v>
      </c>
    </row>
    <row r="284" spans="2:7" outlineLevel="4">
      <c r="B284" s="180">
        <v>24450503</v>
      </c>
      <c r="C284" s="145" t="s">
        <v>687</v>
      </c>
      <c r="D284" s="478">
        <v>94810</v>
      </c>
      <c r="E284" s="478">
        <v>0</v>
      </c>
      <c r="F284" s="478">
        <v>0</v>
      </c>
      <c r="G284" s="478">
        <v>94810</v>
      </c>
    </row>
    <row r="285" spans="2:7" outlineLevel="3">
      <c r="B285">
        <v>244505</v>
      </c>
      <c r="C285" t="s">
        <v>688</v>
      </c>
      <c r="D285" s="478">
        <f>SUBTOTAL(9,D283:D284)</f>
        <v>67342050.269999996</v>
      </c>
      <c r="E285" s="478">
        <f>SUBTOTAL(9,E283:E284)</f>
        <v>1542886.1300000001</v>
      </c>
      <c r="F285" s="478">
        <f>SUBTOTAL(9,F283:F284)</f>
        <v>0</v>
      </c>
      <c r="G285" s="478">
        <f>SUBTOTAL(9,G283:G284)</f>
        <v>68884936.399999991</v>
      </c>
    </row>
    <row r="286" spans="2:7" outlineLevel="4">
      <c r="B286" s="180">
        <v>24450603</v>
      </c>
      <c r="C286" s="145" t="s">
        <v>692</v>
      </c>
      <c r="D286" s="478">
        <v>116165270.34999999</v>
      </c>
      <c r="E286" s="478">
        <v>3757625.5700000003</v>
      </c>
      <c r="F286" s="478">
        <v>0</v>
      </c>
      <c r="G286" s="478">
        <v>119922895.91999999</v>
      </c>
    </row>
    <row r="287" spans="2:7" outlineLevel="4">
      <c r="B287" s="180">
        <v>24450604</v>
      </c>
      <c r="C287" s="145" t="s">
        <v>693</v>
      </c>
      <c r="D287" s="478">
        <v>61750</v>
      </c>
      <c r="E287" s="478">
        <v>0</v>
      </c>
      <c r="F287" s="478">
        <v>0</v>
      </c>
      <c r="G287" s="478">
        <v>61750</v>
      </c>
    </row>
    <row r="288" spans="2:7" outlineLevel="4">
      <c r="B288" s="180">
        <v>24450605</v>
      </c>
      <c r="C288" s="145" t="s">
        <v>694</v>
      </c>
      <c r="D288" s="478">
        <v>480001.22</v>
      </c>
      <c r="E288" s="478">
        <v>0</v>
      </c>
      <c r="F288" s="478">
        <v>0</v>
      </c>
      <c r="G288" s="478">
        <v>480001.22</v>
      </c>
    </row>
    <row r="289" spans="2:7" outlineLevel="3">
      <c r="B289">
        <v>244506</v>
      </c>
      <c r="C289" t="s">
        <v>691</v>
      </c>
      <c r="D289" s="478">
        <f>SUBTOTAL(9,D286:D288)</f>
        <v>116707021.56999999</v>
      </c>
      <c r="E289" s="478">
        <f>SUBTOTAL(9,E286:E288)</f>
        <v>3757625.5700000003</v>
      </c>
      <c r="F289" s="478">
        <f>SUBTOTAL(9,F286:F288)</f>
        <v>0</v>
      </c>
      <c r="G289" s="478">
        <f>SUBTOTAL(9,G286:G288)</f>
        <v>120464647.13999999</v>
      </c>
    </row>
    <row r="290" spans="2:7" outlineLevel="4">
      <c r="B290" s="180">
        <v>24450801</v>
      </c>
      <c r="C290" s="145" t="s">
        <v>698</v>
      </c>
      <c r="D290" s="478">
        <v>0</v>
      </c>
      <c r="E290" s="478">
        <v>0</v>
      </c>
      <c r="F290" s="478">
        <v>0</v>
      </c>
      <c r="G290" s="478">
        <v>0</v>
      </c>
    </row>
    <row r="291" spans="2:7" outlineLevel="3">
      <c r="B291">
        <v>244508</v>
      </c>
      <c r="C291" t="s">
        <v>697</v>
      </c>
      <c r="D291" s="478">
        <f>SUBTOTAL(9,D290:D290)</f>
        <v>0</v>
      </c>
      <c r="E291" s="478">
        <f>SUBTOTAL(9,E290:E290)</f>
        <v>0</v>
      </c>
      <c r="F291" s="478">
        <f>SUBTOTAL(9,F290:F290)</f>
        <v>0</v>
      </c>
      <c r="G291" s="478">
        <f>SUBTOTAL(9,G290:G290)</f>
        <v>0</v>
      </c>
    </row>
    <row r="292" spans="2:7" outlineLevel="4">
      <c r="B292" s="180">
        <v>24457601</v>
      </c>
      <c r="C292" s="145" t="s">
        <v>703</v>
      </c>
      <c r="D292" s="478">
        <v>2772930887.3499999</v>
      </c>
      <c r="E292" s="478">
        <v>1238840611.7600002</v>
      </c>
      <c r="F292" s="478">
        <v>0</v>
      </c>
      <c r="G292" s="478">
        <v>4011771499.1100001</v>
      </c>
    </row>
    <row r="293" spans="2:7" outlineLevel="3">
      <c r="B293">
        <v>244576</v>
      </c>
      <c r="C293" t="s">
        <v>702</v>
      </c>
      <c r="D293" s="478">
        <f>SUBTOTAL(9,D292:D292)</f>
        <v>2772930887.3499999</v>
      </c>
      <c r="E293" s="478">
        <f>SUBTOTAL(9,E292:E292)</f>
        <v>1238840611.7600002</v>
      </c>
      <c r="F293" s="478">
        <f>SUBTOTAL(9,F292:F292)</f>
        <v>0</v>
      </c>
      <c r="G293" s="478">
        <f>SUBTOTAL(9,G292:G292)</f>
        <v>4011771499.1100001</v>
      </c>
    </row>
    <row r="294" spans="2:7" outlineLevel="4">
      <c r="B294" s="180">
        <v>24458001</v>
      </c>
      <c r="C294" s="145" t="s">
        <v>705</v>
      </c>
      <c r="D294" s="478">
        <v>0</v>
      </c>
      <c r="E294" s="478">
        <v>1234566000</v>
      </c>
      <c r="F294" s="478">
        <v>1234566000</v>
      </c>
      <c r="G294" s="478">
        <v>0</v>
      </c>
    </row>
    <row r="295" spans="2:7" outlineLevel="3">
      <c r="B295">
        <v>244580</v>
      </c>
      <c r="C295" t="s">
        <v>704</v>
      </c>
      <c r="D295" s="478">
        <f>SUBTOTAL(9,D294:D294)</f>
        <v>0</v>
      </c>
      <c r="E295" s="478">
        <f>SUBTOTAL(9,E294:E294)</f>
        <v>1234566000</v>
      </c>
      <c r="F295" s="478">
        <f>SUBTOTAL(9,F294:F294)</f>
        <v>1234566000</v>
      </c>
      <c r="G295" s="478">
        <f>SUBTOTAL(9,G294:G294)</f>
        <v>0</v>
      </c>
    </row>
    <row r="296" spans="2:7" outlineLevel="2">
      <c r="B296">
        <v>2445</v>
      </c>
      <c r="C296" t="s">
        <v>678</v>
      </c>
      <c r="D296" s="478">
        <f>SUBTOTAL(9,D276:D295)</f>
        <v>-1182334325.1300001</v>
      </c>
      <c r="E296" s="478">
        <f>SUBTOTAL(9,E276:E295)</f>
        <v>2514750721.6300001</v>
      </c>
      <c r="F296" s="478">
        <f>SUBTOTAL(9,F276:F295)</f>
        <v>1418581884.71</v>
      </c>
      <c r="G296" s="478">
        <f>SUBTOTAL(9,G276:G295)</f>
        <v>-86165488.210000038</v>
      </c>
    </row>
    <row r="297" spans="2:7" outlineLevel="4">
      <c r="B297" s="180">
        <v>24500101</v>
      </c>
      <c r="C297" s="145" t="s">
        <v>709</v>
      </c>
      <c r="D297" s="478">
        <v>0</v>
      </c>
      <c r="E297" s="478">
        <v>9100400</v>
      </c>
      <c r="F297" s="478">
        <v>9100400</v>
      </c>
      <c r="G297" s="478">
        <v>0</v>
      </c>
    </row>
    <row r="298" spans="2:7" outlineLevel="3">
      <c r="B298">
        <v>245001</v>
      </c>
      <c r="C298" t="s">
        <v>708</v>
      </c>
      <c r="D298" s="478">
        <f>SUBTOTAL(9,D297:D297)</f>
        <v>0</v>
      </c>
      <c r="E298" s="478">
        <f>SUBTOTAL(9,E297:E297)</f>
        <v>9100400</v>
      </c>
      <c r="F298" s="478">
        <f>SUBTOTAL(9,F297:F297)</f>
        <v>9100400</v>
      </c>
      <c r="G298" s="478">
        <f>SUBTOTAL(9,G297:G297)</f>
        <v>0</v>
      </c>
    </row>
    <row r="299" spans="2:7" outlineLevel="2">
      <c r="B299">
        <v>2450</v>
      </c>
      <c r="C299" t="s">
        <v>707</v>
      </c>
      <c r="D299" s="478">
        <f>SUBTOTAL(9,D297:D298)</f>
        <v>0</v>
      </c>
      <c r="E299" s="478">
        <f>SUBTOTAL(9,E297:E298)</f>
        <v>9100400</v>
      </c>
      <c r="F299" s="478">
        <f>SUBTOTAL(9,F297:F298)</f>
        <v>9100400</v>
      </c>
      <c r="G299" s="478">
        <f>SUBTOTAL(9,G297:G298)</f>
        <v>0</v>
      </c>
    </row>
    <row r="300" spans="2:7" outlineLevel="4">
      <c r="B300" s="180">
        <v>24530101</v>
      </c>
      <c r="C300" s="145" t="s">
        <v>714</v>
      </c>
      <c r="D300" s="478">
        <v>-4873380919.2299995</v>
      </c>
      <c r="E300" s="478">
        <v>0</v>
      </c>
      <c r="F300" s="478">
        <v>0</v>
      </c>
      <c r="G300" s="478">
        <v>-4873380919.2299995</v>
      </c>
    </row>
    <row r="301" spans="2:7" outlineLevel="4">
      <c r="B301" s="180">
        <v>24530102</v>
      </c>
      <c r="C301" s="145" t="s">
        <v>715</v>
      </c>
      <c r="D301" s="478">
        <v>-128822307.53</v>
      </c>
      <c r="E301" s="478">
        <v>37787.599999999999</v>
      </c>
      <c r="F301" s="478">
        <v>3302244.3200000003</v>
      </c>
      <c r="G301" s="478">
        <v>-132086764.25</v>
      </c>
    </row>
    <row r="302" spans="2:7" outlineLevel="4">
      <c r="B302" s="180">
        <v>24530104</v>
      </c>
      <c r="C302" s="145" t="s">
        <v>717</v>
      </c>
      <c r="D302" s="478">
        <v>-252579</v>
      </c>
      <c r="E302" s="478">
        <v>0</v>
      </c>
      <c r="F302" s="478">
        <v>0</v>
      </c>
      <c r="G302" s="478">
        <v>-252579</v>
      </c>
    </row>
    <row r="303" spans="2:7" outlineLevel="3">
      <c r="B303">
        <v>245301</v>
      </c>
      <c r="C303" t="s">
        <v>713</v>
      </c>
      <c r="D303" s="478">
        <f>SUBTOTAL(9,D300:D302)</f>
        <v>-5002455805.7599993</v>
      </c>
      <c r="E303" s="478">
        <f>SUBTOTAL(9,E300:E302)</f>
        <v>37787.599999999999</v>
      </c>
      <c r="F303" s="478">
        <f>SUBTOTAL(9,F300:F302)</f>
        <v>3302244.3200000003</v>
      </c>
      <c r="G303" s="478">
        <f>SUBTOTAL(9,G300:G302)</f>
        <v>-5005720262.4799995</v>
      </c>
    </row>
    <row r="304" spans="2:7" outlineLevel="4">
      <c r="B304" s="180">
        <v>24530201</v>
      </c>
      <c r="C304" s="145" t="s">
        <v>719</v>
      </c>
      <c r="D304" s="478">
        <v>27191697.23</v>
      </c>
      <c r="E304" s="478">
        <v>1086024.0799999998</v>
      </c>
      <c r="F304" s="478">
        <v>0</v>
      </c>
      <c r="G304" s="478">
        <v>28277721.309999999</v>
      </c>
    </row>
    <row r="305" spans="2:7" outlineLevel="4">
      <c r="B305" s="180">
        <v>24530202</v>
      </c>
      <c r="C305" s="145" t="s">
        <v>1650</v>
      </c>
      <c r="D305" s="478">
        <v>1195241.9099999999</v>
      </c>
      <c r="E305" s="478">
        <v>15859.18</v>
      </c>
      <c r="F305" s="478">
        <v>0</v>
      </c>
      <c r="G305" s="478">
        <v>1211101.0899999999</v>
      </c>
    </row>
    <row r="306" spans="2:7" outlineLevel="4">
      <c r="B306" s="180">
        <v>24530204</v>
      </c>
      <c r="C306" s="145" t="s">
        <v>722</v>
      </c>
      <c r="D306" s="478">
        <v>652.42999999999995</v>
      </c>
      <c r="E306" s="478">
        <v>0</v>
      </c>
      <c r="F306" s="478">
        <v>0</v>
      </c>
      <c r="G306" s="478">
        <v>652.42999999999995</v>
      </c>
    </row>
    <row r="307" spans="2:7" outlineLevel="4">
      <c r="B307" s="180">
        <v>24530206</v>
      </c>
      <c r="C307" s="145" t="s">
        <v>724</v>
      </c>
      <c r="D307" s="478">
        <v>26920239.300000001</v>
      </c>
      <c r="E307" s="478">
        <v>0</v>
      </c>
      <c r="F307" s="478">
        <v>0</v>
      </c>
      <c r="G307" s="478">
        <v>26920239.300000001</v>
      </c>
    </row>
    <row r="308" spans="2:7" outlineLevel="4">
      <c r="B308" s="180">
        <v>24530207</v>
      </c>
      <c r="C308" s="145" t="s">
        <v>725</v>
      </c>
      <c r="D308" s="478">
        <v>438875</v>
      </c>
      <c r="E308" s="478">
        <v>0</v>
      </c>
      <c r="F308" s="478">
        <v>0</v>
      </c>
      <c r="G308" s="478">
        <v>438875</v>
      </c>
    </row>
    <row r="309" spans="2:7" outlineLevel="4">
      <c r="B309" s="180">
        <v>24530208</v>
      </c>
      <c r="C309" s="145" t="s">
        <v>726</v>
      </c>
      <c r="D309" s="478">
        <v>18989377.120000001</v>
      </c>
      <c r="E309" s="478">
        <v>0</v>
      </c>
      <c r="F309" s="478">
        <v>0</v>
      </c>
      <c r="G309" s="478">
        <v>18989377.120000001</v>
      </c>
    </row>
    <row r="310" spans="2:7" outlineLevel="4">
      <c r="B310" s="180">
        <v>24530209</v>
      </c>
      <c r="C310" s="145" t="s">
        <v>727</v>
      </c>
      <c r="D310" s="478">
        <v>8051795.7999999998</v>
      </c>
      <c r="E310" s="478">
        <v>0</v>
      </c>
      <c r="F310" s="478">
        <v>0</v>
      </c>
      <c r="G310" s="478">
        <v>8051795.7999999998</v>
      </c>
    </row>
    <row r="311" spans="2:7" outlineLevel="4">
      <c r="B311" s="180">
        <v>24530211</v>
      </c>
      <c r="C311" s="145" t="s">
        <v>729</v>
      </c>
      <c r="D311" s="478">
        <v>391569016.33999997</v>
      </c>
      <c r="E311" s="478">
        <v>2493607.65</v>
      </c>
      <c r="F311" s="478">
        <v>0</v>
      </c>
      <c r="G311" s="478">
        <v>394062623.99000001</v>
      </c>
    </row>
    <row r="312" spans="2:7" outlineLevel="4">
      <c r="B312" s="180">
        <v>24530212</v>
      </c>
      <c r="C312" s="145" t="s">
        <v>730</v>
      </c>
      <c r="D312" s="478">
        <v>8747483.6099999994</v>
      </c>
      <c r="E312" s="478">
        <v>0</v>
      </c>
      <c r="F312" s="478">
        <v>0</v>
      </c>
      <c r="G312" s="478">
        <v>8747483.6099999994</v>
      </c>
    </row>
    <row r="313" spans="2:7" outlineLevel="4">
      <c r="B313" s="180">
        <v>24530213</v>
      </c>
      <c r="C313" s="145" t="s">
        <v>731</v>
      </c>
      <c r="D313" s="478">
        <v>14890702.23</v>
      </c>
      <c r="E313" s="478">
        <v>0</v>
      </c>
      <c r="F313" s="478">
        <v>0</v>
      </c>
      <c r="G313" s="478">
        <v>14890702.23</v>
      </c>
    </row>
    <row r="314" spans="2:7" outlineLevel="4">
      <c r="B314" s="180">
        <v>24530215</v>
      </c>
      <c r="C314" s="145" t="s">
        <v>733</v>
      </c>
      <c r="D314" s="478">
        <v>749000</v>
      </c>
      <c r="E314" s="478">
        <v>0</v>
      </c>
      <c r="F314" s="478">
        <v>0</v>
      </c>
      <c r="G314" s="478">
        <v>749000</v>
      </c>
    </row>
    <row r="315" spans="2:7" outlineLevel="4">
      <c r="B315" s="180">
        <v>24530216</v>
      </c>
      <c r="C315" s="145" t="s">
        <v>734</v>
      </c>
      <c r="D315" s="478">
        <v>36088753.079999998</v>
      </c>
      <c r="E315" s="478">
        <v>65698.81</v>
      </c>
      <c r="F315" s="478">
        <v>0</v>
      </c>
      <c r="G315" s="478">
        <v>36154451.890000001</v>
      </c>
    </row>
    <row r="316" spans="2:7" outlineLevel="4">
      <c r="B316" s="180">
        <v>24530217</v>
      </c>
      <c r="C316" s="145" t="s">
        <v>735</v>
      </c>
      <c r="D316" s="478">
        <v>107146463.95999999</v>
      </c>
      <c r="E316" s="478">
        <v>0</v>
      </c>
      <c r="F316" s="478">
        <v>0</v>
      </c>
      <c r="G316" s="478">
        <v>107146463.95999999</v>
      </c>
    </row>
    <row r="317" spans="2:7" outlineLevel="4">
      <c r="B317" s="180">
        <v>24530219</v>
      </c>
      <c r="C317" s="145" t="s">
        <v>737</v>
      </c>
      <c r="D317" s="478">
        <v>5636732.6900000004</v>
      </c>
      <c r="E317" s="478">
        <v>0</v>
      </c>
      <c r="F317" s="478">
        <v>0</v>
      </c>
      <c r="G317" s="478">
        <v>5636732.6900000004</v>
      </c>
    </row>
    <row r="318" spans="2:7" outlineLevel="4">
      <c r="B318" s="180">
        <v>24530220</v>
      </c>
      <c r="C318" s="145" t="s">
        <v>738</v>
      </c>
      <c r="D318" s="478">
        <v>5500</v>
      </c>
      <c r="E318" s="478">
        <v>0</v>
      </c>
      <c r="F318" s="478">
        <v>0</v>
      </c>
      <c r="G318" s="478">
        <v>5500</v>
      </c>
    </row>
    <row r="319" spans="2:7" outlineLevel="4">
      <c r="B319" s="180">
        <v>24530221</v>
      </c>
      <c r="C319" s="145" t="s">
        <v>739</v>
      </c>
      <c r="D319" s="478">
        <v>0</v>
      </c>
      <c r="E319" s="478">
        <v>0</v>
      </c>
      <c r="F319" s="478">
        <v>0</v>
      </c>
      <c r="G319" s="478">
        <v>0</v>
      </c>
    </row>
    <row r="320" spans="2:7" outlineLevel="4">
      <c r="B320" s="180">
        <v>24530222</v>
      </c>
      <c r="C320" s="145" t="s">
        <v>740</v>
      </c>
      <c r="D320" s="478">
        <v>6467924.2599999998</v>
      </c>
      <c r="E320" s="478">
        <v>0</v>
      </c>
      <c r="F320" s="478">
        <v>0</v>
      </c>
      <c r="G320" s="478">
        <v>6467924.2599999998</v>
      </c>
    </row>
    <row r="321" spans="2:7" outlineLevel="4">
      <c r="B321" s="180">
        <v>24530227</v>
      </c>
      <c r="C321" s="145" t="s">
        <v>745</v>
      </c>
      <c r="D321" s="478">
        <v>3000000</v>
      </c>
      <c r="E321" s="478">
        <v>0</v>
      </c>
      <c r="F321" s="478">
        <v>0</v>
      </c>
      <c r="G321" s="478">
        <v>3000000</v>
      </c>
    </row>
    <row r="322" spans="2:7" outlineLevel="4">
      <c r="B322" s="180">
        <v>24530228</v>
      </c>
      <c r="C322" s="145" t="s">
        <v>746</v>
      </c>
      <c r="D322" s="478">
        <v>29785507.48</v>
      </c>
      <c r="E322" s="478">
        <v>0</v>
      </c>
      <c r="F322" s="478">
        <v>0</v>
      </c>
      <c r="G322" s="478">
        <v>29785507.48</v>
      </c>
    </row>
    <row r="323" spans="2:7" outlineLevel="4">
      <c r="B323" s="180">
        <v>24530229</v>
      </c>
      <c r="C323" s="145" t="s">
        <v>747</v>
      </c>
      <c r="D323" s="478">
        <v>110949142.31999999</v>
      </c>
      <c r="E323" s="478">
        <v>89031.45</v>
      </c>
      <c r="F323" s="478">
        <v>0</v>
      </c>
      <c r="G323" s="478">
        <v>111038173.77</v>
      </c>
    </row>
    <row r="324" spans="2:7" outlineLevel="4">
      <c r="B324" s="180">
        <v>24530240</v>
      </c>
      <c r="C324" s="145" t="s">
        <v>755</v>
      </c>
      <c r="D324" s="478">
        <v>733786.06</v>
      </c>
      <c r="E324" s="478">
        <v>820.91000000000008</v>
      </c>
      <c r="F324" s="478">
        <v>0</v>
      </c>
      <c r="G324" s="478">
        <v>734606.97000000009</v>
      </c>
    </row>
    <row r="325" spans="2:7" outlineLevel="4">
      <c r="B325" s="180">
        <v>24530241</v>
      </c>
      <c r="C325" s="145" t="s">
        <v>756</v>
      </c>
      <c r="D325" s="478">
        <v>85000</v>
      </c>
      <c r="E325" s="478">
        <v>0</v>
      </c>
      <c r="F325" s="478">
        <v>0</v>
      </c>
      <c r="G325" s="478">
        <v>85000</v>
      </c>
    </row>
    <row r="326" spans="2:7" outlineLevel="4">
      <c r="B326" s="180">
        <v>24530245</v>
      </c>
      <c r="C326" s="145" t="s">
        <v>760</v>
      </c>
      <c r="D326" s="478">
        <v>0</v>
      </c>
      <c r="E326" s="478">
        <v>0</v>
      </c>
      <c r="F326" s="478">
        <v>0</v>
      </c>
      <c r="G326" s="478">
        <v>0</v>
      </c>
    </row>
    <row r="327" spans="2:7" outlineLevel="4">
      <c r="B327" s="180">
        <v>24530246</v>
      </c>
      <c r="C327" s="145" t="s">
        <v>761</v>
      </c>
      <c r="D327" s="478">
        <v>17055584.190000001</v>
      </c>
      <c r="E327" s="478">
        <v>59064</v>
      </c>
      <c r="F327" s="478">
        <v>440280</v>
      </c>
      <c r="G327" s="478">
        <v>16674368.190000001</v>
      </c>
    </row>
    <row r="328" spans="2:7" outlineLevel="4">
      <c r="B328" s="180">
        <v>24530247</v>
      </c>
      <c r="C328" s="145" t="s">
        <v>762</v>
      </c>
      <c r="D328" s="478">
        <v>1593900</v>
      </c>
      <c r="E328" s="478">
        <v>0</v>
      </c>
      <c r="F328" s="478">
        <v>0</v>
      </c>
      <c r="G328" s="478">
        <v>1593900</v>
      </c>
    </row>
    <row r="329" spans="2:7" outlineLevel="4">
      <c r="B329" s="180">
        <v>24530248</v>
      </c>
      <c r="C329" s="145" t="s">
        <v>763</v>
      </c>
      <c r="D329" s="478">
        <v>655000</v>
      </c>
      <c r="E329" s="478">
        <v>0</v>
      </c>
      <c r="F329" s="478">
        <v>0</v>
      </c>
      <c r="G329" s="478">
        <v>655000</v>
      </c>
    </row>
    <row r="330" spans="2:7" outlineLevel="4">
      <c r="B330" s="180">
        <v>24530249</v>
      </c>
      <c r="C330" s="145" t="s">
        <v>764</v>
      </c>
      <c r="D330" s="478">
        <v>4851613.9800000004</v>
      </c>
      <c r="E330" s="478">
        <v>0</v>
      </c>
      <c r="F330" s="478">
        <v>0</v>
      </c>
      <c r="G330" s="478">
        <v>4851613.9800000004</v>
      </c>
    </row>
    <row r="331" spans="2:7" outlineLevel="4">
      <c r="B331" s="180">
        <v>24530250</v>
      </c>
      <c r="C331" s="145" t="s">
        <v>765</v>
      </c>
      <c r="D331" s="478">
        <v>16731130.810000001</v>
      </c>
      <c r="E331" s="478">
        <v>0</v>
      </c>
      <c r="F331" s="478">
        <v>0</v>
      </c>
      <c r="G331" s="478">
        <v>16731130.810000001</v>
      </c>
    </row>
    <row r="332" spans="2:7" outlineLevel="4">
      <c r="B332" s="180">
        <v>24530251</v>
      </c>
      <c r="C332" s="145" t="s">
        <v>766</v>
      </c>
      <c r="D332" s="478">
        <v>2910864.71</v>
      </c>
      <c r="E332" s="478">
        <v>0</v>
      </c>
      <c r="F332" s="478">
        <v>0</v>
      </c>
      <c r="G332" s="478">
        <v>2910864.71</v>
      </c>
    </row>
    <row r="333" spans="2:7" outlineLevel="4">
      <c r="B333" s="180">
        <v>24530252</v>
      </c>
      <c r="C333" s="145" t="s">
        <v>767</v>
      </c>
      <c r="D333" s="478">
        <v>3629967940.1100001</v>
      </c>
      <c r="E333" s="478">
        <v>0</v>
      </c>
      <c r="F333" s="478">
        <v>0</v>
      </c>
      <c r="G333" s="478">
        <v>3629967940.1100001</v>
      </c>
    </row>
    <row r="334" spans="2:7" outlineLevel="4">
      <c r="B334" s="180">
        <v>24530254</v>
      </c>
      <c r="C334" s="145" t="s">
        <v>769</v>
      </c>
      <c r="D334" s="478">
        <v>119930.89</v>
      </c>
      <c r="E334" s="478">
        <v>0</v>
      </c>
      <c r="F334" s="478">
        <v>0</v>
      </c>
      <c r="G334" s="478">
        <v>119930.89</v>
      </c>
    </row>
    <row r="335" spans="2:7" outlineLevel="4">
      <c r="B335" s="180">
        <v>24530256</v>
      </c>
      <c r="C335" s="145" t="s">
        <v>771</v>
      </c>
      <c r="D335" s="478">
        <v>8403.5400000000009</v>
      </c>
      <c r="E335" s="478">
        <v>0</v>
      </c>
      <c r="F335" s="478">
        <v>0</v>
      </c>
      <c r="G335" s="478">
        <v>8403.5400000000009</v>
      </c>
    </row>
    <row r="336" spans="2:7" outlineLevel="4">
      <c r="B336" s="180">
        <v>24530257</v>
      </c>
      <c r="C336" s="145" t="s">
        <v>772</v>
      </c>
      <c r="D336" s="478">
        <v>27494173.25</v>
      </c>
      <c r="E336" s="478">
        <v>0</v>
      </c>
      <c r="F336" s="478">
        <v>0</v>
      </c>
      <c r="G336" s="478">
        <v>27494173.25</v>
      </c>
    </row>
    <row r="337" spans="2:7" outlineLevel="4">
      <c r="B337" s="180">
        <v>24530258</v>
      </c>
      <c r="C337" s="145" t="s">
        <v>773</v>
      </c>
      <c r="D337" s="478">
        <v>249484.79</v>
      </c>
      <c r="E337" s="478">
        <v>0</v>
      </c>
      <c r="F337" s="478">
        <v>0</v>
      </c>
      <c r="G337" s="478">
        <v>249484.79</v>
      </c>
    </row>
    <row r="338" spans="2:7" outlineLevel="4">
      <c r="B338" s="180">
        <v>24530259</v>
      </c>
      <c r="C338" s="145" t="s">
        <v>1776</v>
      </c>
      <c r="D338" s="478">
        <v>2724546</v>
      </c>
      <c r="E338" s="478">
        <v>0</v>
      </c>
      <c r="F338" s="478">
        <v>0</v>
      </c>
      <c r="G338" s="478">
        <v>2724546</v>
      </c>
    </row>
    <row r="339" spans="2:7" outlineLevel="3">
      <c r="B339">
        <v>245302</v>
      </c>
      <c r="C339" t="s">
        <v>718</v>
      </c>
      <c r="D339" s="478">
        <f>SUBTOTAL(9,D304:D338)</f>
        <v>4503005463.0900002</v>
      </c>
      <c r="E339" s="478">
        <f>SUBTOTAL(9,E304:E338)</f>
        <v>3810106.08</v>
      </c>
      <c r="F339" s="478">
        <f>SUBTOTAL(9,F304:F338)</f>
        <v>440280</v>
      </c>
      <c r="G339" s="478">
        <f>SUBTOTAL(9,G304:G338)</f>
        <v>4506375289.170001</v>
      </c>
    </row>
    <row r="340" spans="2:7" outlineLevel="2">
      <c r="B340">
        <v>2453</v>
      </c>
      <c r="C340" t="s">
        <v>712</v>
      </c>
      <c r="D340" s="478">
        <f>SUBTOTAL(9,D300:D339)</f>
        <v>-499450342.67000031</v>
      </c>
      <c r="E340" s="478">
        <f>SUBTOTAL(9,E300:E339)</f>
        <v>3847893.68</v>
      </c>
      <c r="F340" s="478">
        <f>SUBTOTAL(9,F300:F339)</f>
        <v>3742524.3200000003</v>
      </c>
      <c r="G340" s="478">
        <f>SUBTOTAL(9,G300:G339)</f>
        <v>-499344973.3099997</v>
      </c>
    </row>
    <row r="341" spans="2:7" outlineLevel="1">
      <c r="B341">
        <v>24</v>
      </c>
      <c r="C341" t="s">
        <v>610</v>
      </c>
      <c r="D341" s="478">
        <f>SUBTOTAL(9,D216:D340)</f>
        <v>-3366241507.0899992</v>
      </c>
      <c r="E341" s="478">
        <f>SUBTOTAL(9,E216:E340)</f>
        <v>6310073290.3100014</v>
      </c>
      <c r="F341" s="478">
        <f>SUBTOTAL(9,F216:F340)</f>
        <v>4814021073.6700001</v>
      </c>
      <c r="G341" s="478">
        <f>SUBTOTAL(9,G216:G340)</f>
        <v>-1870189290.4499986</v>
      </c>
    </row>
    <row r="342" spans="2:7" outlineLevel="4">
      <c r="B342" s="180">
        <v>25050101</v>
      </c>
      <c r="C342" s="145" t="s">
        <v>786</v>
      </c>
      <c r="D342" s="478">
        <v>-403083395</v>
      </c>
      <c r="E342" s="478">
        <v>2171037893</v>
      </c>
      <c r="F342" s="478">
        <v>1769178521</v>
      </c>
      <c r="G342" s="478">
        <v>-1224023</v>
      </c>
    </row>
    <row r="343" spans="2:7" outlineLevel="4">
      <c r="B343" s="180">
        <v>25050102</v>
      </c>
      <c r="C343" s="145" t="s">
        <v>787</v>
      </c>
      <c r="D343" s="478">
        <v>-576798778</v>
      </c>
      <c r="E343" s="478">
        <v>2277362361</v>
      </c>
      <c r="F343" s="478">
        <v>1886657417</v>
      </c>
      <c r="G343" s="478">
        <v>-186093834</v>
      </c>
    </row>
    <row r="344" spans="2:7" outlineLevel="4">
      <c r="B344" s="180">
        <v>25050103</v>
      </c>
      <c r="C344" s="145" t="s">
        <v>788</v>
      </c>
      <c r="D344" s="478">
        <v>-64552121</v>
      </c>
      <c r="E344" s="478">
        <v>64973506</v>
      </c>
      <c r="F344" s="478">
        <v>22522401</v>
      </c>
      <c r="G344" s="478">
        <v>-22101016</v>
      </c>
    </row>
    <row r="345" spans="2:7" outlineLevel="4">
      <c r="B345" s="180">
        <v>25050104</v>
      </c>
      <c r="C345" s="145" t="s">
        <v>789</v>
      </c>
      <c r="D345" s="478">
        <v>-332281385.30000001</v>
      </c>
      <c r="E345" s="478">
        <v>93836631</v>
      </c>
      <c r="F345" s="478">
        <v>98136411</v>
      </c>
      <c r="G345" s="478">
        <v>-336581165.30000001</v>
      </c>
    </row>
    <row r="346" spans="2:7" outlineLevel="4">
      <c r="B346" s="180">
        <v>25050105</v>
      </c>
      <c r="C346" s="145" t="s">
        <v>790</v>
      </c>
      <c r="D346" s="478">
        <v>0</v>
      </c>
      <c r="E346" s="478">
        <v>4104454</v>
      </c>
      <c r="F346" s="478">
        <v>188300842</v>
      </c>
      <c r="G346" s="478">
        <v>-184196388</v>
      </c>
    </row>
    <row r="347" spans="2:7" outlineLevel="3">
      <c r="B347">
        <v>250501</v>
      </c>
      <c r="C347" t="s">
        <v>785</v>
      </c>
      <c r="D347" s="478">
        <f>SUBTOTAL(9,D342:D346)</f>
        <v>-1376715679.3</v>
      </c>
      <c r="E347" s="478">
        <f>SUBTOTAL(9,E342:E346)</f>
        <v>4611314845</v>
      </c>
      <c r="F347" s="478">
        <f>SUBTOTAL(9,F342:F346)</f>
        <v>3964795592</v>
      </c>
      <c r="G347" s="478">
        <f>SUBTOTAL(9,G342:G346)</f>
        <v>-730196426.29999995</v>
      </c>
    </row>
    <row r="348" spans="2:7" outlineLevel="2">
      <c r="B348">
        <v>2505</v>
      </c>
      <c r="C348" t="s">
        <v>785</v>
      </c>
      <c r="D348" s="478">
        <f>SUBTOTAL(9,D342:D347)</f>
        <v>-1376715679.3</v>
      </c>
      <c r="E348" s="478">
        <f>SUBTOTAL(9,E342:E347)</f>
        <v>4611314845</v>
      </c>
      <c r="F348" s="478">
        <f>SUBTOTAL(9,F342:F347)</f>
        <v>3964795592</v>
      </c>
      <c r="G348" s="478">
        <f>SUBTOTAL(9,G342:G347)</f>
        <v>-730196426.29999995</v>
      </c>
    </row>
    <row r="349" spans="2:7" outlineLevel="1">
      <c r="B349">
        <v>25</v>
      </c>
      <c r="C349" t="s">
        <v>784</v>
      </c>
      <c r="D349" s="478">
        <f>SUBTOTAL(9,D342:D348)</f>
        <v>-1376715679.3</v>
      </c>
      <c r="E349" s="478">
        <f>SUBTOTAL(9,E342:E348)</f>
        <v>4611314845</v>
      </c>
      <c r="F349" s="478">
        <f>SUBTOTAL(9,F342:F348)</f>
        <v>3964795592</v>
      </c>
      <c r="G349" s="478">
        <f>SUBTOTAL(9,G342:G348)</f>
        <v>-730196426.29999995</v>
      </c>
    </row>
    <row r="350" spans="2:7" outlineLevel="4">
      <c r="B350" s="180">
        <v>26250101</v>
      </c>
      <c r="C350" s="145" t="s">
        <v>1651</v>
      </c>
      <c r="D350" s="478">
        <v>-5879328834</v>
      </c>
      <c r="E350" s="478">
        <v>141061087</v>
      </c>
      <c r="F350" s="478">
        <v>0</v>
      </c>
      <c r="G350" s="478">
        <v>-5738267747</v>
      </c>
    </row>
    <row r="351" spans="2:7" outlineLevel="3">
      <c r="B351">
        <v>262501</v>
      </c>
      <c r="C351" t="s">
        <v>86</v>
      </c>
      <c r="D351" s="478">
        <f>SUBTOTAL(9,D350:D350)</f>
        <v>-5879328834</v>
      </c>
      <c r="E351" s="478">
        <f>SUBTOTAL(9,E350:E350)</f>
        <v>141061087</v>
      </c>
      <c r="F351" s="478">
        <f>SUBTOTAL(9,F350:F350)</f>
        <v>0</v>
      </c>
      <c r="G351" s="478">
        <f>SUBTOTAL(9,G350:G350)</f>
        <v>-5738267747</v>
      </c>
    </row>
    <row r="352" spans="2:7" outlineLevel="4">
      <c r="B352" s="180">
        <v>26250201</v>
      </c>
      <c r="C352" s="145" t="s">
        <v>808</v>
      </c>
      <c r="D352" s="478">
        <v>0</v>
      </c>
      <c r="E352" s="478">
        <v>0</v>
      </c>
      <c r="F352" s="478">
        <v>0</v>
      </c>
      <c r="G352" s="478">
        <v>0</v>
      </c>
    </row>
    <row r="353" spans="2:7" outlineLevel="3">
      <c r="B353">
        <v>262502</v>
      </c>
      <c r="C353" t="s">
        <v>1621</v>
      </c>
      <c r="D353" s="478">
        <f>SUBTOTAL(9,D352:D352)</f>
        <v>0</v>
      </c>
      <c r="E353" s="478">
        <f>SUBTOTAL(9,E352:E352)</f>
        <v>0</v>
      </c>
      <c r="F353" s="478">
        <f>SUBTOTAL(9,F352:F352)</f>
        <v>0</v>
      </c>
      <c r="G353" s="478">
        <f>SUBTOTAL(9,G352:G352)</f>
        <v>0</v>
      </c>
    </row>
    <row r="354" spans="2:7" outlineLevel="4">
      <c r="B354" s="180">
        <v>26250301</v>
      </c>
      <c r="C354" s="145" t="s">
        <v>810</v>
      </c>
      <c r="D354" s="478">
        <v>0</v>
      </c>
      <c r="E354" s="478">
        <v>0</v>
      </c>
      <c r="F354" s="478">
        <v>102028213</v>
      </c>
      <c r="G354" s="478">
        <v>-102028213</v>
      </c>
    </row>
    <row r="355" spans="2:7" outlineLevel="3">
      <c r="B355">
        <v>262503</v>
      </c>
      <c r="C355" t="s">
        <v>1622</v>
      </c>
      <c r="D355" s="478">
        <f>SUBTOTAL(9,D354:D354)</f>
        <v>0</v>
      </c>
      <c r="E355" s="478">
        <f>SUBTOTAL(9,E354:E354)</f>
        <v>0</v>
      </c>
      <c r="F355" s="478">
        <f>SUBTOTAL(9,F354:F354)</f>
        <v>102028213</v>
      </c>
      <c r="G355" s="478">
        <f>SUBTOTAL(9,G354:G354)</f>
        <v>-102028213</v>
      </c>
    </row>
    <row r="356" spans="2:7" outlineLevel="2">
      <c r="B356">
        <v>2625</v>
      </c>
      <c r="C356" t="s">
        <v>86</v>
      </c>
      <c r="D356" s="478">
        <f>SUBTOTAL(9,D350:D355)</f>
        <v>-5879328834</v>
      </c>
      <c r="E356" s="478">
        <f>SUBTOTAL(9,E350:E355)</f>
        <v>141061087</v>
      </c>
      <c r="F356" s="478">
        <f>SUBTOTAL(9,F350:F355)</f>
        <v>102028213</v>
      </c>
      <c r="G356" s="478">
        <f>SUBTOTAL(9,G350:G355)</f>
        <v>-5840295960</v>
      </c>
    </row>
    <row r="357" spans="2:7" outlineLevel="1">
      <c r="B357">
        <v>26</v>
      </c>
      <c r="C357" t="s">
        <v>86</v>
      </c>
      <c r="D357" s="478">
        <f>SUBTOTAL(9,D350:D356)</f>
        <v>-5879328834</v>
      </c>
      <c r="E357" s="478">
        <f>SUBTOTAL(9,E350:E356)</f>
        <v>141061087</v>
      </c>
      <c r="F357" s="478">
        <f>SUBTOTAL(9,F350:F356)</f>
        <v>102028213</v>
      </c>
      <c r="G357" s="478">
        <f>SUBTOTAL(9,G350:G356)</f>
        <v>-5840295960</v>
      </c>
    </row>
    <row r="358" spans="2:7" outlineLevel="4">
      <c r="B358" s="180">
        <v>27050101</v>
      </c>
      <c r="C358" s="145" t="s">
        <v>821</v>
      </c>
      <c r="D358" s="478">
        <v>-16776870</v>
      </c>
      <c r="E358" s="478">
        <v>0</v>
      </c>
      <c r="F358" s="478">
        <v>0</v>
      </c>
      <c r="G358" s="478">
        <v>-16776870</v>
      </c>
    </row>
    <row r="359" spans="2:7" outlineLevel="3">
      <c r="B359">
        <v>270501</v>
      </c>
      <c r="C359" t="s">
        <v>820</v>
      </c>
      <c r="D359" s="478">
        <f>SUBTOTAL(9,D358:D358)</f>
        <v>-16776870</v>
      </c>
      <c r="E359" s="478">
        <f>SUBTOTAL(9,E358:E358)</f>
        <v>0</v>
      </c>
      <c r="F359" s="478">
        <f>SUBTOTAL(9,F358:F358)</f>
        <v>0</v>
      </c>
      <c r="G359" s="478">
        <f>SUBTOTAL(9,G358:G358)</f>
        <v>-16776870</v>
      </c>
    </row>
    <row r="360" spans="2:7" outlineLevel="2">
      <c r="B360">
        <v>2705</v>
      </c>
      <c r="C360" t="s">
        <v>819</v>
      </c>
      <c r="D360" s="478">
        <f>SUBTOTAL(9,D358:D359)</f>
        <v>-16776870</v>
      </c>
      <c r="E360" s="478">
        <f>SUBTOTAL(9,E358:E359)</f>
        <v>0</v>
      </c>
      <c r="F360" s="478">
        <f>SUBTOTAL(9,F358:F359)</f>
        <v>0</v>
      </c>
      <c r="G360" s="478">
        <f>SUBTOTAL(9,G358:G359)</f>
        <v>-16776870</v>
      </c>
    </row>
    <row r="361" spans="2:7" outlineLevel="4">
      <c r="B361" s="180">
        <v>27909001</v>
      </c>
      <c r="C361" s="145" t="s">
        <v>830</v>
      </c>
      <c r="D361" s="478">
        <v>0</v>
      </c>
      <c r="E361" s="478">
        <v>0</v>
      </c>
      <c r="F361" s="478">
        <v>0</v>
      </c>
      <c r="G361" s="478">
        <v>0</v>
      </c>
    </row>
    <row r="362" spans="2:7" outlineLevel="4">
      <c r="B362" s="180">
        <v>27909002</v>
      </c>
      <c r="C362" s="145" t="s">
        <v>831</v>
      </c>
      <c r="D362" s="478">
        <v>0</v>
      </c>
      <c r="E362" s="478">
        <v>0</v>
      </c>
      <c r="F362" s="478">
        <v>0</v>
      </c>
      <c r="G362" s="478">
        <v>0</v>
      </c>
    </row>
    <row r="363" spans="2:7" outlineLevel="3">
      <c r="B363">
        <v>279090</v>
      </c>
      <c r="C363" t="s">
        <v>829</v>
      </c>
      <c r="D363" s="478">
        <f>SUBTOTAL(9,D361:D362)</f>
        <v>0</v>
      </c>
      <c r="E363" s="478">
        <f>SUBTOTAL(9,E361:E362)</f>
        <v>0</v>
      </c>
      <c r="F363" s="478">
        <f>SUBTOTAL(9,F361:F362)</f>
        <v>0</v>
      </c>
      <c r="G363" s="478">
        <f>SUBTOTAL(9,G361:G362)</f>
        <v>0</v>
      </c>
    </row>
    <row r="364" spans="2:7" outlineLevel="2">
      <c r="B364">
        <v>2790</v>
      </c>
      <c r="C364" t="s">
        <v>828</v>
      </c>
      <c r="D364" s="478">
        <f>SUBTOTAL(9,D361:D363)</f>
        <v>0</v>
      </c>
      <c r="E364" s="478">
        <f>SUBTOTAL(9,E361:E363)</f>
        <v>0</v>
      </c>
      <c r="F364" s="478">
        <f>SUBTOTAL(9,F361:F363)</f>
        <v>0</v>
      </c>
      <c r="G364" s="478">
        <f>SUBTOTAL(9,G361:G363)</f>
        <v>0</v>
      </c>
    </row>
    <row r="365" spans="2:7" outlineLevel="1">
      <c r="B365">
        <v>27</v>
      </c>
      <c r="C365" t="s">
        <v>818</v>
      </c>
      <c r="D365" s="478">
        <f>SUBTOTAL(9,D358:D364)</f>
        <v>-16776870</v>
      </c>
      <c r="E365" s="478">
        <f>SUBTOTAL(9,E358:E364)</f>
        <v>0</v>
      </c>
      <c r="F365" s="478">
        <f>SUBTOTAL(9,F358:F364)</f>
        <v>0</v>
      </c>
      <c r="G365" s="478">
        <f>SUBTOTAL(9,G358:G364)</f>
        <v>-16776870</v>
      </c>
    </row>
    <row r="366" spans="2:7" outlineLevel="4">
      <c r="B366" s="180">
        <v>29050101</v>
      </c>
      <c r="C366" s="145" t="s">
        <v>833</v>
      </c>
      <c r="D366" s="478">
        <v>-259781</v>
      </c>
      <c r="E366" s="478">
        <v>266642</v>
      </c>
      <c r="F366" s="478">
        <v>27782</v>
      </c>
      <c r="G366" s="478">
        <v>-20921</v>
      </c>
    </row>
    <row r="367" spans="2:7" outlineLevel="4">
      <c r="B367" s="180">
        <v>29050102</v>
      </c>
      <c r="C367" s="145" t="s">
        <v>834</v>
      </c>
      <c r="D367" s="478">
        <v>0</v>
      </c>
      <c r="E367" s="478">
        <v>0</v>
      </c>
      <c r="F367" s="478">
        <v>0</v>
      </c>
      <c r="G367" s="478">
        <v>0</v>
      </c>
    </row>
    <row r="368" spans="2:7" outlineLevel="4">
      <c r="B368" s="180">
        <v>29050103</v>
      </c>
      <c r="C368" s="145" t="s">
        <v>1777</v>
      </c>
      <c r="D368" s="478">
        <v>-26775817</v>
      </c>
      <c r="E368" s="478">
        <v>508247826</v>
      </c>
      <c r="F368" s="478">
        <v>483465646</v>
      </c>
      <c r="G368" s="478">
        <v>-1993637</v>
      </c>
    </row>
    <row r="369" spans="2:7" outlineLevel="4">
      <c r="B369" s="180">
        <v>29050104</v>
      </c>
      <c r="C369" s="145" t="s">
        <v>1778</v>
      </c>
      <c r="D369" s="478">
        <v>-1166000</v>
      </c>
      <c r="E369" s="478">
        <v>1070000</v>
      </c>
      <c r="F369" s="478">
        <v>40000</v>
      </c>
      <c r="G369" s="478">
        <v>-136000</v>
      </c>
    </row>
    <row r="370" spans="2:7" outlineLevel="3">
      <c r="B370">
        <v>290501</v>
      </c>
      <c r="C370" t="s">
        <v>832</v>
      </c>
      <c r="D370" s="478">
        <f>SUBTOTAL(9,D366:D369)</f>
        <v>-28201598</v>
      </c>
      <c r="E370" s="478">
        <f>SUBTOTAL(9,E366:E369)</f>
        <v>509584468</v>
      </c>
      <c r="F370" s="478">
        <f>SUBTOTAL(9,F366:F369)</f>
        <v>483533428</v>
      </c>
      <c r="G370" s="478">
        <f>SUBTOTAL(9,G366:G369)</f>
        <v>-2150558</v>
      </c>
    </row>
    <row r="371" spans="2:7" outlineLevel="2">
      <c r="B371">
        <v>2905</v>
      </c>
      <c r="C371" t="s">
        <v>832</v>
      </c>
      <c r="D371" s="478">
        <f>SUBTOTAL(9,D366:D370)</f>
        <v>-28201598</v>
      </c>
      <c r="E371" s="478">
        <f>SUBTOTAL(9,E366:E370)</f>
        <v>509584468</v>
      </c>
      <c r="F371" s="478">
        <f>SUBTOTAL(9,F366:F370)</f>
        <v>483533428</v>
      </c>
      <c r="G371" s="478">
        <f>SUBTOTAL(9,G366:G370)</f>
        <v>-2150558</v>
      </c>
    </row>
    <row r="372" spans="2:7" outlineLevel="4">
      <c r="B372" s="180">
        <v>29100104</v>
      </c>
      <c r="C372" s="145" t="s">
        <v>841</v>
      </c>
      <c r="D372" s="478">
        <v>0</v>
      </c>
      <c r="E372" s="478">
        <v>0</v>
      </c>
      <c r="F372" s="478">
        <v>0</v>
      </c>
      <c r="G372" s="478">
        <v>0</v>
      </c>
    </row>
    <row r="373" spans="2:7" outlineLevel="4">
      <c r="B373" s="180">
        <v>29100107</v>
      </c>
      <c r="C373" s="145" t="s">
        <v>1779</v>
      </c>
      <c r="D373" s="478">
        <v>0</v>
      </c>
      <c r="E373" s="478">
        <v>0</v>
      </c>
      <c r="F373" s="478">
        <v>0</v>
      </c>
      <c r="G373" s="478">
        <v>0</v>
      </c>
    </row>
    <row r="374" spans="2:7" outlineLevel="3">
      <c r="B374">
        <v>291001</v>
      </c>
      <c r="C374" t="s">
        <v>837</v>
      </c>
      <c r="D374" s="478">
        <f>SUBTOTAL(9,D372:D373)</f>
        <v>0</v>
      </c>
      <c r="E374" s="478">
        <f>SUBTOTAL(9,E372:E373)</f>
        <v>0</v>
      </c>
      <c r="F374" s="478">
        <f>SUBTOTAL(9,F372:F373)</f>
        <v>0</v>
      </c>
      <c r="G374" s="478">
        <f>SUBTOTAL(9,G372:G373)</f>
        <v>0</v>
      </c>
    </row>
    <row r="375" spans="2:7" outlineLevel="2">
      <c r="B375">
        <v>2910</v>
      </c>
      <c r="C375" t="s">
        <v>837</v>
      </c>
      <c r="D375" s="478">
        <f>SUBTOTAL(9,D372:D374)</f>
        <v>0</v>
      </c>
      <c r="E375" s="478">
        <f>SUBTOTAL(9,E372:E374)</f>
        <v>0</v>
      </c>
      <c r="F375" s="478">
        <f>SUBTOTAL(9,F372:F374)</f>
        <v>0</v>
      </c>
      <c r="G375" s="478">
        <f>SUBTOTAL(9,G372:G374)</f>
        <v>0</v>
      </c>
    </row>
    <row r="376" spans="2:7" outlineLevel="4">
      <c r="B376" s="180">
        <v>29800101</v>
      </c>
      <c r="C376" s="145" t="s">
        <v>847</v>
      </c>
      <c r="D376" s="478">
        <v>0</v>
      </c>
      <c r="E376" s="478">
        <v>0</v>
      </c>
      <c r="F376" s="478">
        <v>0</v>
      </c>
      <c r="G376" s="478">
        <v>0</v>
      </c>
    </row>
    <row r="377" spans="2:7" outlineLevel="3">
      <c r="B377">
        <v>298001</v>
      </c>
      <c r="C377" t="s">
        <v>846</v>
      </c>
      <c r="D377" s="478">
        <f>SUBTOTAL(9,D376:D376)</f>
        <v>0</v>
      </c>
      <c r="E377" s="478">
        <f>SUBTOTAL(9,E376:E376)</f>
        <v>0</v>
      </c>
      <c r="F377" s="478">
        <f>SUBTOTAL(9,F376:F376)</f>
        <v>0</v>
      </c>
      <c r="G377" s="478">
        <f>SUBTOTAL(9,G376:G376)</f>
        <v>0</v>
      </c>
    </row>
    <row r="378" spans="2:7" outlineLevel="2">
      <c r="B378">
        <v>2980</v>
      </c>
      <c r="C378" t="s">
        <v>845</v>
      </c>
      <c r="D378" s="478">
        <f>SUBTOTAL(9,D376:D377)</f>
        <v>0</v>
      </c>
      <c r="E378" s="478">
        <f>SUBTOTAL(9,E376:E377)</f>
        <v>0</v>
      </c>
      <c r="F378" s="478">
        <f>SUBTOTAL(9,F376:F377)</f>
        <v>0</v>
      </c>
      <c r="G378" s="478">
        <f>SUBTOTAL(9,G376:G377)</f>
        <v>0</v>
      </c>
    </row>
    <row r="379" spans="2:7" outlineLevel="1">
      <c r="B379">
        <v>29</v>
      </c>
      <c r="C379" t="s">
        <v>76</v>
      </c>
      <c r="D379" s="478">
        <f>SUBTOTAL(9,D366:D378)</f>
        <v>-28201598</v>
      </c>
      <c r="E379" s="478">
        <f>SUBTOTAL(9,E366:E378)</f>
        <v>509584468</v>
      </c>
      <c r="F379" s="478">
        <f>SUBTOTAL(9,F366:F378)</f>
        <v>483533428</v>
      </c>
      <c r="G379" s="478">
        <f>SUBTOTAL(9,G366:G378)</f>
        <v>-2150558</v>
      </c>
    </row>
    <row r="380" spans="2:7">
      <c r="B380">
        <v>2</v>
      </c>
      <c r="C380" t="s">
        <v>518</v>
      </c>
      <c r="D380" s="478">
        <f>SUBTOTAL(9,D140:D379)</f>
        <v>-10715260658.77</v>
      </c>
      <c r="E380" s="478">
        <f>SUBTOTAL(9,E140:E379)</f>
        <v>11597512478.68</v>
      </c>
      <c r="F380" s="478">
        <f>SUBTOTAL(9,F140:F379)</f>
        <v>9364920591.9899998</v>
      </c>
      <c r="G380" s="478">
        <f>SUBTOTAL(9,G140:G379)</f>
        <v>-8482668772.0799999</v>
      </c>
    </row>
    <row r="381" spans="2:7" outlineLevel="4">
      <c r="B381" s="180">
        <v>32030101</v>
      </c>
      <c r="C381" s="145" t="s">
        <v>852</v>
      </c>
      <c r="D381" s="478">
        <v>-100000000</v>
      </c>
      <c r="E381" s="478">
        <v>0</v>
      </c>
      <c r="F381" s="478">
        <v>0</v>
      </c>
      <c r="G381" s="478">
        <v>-100000000</v>
      </c>
    </row>
    <row r="382" spans="2:7" outlineLevel="3">
      <c r="B382">
        <v>320301</v>
      </c>
      <c r="C382" t="s">
        <v>851</v>
      </c>
      <c r="D382" s="478">
        <f>SUBTOTAL(9,D381:D381)</f>
        <v>-100000000</v>
      </c>
      <c r="E382" s="478">
        <f>SUBTOTAL(9,E381:E381)</f>
        <v>0</v>
      </c>
      <c r="F382" s="478">
        <f>SUBTOTAL(9,F381:F381)</f>
        <v>0</v>
      </c>
      <c r="G382" s="478">
        <f>SUBTOTAL(9,G381:G381)</f>
        <v>-100000000</v>
      </c>
    </row>
    <row r="383" spans="2:7" outlineLevel="2">
      <c r="B383">
        <v>3203</v>
      </c>
      <c r="C383" t="s">
        <v>850</v>
      </c>
      <c r="D383" s="478">
        <f>SUBTOTAL(9,D381:D382)</f>
        <v>-100000000</v>
      </c>
      <c r="E383" s="478">
        <f>SUBTOTAL(9,E381:E382)</f>
        <v>0</v>
      </c>
      <c r="F383" s="478">
        <f>SUBTOTAL(9,F381:F382)</f>
        <v>0</v>
      </c>
      <c r="G383" s="478">
        <f>SUBTOTAL(9,G381:G382)</f>
        <v>-100000000</v>
      </c>
    </row>
    <row r="384" spans="2:7" outlineLevel="4">
      <c r="B384" s="180">
        <v>32080101</v>
      </c>
      <c r="C384" s="145" t="s">
        <v>90</v>
      </c>
      <c r="D384" s="478">
        <v>-12969996588.860001</v>
      </c>
      <c r="E384" s="478">
        <v>0</v>
      </c>
      <c r="F384" s="478">
        <v>0</v>
      </c>
      <c r="G384" s="478">
        <v>-12969996588.860001</v>
      </c>
    </row>
    <row r="385" spans="2:7" outlineLevel="3">
      <c r="B385">
        <v>320801</v>
      </c>
      <c r="C385" t="s">
        <v>853</v>
      </c>
      <c r="D385" s="478">
        <f>SUBTOTAL(9,D384:D384)</f>
        <v>-12969996588.860001</v>
      </c>
      <c r="E385" s="478">
        <f>SUBTOTAL(9,E384:E384)</f>
        <v>0</v>
      </c>
      <c r="F385" s="478">
        <f>SUBTOTAL(9,F384:F384)</f>
        <v>0</v>
      </c>
      <c r="G385" s="478">
        <f>SUBTOTAL(9,G384:G384)</f>
        <v>-12969996588.860001</v>
      </c>
    </row>
    <row r="386" spans="2:7" outlineLevel="2">
      <c r="B386">
        <v>3208</v>
      </c>
      <c r="C386" t="s">
        <v>853</v>
      </c>
      <c r="D386" s="478">
        <f>SUBTOTAL(9,D384:D385)</f>
        <v>-12969996588.860001</v>
      </c>
      <c r="E386" s="478">
        <f>SUBTOTAL(9,E384:E385)</f>
        <v>0</v>
      </c>
      <c r="F386" s="478">
        <f>SUBTOTAL(9,F384:F385)</f>
        <v>0</v>
      </c>
      <c r="G386" s="478">
        <f>SUBTOTAL(9,G384:G385)</f>
        <v>-12969996588.860001</v>
      </c>
    </row>
    <row r="387" spans="2:7" outlineLevel="4">
      <c r="B387" s="180">
        <v>32150101</v>
      </c>
      <c r="C387" s="145" t="s">
        <v>857</v>
      </c>
      <c r="D387" s="478">
        <v>-6423004474.750001</v>
      </c>
      <c r="E387" s="478">
        <v>92584699.659999996</v>
      </c>
      <c r="F387" s="478">
        <v>0</v>
      </c>
      <c r="G387" s="478">
        <v>-6330419775.0900011</v>
      </c>
    </row>
    <row r="388" spans="2:7" outlineLevel="3">
      <c r="B388">
        <v>321501</v>
      </c>
      <c r="C388" t="s">
        <v>856</v>
      </c>
      <c r="D388" s="478">
        <f>SUBTOTAL(9,D387:D387)</f>
        <v>-6423004474.750001</v>
      </c>
      <c r="E388" s="478">
        <f>SUBTOTAL(9,E387:E387)</f>
        <v>92584699.659999996</v>
      </c>
      <c r="F388" s="478">
        <f>SUBTOTAL(9,F387:F387)</f>
        <v>0</v>
      </c>
      <c r="G388" s="478">
        <f>SUBTOTAL(9,G387:G387)</f>
        <v>-6330419775.0900011</v>
      </c>
    </row>
    <row r="389" spans="2:7" outlineLevel="2">
      <c r="B389">
        <v>3215</v>
      </c>
      <c r="C389" t="s">
        <v>855</v>
      </c>
      <c r="D389" s="478">
        <f>SUBTOTAL(9,D387:D388)</f>
        <v>-6423004474.750001</v>
      </c>
      <c r="E389" s="478">
        <f>SUBTOTAL(9,E387:E388)</f>
        <v>92584699.659999996</v>
      </c>
      <c r="F389" s="478">
        <f>SUBTOTAL(9,F387:F388)</f>
        <v>0</v>
      </c>
      <c r="G389" s="478">
        <f>SUBTOTAL(9,G387:G388)</f>
        <v>-6330419775.0900011</v>
      </c>
    </row>
    <row r="390" spans="2:7" outlineLevel="4">
      <c r="B390" s="180">
        <v>32250101</v>
      </c>
      <c r="C390" s="145" t="s">
        <v>861</v>
      </c>
      <c r="D390" s="478">
        <v>-396370620.56</v>
      </c>
      <c r="E390" s="478">
        <v>0</v>
      </c>
      <c r="F390" s="478">
        <v>0</v>
      </c>
      <c r="G390" s="478">
        <v>-396370620.56</v>
      </c>
    </row>
    <row r="391" spans="2:7" outlineLevel="3">
      <c r="B391">
        <v>322501</v>
      </c>
      <c r="C391" t="s">
        <v>860</v>
      </c>
      <c r="D391" s="478">
        <f>SUBTOTAL(9,D390:D390)</f>
        <v>-396370620.56</v>
      </c>
      <c r="E391" s="478">
        <f>SUBTOTAL(9,E390:E390)</f>
        <v>0</v>
      </c>
      <c r="F391" s="478">
        <f>SUBTOTAL(9,F390:F390)</f>
        <v>0</v>
      </c>
      <c r="G391" s="478">
        <f>SUBTOTAL(9,G390:G390)</f>
        <v>-396370620.56</v>
      </c>
    </row>
    <row r="392" spans="2:7" outlineLevel="2">
      <c r="B392">
        <v>3225</v>
      </c>
      <c r="C392" t="s">
        <v>860</v>
      </c>
      <c r="D392" s="478">
        <f>SUBTOTAL(9,D390:D391)</f>
        <v>-396370620.56</v>
      </c>
      <c r="E392" s="478">
        <f>SUBTOTAL(9,E390:E391)</f>
        <v>0</v>
      </c>
      <c r="F392" s="478">
        <f>SUBTOTAL(9,F390:F391)</f>
        <v>0</v>
      </c>
      <c r="G392" s="478">
        <f>SUBTOTAL(9,G390:G391)</f>
        <v>-396370620.56</v>
      </c>
    </row>
    <row r="393" spans="2:7" outlineLevel="4">
      <c r="B393" s="180">
        <v>32300101</v>
      </c>
      <c r="C393" s="145" t="s">
        <v>864</v>
      </c>
      <c r="D393" s="478">
        <v>-4805511596.7700005</v>
      </c>
      <c r="E393" s="478">
        <v>0</v>
      </c>
      <c r="F393" s="478">
        <v>0</v>
      </c>
      <c r="G393" s="478">
        <v>-4805511596.7700005</v>
      </c>
    </row>
    <row r="394" spans="2:7" outlineLevel="4">
      <c r="B394" s="180">
        <v>32300102</v>
      </c>
      <c r="C394" s="145" t="s">
        <v>865</v>
      </c>
      <c r="D394" s="478">
        <v>0</v>
      </c>
      <c r="E394" s="478">
        <v>0</v>
      </c>
      <c r="F394" s="478">
        <v>0</v>
      </c>
      <c r="G394" s="478">
        <v>0</v>
      </c>
    </row>
    <row r="395" spans="2:7" outlineLevel="3">
      <c r="B395">
        <v>323001</v>
      </c>
      <c r="C395" t="s">
        <v>863</v>
      </c>
      <c r="D395" s="478">
        <f>SUBTOTAL(9,D393:D394)</f>
        <v>-4805511596.7700005</v>
      </c>
      <c r="E395" s="478">
        <f>SUBTOTAL(9,E393:E394)</f>
        <v>0</v>
      </c>
      <c r="F395" s="478">
        <f>SUBTOTAL(9,F393:F394)</f>
        <v>0</v>
      </c>
      <c r="G395" s="478">
        <f>SUBTOTAL(9,G393:G394)</f>
        <v>-4805511596.7700005</v>
      </c>
    </row>
    <row r="396" spans="2:7" outlineLevel="2">
      <c r="B396">
        <v>3230</v>
      </c>
      <c r="C396" t="s">
        <v>863</v>
      </c>
      <c r="D396" s="478">
        <f>SUBTOTAL(9,D393:D395)</f>
        <v>-4805511596.7700005</v>
      </c>
      <c r="E396" s="478">
        <f>SUBTOTAL(9,E393:E395)</f>
        <v>0</v>
      </c>
      <c r="F396" s="478">
        <f>SUBTOTAL(9,F393:F395)</f>
        <v>0</v>
      </c>
      <c r="G396" s="478">
        <f>SUBTOTAL(9,G393:G395)</f>
        <v>-4805511596.7700005</v>
      </c>
    </row>
    <row r="397" spans="2:7" outlineLevel="4">
      <c r="B397" s="180">
        <v>32350201</v>
      </c>
      <c r="C397" s="145" t="s">
        <v>869</v>
      </c>
      <c r="D397" s="478">
        <v>0</v>
      </c>
      <c r="E397" s="478">
        <v>0</v>
      </c>
      <c r="F397" s="478">
        <v>0</v>
      </c>
      <c r="G397" s="478">
        <v>0</v>
      </c>
    </row>
    <row r="398" spans="2:7" outlineLevel="3">
      <c r="B398">
        <v>323502</v>
      </c>
      <c r="C398" t="s">
        <v>868</v>
      </c>
      <c r="D398" s="478">
        <f>SUBTOTAL(9,D397:D397)</f>
        <v>0</v>
      </c>
      <c r="E398" s="478">
        <f>SUBTOTAL(9,E397:E397)</f>
        <v>0</v>
      </c>
      <c r="F398" s="478">
        <f>SUBTOTAL(9,F397:F397)</f>
        <v>0</v>
      </c>
      <c r="G398" s="478">
        <f>SUBTOTAL(9,G397:G397)</f>
        <v>0</v>
      </c>
    </row>
    <row r="399" spans="2:7" outlineLevel="2">
      <c r="B399">
        <v>3235</v>
      </c>
      <c r="C399" t="s">
        <v>867</v>
      </c>
      <c r="D399" s="478">
        <f>SUBTOTAL(9,D397:D398)</f>
        <v>0</v>
      </c>
      <c r="E399" s="478">
        <f>SUBTOTAL(9,E397:E398)</f>
        <v>0</v>
      </c>
      <c r="F399" s="478">
        <f>SUBTOTAL(9,F397:F398)</f>
        <v>0</v>
      </c>
      <c r="G399" s="478">
        <f>SUBTOTAL(9,G397:G398)</f>
        <v>0</v>
      </c>
    </row>
    <row r="400" spans="2:7" outlineLevel="4">
      <c r="B400" s="180">
        <v>32400162</v>
      </c>
      <c r="C400" s="145" t="s">
        <v>871</v>
      </c>
      <c r="D400" s="478">
        <v>0</v>
      </c>
      <c r="E400" s="478">
        <v>0</v>
      </c>
      <c r="F400" s="478">
        <v>0</v>
      </c>
      <c r="G400" s="478">
        <v>0</v>
      </c>
    </row>
    <row r="401" spans="2:7" outlineLevel="4">
      <c r="B401" s="180">
        <v>32400166</v>
      </c>
      <c r="C401" s="145" t="s">
        <v>872</v>
      </c>
      <c r="D401" s="478">
        <v>0</v>
      </c>
      <c r="E401" s="478">
        <v>0</v>
      </c>
      <c r="F401" s="478">
        <v>0</v>
      </c>
      <c r="G401" s="478">
        <v>0</v>
      </c>
    </row>
    <row r="402" spans="2:7" outlineLevel="4">
      <c r="B402" s="180">
        <v>32400169</v>
      </c>
      <c r="C402" s="145" t="s">
        <v>874</v>
      </c>
      <c r="D402" s="478">
        <v>0</v>
      </c>
      <c r="E402" s="478">
        <v>0</v>
      </c>
      <c r="F402" s="478">
        <v>0</v>
      </c>
      <c r="G402" s="478">
        <v>0</v>
      </c>
    </row>
    <row r="403" spans="2:7" outlineLevel="3">
      <c r="B403">
        <v>324001</v>
      </c>
      <c r="C403" t="s">
        <v>870</v>
      </c>
      <c r="D403" s="478">
        <f>SUBTOTAL(9,D400:D402)</f>
        <v>0</v>
      </c>
      <c r="E403" s="478">
        <f>SUBTOTAL(9,E400:E402)</f>
        <v>0</v>
      </c>
      <c r="F403" s="478">
        <f>SUBTOTAL(9,F400:F402)</f>
        <v>0</v>
      </c>
      <c r="G403" s="478">
        <f>SUBTOTAL(9,G400:G402)</f>
        <v>0</v>
      </c>
    </row>
    <row r="404" spans="2:7" outlineLevel="2">
      <c r="B404">
        <v>3240</v>
      </c>
      <c r="C404" t="s">
        <v>870</v>
      </c>
      <c r="D404" s="478">
        <f>SUBTOTAL(9,D400:D403)</f>
        <v>0</v>
      </c>
      <c r="E404" s="478">
        <f>SUBTOTAL(9,E400:E403)</f>
        <v>0</v>
      </c>
      <c r="F404" s="478">
        <f>SUBTOTAL(9,F400:F403)</f>
        <v>0</v>
      </c>
      <c r="G404" s="478">
        <f>SUBTOTAL(9,G400:G403)</f>
        <v>0</v>
      </c>
    </row>
    <row r="405" spans="2:7" outlineLevel="1">
      <c r="B405">
        <v>32</v>
      </c>
      <c r="C405" t="s">
        <v>849</v>
      </c>
      <c r="D405" s="478">
        <f>SUBTOTAL(9,D381:D404)</f>
        <v>-24694883280.940002</v>
      </c>
      <c r="E405" s="478">
        <f>SUBTOTAL(9,E381:E404)</f>
        <v>92584699.659999996</v>
      </c>
      <c r="F405" s="478">
        <f>SUBTOTAL(9,F381:F404)</f>
        <v>0</v>
      </c>
      <c r="G405" s="478">
        <f>SUBTOTAL(9,G381:G404)</f>
        <v>-24602298581.280003</v>
      </c>
    </row>
    <row r="406" spans="2:7" outlineLevel="4">
      <c r="B406" s="180">
        <v>33050501</v>
      </c>
      <c r="C406" s="145" t="s">
        <v>877</v>
      </c>
      <c r="D406" s="478">
        <v>-20539751371.689999</v>
      </c>
      <c r="E406" s="478">
        <v>0</v>
      </c>
      <c r="F406" s="478">
        <v>0</v>
      </c>
      <c r="G406" s="478">
        <v>-20539751371.689999</v>
      </c>
    </row>
    <row r="407" spans="2:7" outlineLevel="3">
      <c r="B407">
        <v>330505</v>
      </c>
      <c r="C407" t="s">
        <v>876</v>
      </c>
      <c r="D407" s="478">
        <f>SUBTOTAL(9,D406:D406)</f>
        <v>-20539751371.689999</v>
      </c>
      <c r="E407" s="478">
        <f>SUBTOTAL(9,E406:E406)</f>
        <v>0</v>
      </c>
      <c r="F407" s="478">
        <f>SUBTOTAL(9,F406:F406)</f>
        <v>0</v>
      </c>
      <c r="G407" s="478">
        <f>SUBTOTAL(9,G406:G406)</f>
        <v>-20539751371.689999</v>
      </c>
    </row>
    <row r="408" spans="2:7" outlineLevel="4">
      <c r="B408" s="180">
        <v>33051001</v>
      </c>
      <c r="C408" s="145" t="s">
        <v>879</v>
      </c>
      <c r="D408" s="478">
        <v>15962093890.809999</v>
      </c>
      <c r="E408" s="478">
        <v>0</v>
      </c>
      <c r="F408" s="478">
        <v>0</v>
      </c>
      <c r="G408" s="478">
        <v>15962093890.809999</v>
      </c>
    </row>
    <row r="409" spans="2:7" outlineLevel="3">
      <c r="B409">
        <v>330510</v>
      </c>
      <c r="C409" t="s">
        <v>878</v>
      </c>
      <c r="D409" s="478">
        <f>SUBTOTAL(9,D408:D408)</f>
        <v>15962093890.809999</v>
      </c>
      <c r="E409" s="478">
        <f>SUBTOTAL(9,E408:E408)</f>
        <v>0</v>
      </c>
      <c r="F409" s="478">
        <f>SUBTOTAL(9,F408:F408)</f>
        <v>0</v>
      </c>
      <c r="G409" s="478">
        <f>SUBTOTAL(9,G408:G408)</f>
        <v>15962093890.809999</v>
      </c>
    </row>
    <row r="410" spans="2:7" outlineLevel="2">
      <c r="B410">
        <v>3305</v>
      </c>
      <c r="C410" t="s">
        <v>875</v>
      </c>
      <c r="D410" s="478">
        <f>SUBTOTAL(9,D406:D409)</f>
        <v>-4577657480.8799992</v>
      </c>
      <c r="E410" s="478">
        <f>SUBTOTAL(9,E406:E409)</f>
        <v>0</v>
      </c>
      <c r="F410" s="478">
        <f>SUBTOTAL(9,F406:F409)</f>
        <v>0</v>
      </c>
      <c r="G410" s="478">
        <f>SUBTOTAL(9,G406:G409)</f>
        <v>-4577657480.8799992</v>
      </c>
    </row>
    <row r="411" spans="2:7" outlineLevel="1">
      <c r="B411">
        <v>33</v>
      </c>
      <c r="C411" t="s">
        <v>875</v>
      </c>
      <c r="D411" s="478">
        <f>SUBTOTAL(9,D406:D410)</f>
        <v>-4577657480.8799992</v>
      </c>
      <c r="E411" s="478">
        <f>SUBTOTAL(9,E406:E410)</f>
        <v>0</v>
      </c>
      <c r="F411" s="478">
        <f>SUBTOTAL(9,F406:F410)</f>
        <v>0</v>
      </c>
      <c r="G411" s="478">
        <f>SUBTOTAL(9,G406:G410)</f>
        <v>-4577657480.8799992</v>
      </c>
    </row>
    <row r="412" spans="2:7">
      <c r="B412">
        <v>3</v>
      </c>
      <c r="C412" t="s">
        <v>848</v>
      </c>
      <c r="D412" s="478">
        <f>SUBTOTAL(9,D381:D411)</f>
        <v>-29272540761.820007</v>
      </c>
      <c r="E412" s="478">
        <f>SUBTOTAL(9,E381:E411)</f>
        <v>92584699.659999996</v>
      </c>
      <c r="F412" s="478">
        <f>SUBTOTAL(9,F381:F411)</f>
        <v>0</v>
      </c>
      <c r="G412" s="478">
        <f>SUBTOTAL(9,G381:G411)</f>
        <v>-29179956062.160004</v>
      </c>
    </row>
    <row r="413" spans="2:7" outlineLevel="4">
      <c r="B413" s="180">
        <v>43901601</v>
      </c>
      <c r="C413" s="145" t="s">
        <v>884</v>
      </c>
      <c r="D413" s="478">
        <v>0</v>
      </c>
      <c r="E413" s="478">
        <v>0</v>
      </c>
      <c r="F413" s="478">
        <v>16269000</v>
      </c>
      <c r="G413" s="478">
        <v>-16269000</v>
      </c>
    </row>
    <row r="414" spans="2:7" outlineLevel="4">
      <c r="B414" s="180">
        <v>43901607</v>
      </c>
      <c r="C414" s="145" t="s">
        <v>1676</v>
      </c>
      <c r="D414" s="478">
        <v>0</v>
      </c>
      <c r="E414" s="478">
        <v>122148775</v>
      </c>
      <c r="F414" s="478">
        <v>578709652.50999999</v>
      </c>
      <c r="G414" s="478">
        <v>-456560877.50999999</v>
      </c>
    </row>
    <row r="415" spans="2:7" outlineLevel="4">
      <c r="B415" s="180">
        <v>43901611</v>
      </c>
      <c r="C415" s="145" t="s">
        <v>892</v>
      </c>
      <c r="D415" s="478">
        <v>0</v>
      </c>
      <c r="E415" s="478">
        <v>0</v>
      </c>
      <c r="F415" s="478">
        <v>220900</v>
      </c>
      <c r="G415" s="478">
        <v>-220900</v>
      </c>
    </row>
    <row r="416" spans="2:7" outlineLevel="3">
      <c r="B416">
        <v>439016</v>
      </c>
      <c r="C416" t="s">
        <v>883</v>
      </c>
      <c r="D416" s="478">
        <f>SUBTOTAL(9,D413:D415)</f>
        <v>0</v>
      </c>
      <c r="E416" s="478">
        <f>SUBTOTAL(9,E413:E415)</f>
        <v>122148775</v>
      </c>
      <c r="F416" s="478">
        <f>SUBTOTAL(9,F413:F415)</f>
        <v>595199552.50999999</v>
      </c>
      <c r="G416" s="478">
        <f>SUBTOTAL(9,G413:G415)</f>
        <v>-473050777.50999999</v>
      </c>
    </row>
    <row r="417" spans="2:7" outlineLevel="2">
      <c r="B417">
        <v>4390</v>
      </c>
      <c r="C417" t="s">
        <v>1623</v>
      </c>
      <c r="D417" s="478">
        <f>SUBTOTAL(9,D413:D416)</f>
        <v>0</v>
      </c>
      <c r="E417" s="478">
        <f>SUBTOTAL(9,E413:E416)</f>
        <v>122148775</v>
      </c>
      <c r="F417" s="478">
        <f>SUBTOTAL(9,F413:F416)</f>
        <v>595199552.50999999</v>
      </c>
      <c r="G417" s="478">
        <f>SUBTOTAL(9,G413:G416)</f>
        <v>-473050777.50999999</v>
      </c>
    </row>
    <row r="418" spans="2:7" outlineLevel="1">
      <c r="B418">
        <v>43</v>
      </c>
      <c r="C418" t="s">
        <v>1623</v>
      </c>
      <c r="D418" s="478">
        <f>SUBTOTAL(9,D413:D417)</f>
        <v>0</v>
      </c>
      <c r="E418" s="478">
        <f>SUBTOTAL(9,E413:E417)</f>
        <v>122148775</v>
      </c>
      <c r="F418" s="478">
        <f>SUBTOTAL(9,F413:F417)</f>
        <v>595199552.50999999</v>
      </c>
      <c r="G418" s="478">
        <f>SUBTOTAL(9,G413:G417)</f>
        <v>-473050777.50999999</v>
      </c>
    </row>
    <row r="419" spans="2:7" outlineLevel="4">
      <c r="B419" s="180">
        <v>48050123</v>
      </c>
      <c r="C419" s="145" t="s">
        <v>974</v>
      </c>
      <c r="D419" s="478">
        <v>0</v>
      </c>
      <c r="E419" s="478">
        <v>22581453.580000002</v>
      </c>
      <c r="F419" s="478">
        <v>160817659.78</v>
      </c>
      <c r="G419" s="478">
        <v>-138236206.20000002</v>
      </c>
    </row>
    <row r="420" spans="2:7" outlineLevel="4">
      <c r="B420" s="180">
        <v>48050124</v>
      </c>
      <c r="C420" s="145" t="s">
        <v>975</v>
      </c>
      <c r="D420" s="478">
        <v>0</v>
      </c>
      <c r="E420" s="478">
        <v>0</v>
      </c>
      <c r="F420" s="478">
        <v>2244419</v>
      </c>
      <c r="G420" s="478">
        <v>-2244419</v>
      </c>
    </row>
    <row r="421" spans="2:7" outlineLevel="4">
      <c r="B421" s="180">
        <v>48050135</v>
      </c>
      <c r="C421" s="145" t="s">
        <v>976</v>
      </c>
      <c r="D421" s="478">
        <v>0</v>
      </c>
      <c r="E421" s="478">
        <v>0</v>
      </c>
      <c r="F421" s="478">
        <v>46130367</v>
      </c>
      <c r="G421" s="478">
        <v>-46130367</v>
      </c>
    </row>
    <row r="422" spans="2:7" outlineLevel="3">
      <c r="B422">
        <v>480501</v>
      </c>
      <c r="C422" t="s">
        <v>970</v>
      </c>
      <c r="D422" s="478">
        <f>SUBTOTAL(9,D419:D421)</f>
        <v>0</v>
      </c>
      <c r="E422" s="478">
        <f>SUBTOTAL(9,E419:E421)</f>
        <v>22581453.580000002</v>
      </c>
      <c r="F422" s="478">
        <f>SUBTOTAL(9,F419:F421)</f>
        <v>209192445.78</v>
      </c>
      <c r="G422" s="478">
        <f>SUBTOTAL(9,G419:G421)</f>
        <v>-186610992.20000002</v>
      </c>
    </row>
    <row r="423" spans="2:7" outlineLevel="2">
      <c r="B423">
        <v>4805</v>
      </c>
      <c r="C423" t="s">
        <v>970</v>
      </c>
      <c r="D423" s="478">
        <f>SUBTOTAL(9,D419:D422)</f>
        <v>0</v>
      </c>
      <c r="E423" s="478">
        <f>SUBTOTAL(9,E419:E422)</f>
        <v>22581453.580000002</v>
      </c>
      <c r="F423" s="478">
        <f>SUBTOTAL(9,F419:F422)</f>
        <v>209192445.78</v>
      </c>
      <c r="G423" s="478">
        <f>SUBTOTAL(9,G419:G422)</f>
        <v>-186610992.20000002</v>
      </c>
    </row>
    <row r="424" spans="2:7" outlineLevel="4">
      <c r="B424" s="180">
        <v>48081701</v>
      </c>
      <c r="C424" s="145" t="s">
        <v>988</v>
      </c>
      <c r="D424" s="478">
        <v>0</v>
      </c>
      <c r="E424" s="478">
        <v>8902651</v>
      </c>
      <c r="F424" s="478">
        <v>100378993</v>
      </c>
      <c r="G424" s="478">
        <v>-91476342</v>
      </c>
    </row>
    <row r="425" spans="2:7" outlineLevel="4">
      <c r="B425" s="180">
        <v>48081702</v>
      </c>
      <c r="C425" s="145" t="s">
        <v>989</v>
      </c>
      <c r="D425" s="478">
        <v>0</v>
      </c>
      <c r="E425" s="478">
        <v>12959273</v>
      </c>
      <c r="F425" s="478">
        <v>25090358</v>
      </c>
      <c r="G425" s="478">
        <v>-12131085</v>
      </c>
    </row>
    <row r="426" spans="2:7" outlineLevel="4">
      <c r="B426" s="180">
        <v>48081703</v>
      </c>
      <c r="C426" s="145" t="s">
        <v>990</v>
      </c>
      <c r="D426" s="478">
        <v>0</v>
      </c>
      <c r="E426" s="478">
        <v>87022</v>
      </c>
      <c r="F426" s="478">
        <v>34710177</v>
      </c>
      <c r="G426" s="478">
        <v>-34623155</v>
      </c>
    </row>
    <row r="427" spans="2:7" outlineLevel="4">
      <c r="B427" s="180">
        <v>48081705</v>
      </c>
      <c r="C427" s="145" t="s">
        <v>991</v>
      </c>
      <c r="D427" s="478">
        <v>0</v>
      </c>
      <c r="E427" s="478">
        <v>962825</v>
      </c>
      <c r="F427" s="478">
        <v>6032389</v>
      </c>
      <c r="G427" s="478">
        <v>-5069564</v>
      </c>
    </row>
    <row r="428" spans="2:7" outlineLevel="4">
      <c r="B428" s="180">
        <v>48081706</v>
      </c>
      <c r="C428" s="145" t="s">
        <v>992</v>
      </c>
      <c r="D428" s="478">
        <v>0</v>
      </c>
      <c r="E428" s="478">
        <v>37705546.909999996</v>
      </c>
      <c r="F428" s="478">
        <v>208550678.99000001</v>
      </c>
      <c r="G428" s="478">
        <v>-170845132.07999998</v>
      </c>
    </row>
    <row r="429" spans="2:7" outlineLevel="3">
      <c r="B429">
        <v>480817</v>
      </c>
      <c r="C429" t="s">
        <v>987</v>
      </c>
      <c r="D429" s="478">
        <f>SUBTOTAL(9,D424:D428)</f>
        <v>0</v>
      </c>
      <c r="E429" s="478">
        <f>SUBTOTAL(9,E424:E428)</f>
        <v>60617317.909999996</v>
      </c>
      <c r="F429" s="478">
        <f>SUBTOTAL(9,F424:F428)</f>
        <v>374762595.99000001</v>
      </c>
      <c r="G429" s="478">
        <f>SUBTOTAL(9,G424:G428)</f>
        <v>-314145278.07999998</v>
      </c>
    </row>
    <row r="430" spans="2:7" outlineLevel="2">
      <c r="B430">
        <v>4808</v>
      </c>
      <c r="C430" t="s">
        <v>982</v>
      </c>
      <c r="D430" s="478">
        <f>SUBTOTAL(9,D424:D429)</f>
        <v>0</v>
      </c>
      <c r="E430" s="478">
        <f>SUBTOTAL(9,E424:E429)</f>
        <v>60617317.909999996</v>
      </c>
      <c r="F430" s="478">
        <f>SUBTOTAL(9,F424:F429)</f>
        <v>374762595.99000001</v>
      </c>
      <c r="G430" s="478">
        <f>SUBTOTAL(9,G424:G429)</f>
        <v>-314145278.07999998</v>
      </c>
    </row>
    <row r="431" spans="2:7" outlineLevel="4">
      <c r="B431" s="180">
        <v>48090101</v>
      </c>
      <c r="C431" s="145" t="s">
        <v>999</v>
      </c>
      <c r="D431" s="478">
        <v>0</v>
      </c>
      <c r="E431" s="478">
        <v>0</v>
      </c>
      <c r="F431" s="478">
        <v>4061475000</v>
      </c>
      <c r="G431" s="478">
        <v>-4061475000</v>
      </c>
    </row>
    <row r="432" spans="2:7" outlineLevel="3">
      <c r="B432">
        <v>480901</v>
      </c>
      <c r="C432" t="s">
        <v>998</v>
      </c>
      <c r="D432" s="478">
        <f>SUBTOTAL(9,D431:D431)</f>
        <v>0</v>
      </c>
      <c r="E432" s="478">
        <f>SUBTOTAL(9,E431:E431)</f>
        <v>0</v>
      </c>
      <c r="F432" s="478">
        <f>SUBTOTAL(9,F431:F431)</f>
        <v>4061475000</v>
      </c>
      <c r="G432" s="478">
        <f>SUBTOTAL(9,G431:G431)</f>
        <v>-4061475000</v>
      </c>
    </row>
    <row r="433" spans="2:7" outlineLevel="2">
      <c r="B433">
        <v>4809</v>
      </c>
      <c r="C433" t="s">
        <v>998</v>
      </c>
      <c r="D433" s="478">
        <f>SUBTOTAL(9,D431:D432)</f>
        <v>0</v>
      </c>
      <c r="E433" s="478">
        <f>SUBTOTAL(9,E431:E432)</f>
        <v>0</v>
      </c>
      <c r="F433" s="478">
        <f>SUBTOTAL(9,F431:F432)</f>
        <v>4061475000</v>
      </c>
      <c r="G433" s="478">
        <f>SUBTOTAL(9,G431:G432)</f>
        <v>-4061475000</v>
      </c>
    </row>
    <row r="434" spans="2:7" outlineLevel="4">
      <c r="B434" s="180">
        <v>48100101</v>
      </c>
      <c r="C434" s="145" t="s">
        <v>1001</v>
      </c>
      <c r="D434" s="478">
        <v>0</v>
      </c>
      <c r="E434" s="478">
        <v>0</v>
      </c>
      <c r="F434" s="478">
        <v>6612489</v>
      </c>
      <c r="G434" s="478">
        <v>-6612489</v>
      </c>
    </row>
    <row r="435" spans="2:7" outlineLevel="4">
      <c r="B435" s="180">
        <v>48100105</v>
      </c>
      <c r="C435" s="145" t="s">
        <v>523</v>
      </c>
      <c r="D435" s="478">
        <v>0</v>
      </c>
      <c r="E435" s="478">
        <v>0</v>
      </c>
      <c r="F435" s="478">
        <v>4751427</v>
      </c>
      <c r="G435" s="478">
        <v>-4751427</v>
      </c>
    </row>
    <row r="436" spans="2:7" outlineLevel="4">
      <c r="B436" s="180">
        <v>48100106</v>
      </c>
      <c r="C436" s="145" t="s">
        <v>1677</v>
      </c>
      <c r="D436" s="478">
        <v>0</v>
      </c>
      <c r="E436" s="478">
        <v>20332.71</v>
      </c>
      <c r="F436" s="478">
        <v>20332.71</v>
      </c>
      <c r="G436" s="478">
        <v>0</v>
      </c>
    </row>
    <row r="437" spans="2:7" outlineLevel="4">
      <c r="B437" s="180">
        <v>48100107</v>
      </c>
      <c r="C437" s="145" t="s">
        <v>1006</v>
      </c>
      <c r="D437" s="478">
        <v>0</v>
      </c>
      <c r="E437" s="478">
        <v>353672.65</v>
      </c>
      <c r="F437" s="478">
        <v>789914.89</v>
      </c>
      <c r="G437" s="478">
        <v>-436242.24</v>
      </c>
    </row>
    <row r="438" spans="2:7" outlineLevel="4">
      <c r="B438" s="180">
        <v>48100108</v>
      </c>
      <c r="C438" s="145" t="s">
        <v>1007</v>
      </c>
      <c r="D438" s="478">
        <v>0</v>
      </c>
      <c r="E438" s="478">
        <v>986164.29</v>
      </c>
      <c r="F438" s="478">
        <v>986167.37</v>
      </c>
      <c r="G438" s="478">
        <v>-3.0800000000162981</v>
      </c>
    </row>
    <row r="439" spans="2:7" outlineLevel="3">
      <c r="B439">
        <v>481001</v>
      </c>
      <c r="C439" t="s">
        <v>1000</v>
      </c>
      <c r="D439" s="478">
        <f>SUBTOTAL(9,D434:D438)</f>
        <v>0</v>
      </c>
      <c r="E439" s="478">
        <f>SUBTOTAL(9,E434:E438)</f>
        <v>1360169.6500000001</v>
      </c>
      <c r="F439" s="478">
        <f>SUBTOTAL(9,F434:F438)</f>
        <v>13160330.970000001</v>
      </c>
      <c r="G439" s="478">
        <f>SUBTOTAL(9,G434:G438)</f>
        <v>-11800161.32</v>
      </c>
    </row>
    <row r="440" spans="2:7" outlineLevel="2">
      <c r="B440">
        <v>4810</v>
      </c>
      <c r="C440" t="s">
        <v>1000</v>
      </c>
      <c r="D440" s="478">
        <f>SUBTOTAL(9,D434:D439)</f>
        <v>0</v>
      </c>
      <c r="E440" s="478">
        <f>SUBTOTAL(9,E434:E439)</f>
        <v>1360169.6500000001</v>
      </c>
      <c r="F440" s="478">
        <f>SUBTOTAL(9,F434:F439)</f>
        <v>13160330.970000001</v>
      </c>
      <c r="G440" s="478">
        <f>SUBTOTAL(9,G434:G439)</f>
        <v>-11800161.32</v>
      </c>
    </row>
    <row r="441" spans="2:7" outlineLevel="4">
      <c r="B441" s="180">
        <v>48150101</v>
      </c>
      <c r="C441" s="145" t="s">
        <v>1010</v>
      </c>
      <c r="D441" s="478">
        <v>0</v>
      </c>
      <c r="E441" s="478">
        <v>6937053</v>
      </c>
      <c r="F441" s="478">
        <v>15032382</v>
      </c>
      <c r="G441" s="478">
        <v>-8095329</v>
      </c>
    </row>
    <row r="442" spans="2:7" outlineLevel="3">
      <c r="B442">
        <v>481501</v>
      </c>
      <c r="C442" t="s">
        <v>1009</v>
      </c>
      <c r="D442" s="478">
        <f>SUBTOTAL(9,D441:D441)</f>
        <v>0</v>
      </c>
      <c r="E442" s="478">
        <f>SUBTOTAL(9,E441:E441)</f>
        <v>6937053</v>
      </c>
      <c r="F442" s="478">
        <f>SUBTOTAL(9,F441:F441)</f>
        <v>15032382</v>
      </c>
      <c r="G442" s="478">
        <f>SUBTOTAL(9,G441:G441)</f>
        <v>-8095329</v>
      </c>
    </row>
    <row r="443" spans="2:7" outlineLevel="2">
      <c r="B443">
        <v>4815</v>
      </c>
      <c r="C443" t="s">
        <v>1008</v>
      </c>
      <c r="D443" s="478">
        <f>SUBTOTAL(9,D441:D442)</f>
        <v>0</v>
      </c>
      <c r="E443" s="478">
        <f>SUBTOTAL(9,E441:E442)</f>
        <v>6937053</v>
      </c>
      <c r="F443" s="478">
        <f>SUBTOTAL(9,F441:F442)</f>
        <v>15032382</v>
      </c>
      <c r="G443" s="478">
        <f>SUBTOTAL(9,G441:G442)</f>
        <v>-8095329</v>
      </c>
    </row>
    <row r="444" spans="2:7" outlineLevel="1">
      <c r="B444">
        <v>48</v>
      </c>
      <c r="C444" t="s">
        <v>969</v>
      </c>
      <c r="D444" s="478">
        <f>SUBTOTAL(9,D419:D443)</f>
        <v>0</v>
      </c>
      <c r="E444" s="478">
        <f>SUBTOTAL(9,E419:E443)</f>
        <v>91495994.140000001</v>
      </c>
      <c r="F444" s="478">
        <f>SUBTOTAL(9,F419:F443)</f>
        <v>4673622754.7400007</v>
      </c>
      <c r="G444" s="478">
        <f>SUBTOTAL(9,G419:G443)</f>
        <v>-4582126760.5999994</v>
      </c>
    </row>
    <row r="445" spans="2:7">
      <c r="B445">
        <v>4</v>
      </c>
      <c r="C445" t="s">
        <v>189</v>
      </c>
      <c r="D445" s="478">
        <f>SUBTOTAL(9,D413:D444)</f>
        <v>0</v>
      </c>
      <c r="E445" s="478">
        <f>SUBTOTAL(9,E413:E444)</f>
        <v>213644769.14000002</v>
      </c>
      <c r="F445" s="478">
        <f>SUBTOTAL(9,F413:F444)</f>
        <v>5268822307.25</v>
      </c>
      <c r="G445" s="478">
        <f>SUBTOTAL(9,G413:G444)</f>
        <v>-5055177538.1099997</v>
      </c>
    </row>
    <row r="446" spans="2:7" outlineLevel="4">
      <c r="B446" s="180">
        <v>51010101</v>
      </c>
      <c r="C446" s="145" t="s">
        <v>1015</v>
      </c>
      <c r="D446" s="478">
        <v>0</v>
      </c>
      <c r="E446" s="478">
        <v>471172565</v>
      </c>
      <c r="F446" s="478">
        <v>222047</v>
      </c>
      <c r="G446" s="478">
        <v>470950518</v>
      </c>
    </row>
    <row r="447" spans="2:7" outlineLevel="4">
      <c r="B447" s="180">
        <v>51010103</v>
      </c>
      <c r="C447" s="145" t="s">
        <v>1016</v>
      </c>
      <c r="D447" s="478">
        <v>0</v>
      </c>
      <c r="E447" s="478">
        <v>536502</v>
      </c>
      <c r="F447" s="478">
        <v>0</v>
      </c>
      <c r="G447" s="478">
        <v>536502</v>
      </c>
    </row>
    <row r="448" spans="2:7" outlineLevel="4">
      <c r="B448" s="180">
        <v>51010117</v>
      </c>
      <c r="C448" s="145" t="s">
        <v>1022</v>
      </c>
      <c r="D448" s="478">
        <v>0</v>
      </c>
      <c r="E448" s="478">
        <v>24616173</v>
      </c>
      <c r="F448" s="478">
        <v>0</v>
      </c>
      <c r="G448" s="478">
        <v>24616173</v>
      </c>
    </row>
    <row r="449" spans="2:7" outlineLevel="4">
      <c r="B449" s="180">
        <v>51010119</v>
      </c>
      <c r="C449" s="145" t="s">
        <v>1023</v>
      </c>
      <c r="D449" s="478">
        <v>0</v>
      </c>
      <c r="E449" s="478">
        <v>6133378</v>
      </c>
      <c r="F449" s="478">
        <v>0</v>
      </c>
      <c r="G449" s="478">
        <v>6133378</v>
      </c>
    </row>
    <row r="450" spans="2:7" outlineLevel="4">
      <c r="B450" s="180">
        <v>51010123</v>
      </c>
      <c r="C450" s="145" t="s">
        <v>1024</v>
      </c>
      <c r="D450" s="478">
        <v>0</v>
      </c>
      <c r="E450" s="478">
        <v>1926311</v>
      </c>
      <c r="F450" s="478">
        <v>0</v>
      </c>
      <c r="G450" s="478">
        <v>1926311</v>
      </c>
    </row>
    <row r="451" spans="2:7" outlineLevel="4">
      <c r="B451" s="180">
        <v>51010124</v>
      </c>
      <c r="C451" s="145" t="s">
        <v>1025</v>
      </c>
      <c r="D451" s="478">
        <v>0</v>
      </c>
      <c r="E451" s="478">
        <v>37844065</v>
      </c>
      <c r="F451" s="478">
        <v>0</v>
      </c>
      <c r="G451" s="478">
        <v>37844065</v>
      </c>
    </row>
    <row r="452" spans="2:7" outlineLevel="4">
      <c r="B452" s="180">
        <v>51010125</v>
      </c>
      <c r="C452" s="145" t="s">
        <v>1026</v>
      </c>
      <c r="D452" s="478">
        <v>0</v>
      </c>
      <c r="E452" s="478">
        <v>4473268</v>
      </c>
      <c r="F452" s="478">
        <v>108241</v>
      </c>
      <c r="G452" s="478">
        <v>4365027</v>
      </c>
    </row>
    <row r="453" spans="2:7" outlineLevel="4">
      <c r="B453" s="180">
        <v>51010130</v>
      </c>
      <c r="C453" s="145" t="s">
        <v>1028</v>
      </c>
      <c r="D453" s="478">
        <v>0</v>
      </c>
      <c r="E453" s="478">
        <v>9784660.9699999988</v>
      </c>
      <c r="F453" s="478">
        <v>0</v>
      </c>
      <c r="G453" s="478">
        <v>9784660.9699999988</v>
      </c>
    </row>
    <row r="454" spans="2:7" outlineLevel="4">
      <c r="B454" s="180">
        <v>51010131</v>
      </c>
      <c r="C454" s="145" t="s">
        <v>1029</v>
      </c>
      <c r="D454" s="478">
        <v>0</v>
      </c>
      <c r="E454" s="478">
        <v>90000</v>
      </c>
      <c r="F454" s="478">
        <v>0</v>
      </c>
      <c r="G454" s="478">
        <v>90000</v>
      </c>
    </row>
    <row r="455" spans="2:7" outlineLevel="4">
      <c r="B455" s="180">
        <v>51010145</v>
      </c>
      <c r="C455" s="145" t="s">
        <v>1032</v>
      </c>
      <c r="D455" s="478">
        <v>0</v>
      </c>
      <c r="E455" s="478">
        <v>17717972</v>
      </c>
      <c r="F455" s="478">
        <v>0</v>
      </c>
      <c r="G455" s="478">
        <v>17717972</v>
      </c>
    </row>
    <row r="456" spans="2:7" outlineLevel="4">
      <c r="B456" s="180">
        <v>51010152</v>
      </c>
      <c r="C456" s="145" t="s">
        <v>1037</v>
      </c>
      <c r="D456" s="478">
        <v>0</v>
      </c>
      <c r="E456" s="478">
        <v>37844081</v>
      </c>
      <c r="F456" s="478">
        <v>0</v>
      </c>
      <c r="G456" s="478">
        <v>37844081</v>
      </c>
    </row>
    <row r="457" spans="2:7" outlineLevel="3">
      <c r="B457">
        <v>510101</v>
      </c>
      <c r="C457" t="s">
        <v>1014</v>
      </c>
      <c r="D457" s="478">
        <f>SUBTOTAL(9,D446:D456)</f>
        <v>0</v>
      </c>
      <c r="E457" s="478">
        <f>SUBTOTAL(9,E446:E456)</f>
        <v>612138975.97000003</v>
      </c>
      <c r="F457" s="478">
        <f>SUBTOTAL(9,F446:F456)</f>
        <v>330288</v>
      </c>
      <c r="G457" s="478">
        <f>SUBTOTAL(9,G446:G456)</f>
        <v>611808687.97000003</v>
      </c>
    </row>
    <row r="458" spans="2:7" outlineLevel="4">
      <c r="B458" s="180">
        <v>51014701</v>
      </c>
      <c r="C458" s="145" t="s">
        <v>1039</v>
      </c>
      <c r="D458" s="478">
        <v>0</v>
      </c>
      <c r="E458" s="478">
        <v>1236000</v>
      </c>
      <c r="F458" s="478">
        <v>224000</v>
      </c>
      <c r="G458" s="478">
        <v>1012000</v>
      </c>
    </row>
    <row r="459" spans="2:7" outlineLevel="4">
      <c r="B459" s="180">
        <v>51014702</v>
      </c>
      <c r="C459" s="145" t="s">
        <v>1040</v>
      </c>
      <c r="D459" s="478">
        <v>0</v>
      </c>
      <c r="E459" s="478">
        <v>201000</v>
      </c>
      <c r="F459" s="478">
        <v>0</v>
      </c>
      <c r="G459" s="478">
        <v>201000</v>
      </c>
    </row>
    <row r="460" spans="2:7" outlineLevel="4">
      <c r="B460" s="180">
        <v>51014703</v>
      </c>
      <c r="C460" s="145" t="s">
        <v>1041</v>
      </c>
      <c r="D460" s="478">
        <v>0</v>
      </c>
      <c r="E460" s="478">
        <v>1972000</v>
      </c>
      <c r="F460" s="478">
        <v>1694000</v>
      </c>
      <c r="G460" s="478">
        <v>278000</v>
      </c>
    </row>
    <row r="461" spans="2:7" outlineLevel="3">
      <c r="B461">
        <v>510147</v>
      </c>
      <c r="C461" t="s">
        <v>1038</v>
      </c>
      <c r="D461" s="478">
        <f>SUBTOTAL(9,D458:D460)</f>
        <v>0</v>
      </c>
      <c r="E461" s="478">
        <f>SUBTOTAL(9,E458:E460)</f>
        <v>3409000</v>
      </c>
      <c r="F461" s="478">
        <f>SUBTOTAL(9,F458:F460)</f>
        <v>1918000</v>
      </c>
      <c r="G461" s="478">
        <f>SUBTOTAL(9,G458:G460)</f>
        <v>1491000</v>
      </c>
    </row>
    <row r="462" spans="2:7" outlineLevel="2">
      <c r="B462">
        <v>5101</v>
      </c>
      <c r="C462" t="s">
        <v>1014</v>
      </c>
      <c r="D462" s="478">
        <f>SUBTOTAL(9,D446:D461)</f>
        <v>0</v>
      </c>
      <c r="E462" s="478">
        <f>SUBTOTAL(9,E446:E461)</f>
        <v>615547975.97000003</v>
      </c>
      <c r="F462" s="478">
        <f>SUBTOTAL(9,F446:F461)</f>
        <v>2248288</v>
      </c>
      <c r="G462" s="478">
        <f>SUBTOTAL(9,G446:G461)</f>
        <v>613299687.97000003</v>
      </c>
    </row>
    <row r="463" spans="2:7" outlineLevel="4">
      <c r="B463" s="180">
        <v>51020101</v>
      </c>
      <c r="C463" s="145" t="s">
        <v>1043</v>
      </c>
      <c r="D463" s="478">
        <v>0</v>
      </c>
      <c r="E463" s="478">
        <v>1982076</v>
      </c>
      <c r="F463" s="478">
        <v>277506</v>
      </c>
      <c r="G463" s="478">
        <v>1704570</v>
      </c>
    </row>
    <row r="464" spans="2:7" outlineLevel="4">
      <c r="B464" s="180">
        <v>51020102</v>
      </c>
      <c r="C464" s="145" t="s">
        <v>1044</v>
      </c>
      <c r="D464" s="478">
        <v>0</v>
      </c>
      <c r="E464" s="478">
        <v>3301548</v>
      </c>
      <c r="F464" s="478">
        <v>0</v>
      </c>
      <c r="G464" s="478">
        <v>3301548</v>
      </c>
    </row>
    <row r="465" spans="2:7" outlineLevel="3">
      <c r="B465">
        <v>510201</v>
      </c>
      <c r="C465" t="s">
        <v>1042</v>
      </c>
      <c r="D465" s="478">
        <f>SUBTOTAL(9,D463:D464)</f>
        <v>0</v>
      </c>
      <c r="E465" s="478">
        <f>SUBTOTAL(9,E463:E464)</f>
        <v>5283624</v>
      </c>
      <c r="F465" s="478">
        <f>SUBTOTAL(9,F463:F464)</f>
        <v>277506</v>
      </c>
      <c r="G465" s="478">
        <f>SUBTOTAL(9,G463:G464)</f>
        <v>5006118</v>
      </c>
    </row>
    <row r="466" spans="2:7" outlineLevel="2">
      <c r="B466">
        <v>5102</v>
      </c>
      <c r="C466" t="s">
        <v>1042</v>
      </c>
      <c r="D466" s="478">
        <f>SUBTOTAL(9,D463:D465)</f>
        <v>0</v>
      </c>
      <c r="E466" s="478">
        <f>SUBTOTAL(9,E463:E465)</f>
        <v>5283624</v>
      </c>
      <c r="F466" s="478">
        <f>SUBTOTAL(9,F463:F465)</f>
        <v>277506</v>
      </c>
      <c r="G466" s="478">
        <f>SUBTOTAL(9,G463:G465)</f>
        <v>5006118</v>
      </c>
    </row>
    <row r="467" spans="2:7" outlineLevel="4">
      <c r="B467" s="180">
        <v>51030102</v>
      </c>
      <c r="C467" s="145" t="s">
        <v>1048</v>
      </c>
      <c r="D467" s="478">
        <v>0</v>
      </c>
      <c r="E467" s="478">
        <v>19981000</v>
      </c>
      <c r="F467" s="478">
        <v>0</v>
      </c>
      <c r="G467" s="478">
        <v>19981000</v>
      </c>
    </row>
    <row r="468" spans="2:7" outlineLevel="4">
      <c r="B468" s="180">
        <v>51030103</v>
      </c>
      <c r="C468" s="145" t="s">
        <v>1049</v>
      </c>
      <c r="D468" s="478">
        <v>0</v>
      </c>
      <c r="E468" s="478">
        <v>43951805</v>
      </c>
      <c r="F468" s="478">
        <v>0</v>
      </c>
      <c r="G468" s="478">
        <v>43951805</v>
      </c>
    </row>
    <row r="469" spans="2:7" outlineLevel="4">
      <c r="B469" s="180">
        <v>51030104</v>
      </c>
      <c r="C469" s="145" t="s">
        <v>1050</v>
      </c>
      <c r="D469" s="478">
        <v>0</v>
      </c>
      <c r="E469" s="478">
        <v>4287900</v>
      </c>
      <c r="F469" s="478">
        <v>0</v>
      </c>
      <c r="G469" s="478">
        <v>4287900</v>
      </c>
    </row>
    <row r="470" spans="2:7" outlineLevel="4">
      <c r="B470" s="180">
        <v>51030105</v>
      </c>
      <c r="C470" s="145" t="s">
        <v>1051</v>
      </c>
      <c r="D470" s="478">
        <v>0</v>
      </c>
      <c r="E470" s="478">
        <v>60286644</v>
      </c>
      <c r="F470" s="478">
        <v>0</v>
      </c>
      <c r="G470" s="478">
        <v>60286644</v>
      </c>
    </row>
    <row r="471" spans="2:7" outlineLevel="3">
      <c r="B471">
        <v>510301</v>
      </c>
      <c r="C471" t="s">
        <v>1046</v>
      </c>
      <c r="D471" s="478">
        <f>SUBTOTAL(9,D467:D470)</f>
        <v>0</v>
      </c>
      <c r="E471" s="478">
        <f>SUBTOTAL(9,E467:E470)</f>
        <v>128507349</v>
      </c>
      <c r="F471" s="478">
        <f>SUBTOTAL(9,F467:F470)</f>
        <v>0</v>
      </c>
      <c r="G471" s="478">
        <f>SUBTOTAL(9,G467:G470)</f>
        <v>128507349</v>
      </c>
    </row>
    <row r="472" spans="2:7" outlineLevel="2">
      <c r="B472">
        <v>5103</v>
      </c>
      <c r="C472" t="s">
        <v>1046</v>
      </c>
      <c r="D472" s="478">
        <f>SUBTOTAL(9,D467:D471)</f>
        <v>0</v>
      </c>
      <c r="E472" s="478">
        <f>SUBTOTAL(9,E467:E471)</f>
        <v>128507349</v>
      </c>
      <c r="F472" s="478">
        <f>SUBTOTAL(9,F467:F471)</f>
        <v>0</v>
      </c>
      <c r="G472" s="478">
        <f>SUBTOTAL(9,G467:G471)</f>
        <v>128507349</v>
      </c>
    </row>
    <row r="473" spans="2:7" outlineLevel="4">
      <c r="B473" s="180">
        <v>51040101</v>
      </c>
      <c r="C473" s="145" t="s">
        <v>1053</v>
      </c>
      <c r="D473" s="478">
        <v>0</v>
      </c>
      <c r="E473" s="478">
        <v>14979745</v>
      </c>
      <c r="F473" s="478">
        <v>0</v>
      </c>
      <c r="G473" s="478">
        <v>14979745</v>
      </c>
    </row>
    <row r="474" spans="2:7" outlineLevel="4">
      <c r="B474" s="180">
        <v>51040102</v>
      </c>
      <c r="C474" s="145" t="s">
        <v>1054</v>
      </c>
      <c r="D474" s="478">
        <v>0</v>
      </c>
      <c r="E474" s="478">
        <v>9986556</v>
      </c>
      <c r="F474" s="478">
        <v>0</v>
      </c>
      <c r="G474" s="478">
        <v>9986556</v>
      </c>
    </row>
    <row r="475" spans="2:7" outlineLevel="3">
      <c r="B475">
        <v>510401</v>
      </c>
      <c r="C475" t="s">
        <v>1052</v>
      </c>
      <c r="D475" s="478">
        <f>SUBTOTAL(9,D473:D474)</f>
        <v>0</v>
      </c>
      <c r="E475" s="478">
        <f>SUBTOTAL(9,E473:E474)</f>
        <v>24966301</v>
      </c>
      <c r="F475" s="478">
        <f>SUBTOTAL(9,F473:F474)</f>
        <v>0</v>
      </c>
      <c r="G475" s="478">
        <f>SUBTOTAL(9,G473:G474)</f>
        <v>24966301</v>
      </c>
    </row>
    <row r="476" spans="2:7" outlineLevel="2">
      <c r="B476">
        <v>5104</v>
      </c>
      <c r="C476" t="s">
        <v>1052</v>
      </c>
      <c r="D476" s="478">
        <f>SUBTOTAL(9,D473:D475)</f>
        <v>0</v>
      </c>
      <c r="E476" s="478">
        <f>SUBTOTAL(9,E473:E475)</f>
        <v>24966301</v>
      </c>
      <c r="F476" s="478">
        <f>SUBTOTAL(9,F473:F475)</f>
        <v>0</v>
      </c>
      <c r="G476" s="478">
        <f>SUBTOTAL(9,G473:G475)</f>
        <v>24966301</v>
      </c>
    </row>
    <row r="477" spans="2:7" outlineLevel="4">
      <c r="B477" s="180">
        <v>51110114</v>
      </c>
      <c r="C477" s="145" t="s">
        <v>1061</v>
      </c>
      <c r="D477" s="478">
        <v>0</v>
      </c>
      <c r="E477" s="478">
        <v>30628576.869999997</v>
      </c>
      <c r="F477" s="478">
        <v>0</v>
      </c>
      <c r="G477" s="478">
        <v>30628576.869999997</v>
      </c>
    </row>
    <row r="478" spans="2:7" outlineLevel="4">
      <c r="B478" s="180">
        <v>51110117</v>
      </c>
      <c r="C478" s="145" t="s">
        <v>1064</v>
      </c>
      <c r="D478" s="478">
        <v>0</v>
      </c>
      <c r="E478" s="478">
        <v>1008647</v>
      </c>
      <c r="F478" s="478">
        <v>0</v>
      </c>
      <c r="G478" s="478">
        <v>1008647</v>
      </c>
    </row>
    <row r="479" spans="2:7" outlineLevel="4">
      <c r="B479" s="180">
        <v>51110118</v>
      </c>
      <c r="C479" s="145" t="s">
        <v>1065</v>
      </c>
      <c r="D479" s="478">
        <v>0</v>
      </c>
      <c r="E479" s="478">
        <v>75190852.020000011</v>
      </c>
      <c r="F479" s="478">
        <v>0</v>
      </c>
      <c r="G479" s="478">
        <v>75190852.020000011</v>
      </c>
    </row>
    <row r="480" spans="2:7" outlineLevel="4">
      <c r="B480" s="180">
        <v>51110120</v>
      </c>
      <c r="C480" s="145" t="s">
        <v>1067</v>
      </c>
      <c r="D480" s="478">
        <v>0</v>
      </c>
      <c r="E480" s="478">
        <v>4032400</v>
      </c>
      <c r="F480" s="478">
        <v>0</v>
      </c>
      <c r="G480" s="478">
        <v>4032400</v>
      </c>
    </row>
    <row r="481" spans="2:7" outlineLevel="4">
      <c r="B481" s="180">
        <v>51110121</v>
      </c>
      <c r="C481" s="145" t="s">
        <v>1068</v>
      </c>
      <c r="D481" s="478">
        <v>0</v>
      </c>
      <c r="E481" s="478">
        <v>2483938.4900000002</v>
      </c>
      <c r="F481" s="478">
        <v>0</v>
      </c>
      <c r="G481" s="478">
        <v>2483938.4900000002</v>
      </c>
    </row>
    <row r="482" spans="2:7" outlineLevel="4">
      <c r="B482" s="180">
        <v>51110123</v>
      </c>
      <c r="C482" s="145" t="s">
        <v>1070</v>
      </c>
      <c r="D482" s="478">
        <v>0</v>
      </c>
      <c r="E482" s="478">
        <v>9362501.3300000001</v>
      </c>
      <c r="F482" s="478">
        <v>65469</v>
      </c>
      <c r="G482" s="478">
        <v>9297032.3300000001</v>
      </c>
    </row>
    <row r="483" spans="2:7" outlineLevel="4">
      <c r="B483" s="180">
        <v>51110149</v>
      </c>
      <c r="C483" s="145" t="s">
        <v>1075</v>
      </c>
      <c r="D483" s="478">
        <v>0</v>
      </c>
      <c r="E483" s="478">
        <v>1994967.6</v>
      </c>
      <c r="F483" s="478">
        <v>0</v>
      </c>
      <c r="G483" s="478">
        <v>1994967.6</v>
      </c>
    </row>
    <row r="484" spans="2:7" outlineLevel="4">
      <c r="B484" s="180">
        <v>51110163</v>
      </c>
      <c r="C484" s="145" t="s">
        <v>1082</v>
      </c>
      <c r="D484" s="478">
        <v>0</v>
      </c>
      <c r="E484" s="478">
        <v>9597323</v>
      </c>
      <c r="F484" s="478">
        <v>0</v>
      </c>
      <c r="G484" s="478">
        <v>9597323</v>
      </c>
    </row>
    <row r="485" spans="2:7" outlineLevel="4">
      <c r="B485" s="180">
        <v>51110164</v>
      </c>
      <c r="C485" s="145" t="s">
        <v>1083</v>
      </c>
      <c r="D485" s="478">
        <v>0</v>
      </c>
      <c r="E485" s="478">
        <v>87241</v>
      </c>
      <c r="F485" s="478">
        <v>0</v>
      </c>
      <c r="G485" s="478">
        <v>87241</v>
      </c>
    </row>
    <row r="486" spans="2:7" outlineLevel="4">
      <c r="B486" s="180">
        <v>51110165</v>
      </c>
      <c r="C486" s="145" t="s">
        <v>1655</v>
      </c>
      <c r="D486" s="478">
        <v>0</v>
      </c>
      <c r="E486" s="478">
        <v>2332337.64</v>
      </c>
      <c r="F486" s="478">
        <v>0</v>
      </c>
      <c r="G486" s="478">
        <v>2332337.64</v>
      </c>
    </row>
    <row r="487" spans="2:7" outlineLevel="4">
      <c r="B487" s="180">
        <v>51110166</v>
      </c>
      <c r="C487" s="145" t="s">
        <v>1040</v>
      </c>
      <c r="D487" s="478">
        <v>0</v>
      </c>
      <c r="E487" s="478">
        <v>1213547.8999999999</v>
      </c>
      <c r="F487" s="478">
        <v>0</v>
      </c>
      <c r="G487" s="478">
        <v>1213547.8999999999</v>
      </c>
    </row>
    <row r="488" spans="2:7" outlineLevel="4">
      <c r="B488" s="180">
        <v>51110167</v>
      </c>
      <c r="C488" s="145" t="s">
        <v>1039</v>
      </c>
      <c r="D488" s="478">
        <v>0</v>
      </c>
      <c r="E488" s="478">
        <v>72035.179999999993</v>
      </c>
      <c r="F488" s="478">
        <v>0</v>
      </c>
      <c r="G488" s="478">
        <v>72035.179999999993</v>
      </c>
    </row>
    <row r="489" spans="2:7" outlineLevel="4">
      <c r="B489" s="180">
        <v>51110199</v>
      </c>
      <c r="C489" s="145" t="s">
        <v>1092</v>
      </c>
      <c r="D489" s="478">
        <v>0</v>
      </c>
      <c r="E489" s="478">
        <v>35959356.640000001</v>
      </c>
      <c r="F489" s="478">
        <v>2043</v>
      </c>
      <c r="G489" s="478">
        <v>35957313.640000001</v>
      </c>
    </row>
    <row r="490" spans="2:7" outlineLevel="3">
      <c r="B490">
        <v>511101</v>
      </c>
      <c r="C490" t="s">
        <v>1056</v>
      </c>
      <c r="D490" s="478">
        <f>SUBTOTAL(9,D477:D489)</f>
        <v>0</v>
      </c>
      <c r="E490" s="478">
        <f>SUBTOTAL(9,E477:E489)</f>
        <v>173963724.67000002</v>
      </c>
      <c r="F490" s="478">
        <f>SUBTOTAL(9,F477:F489)</f>
        <v>67512</v>
      </c>
      <c r="G490" s="478">
        <f>SUBTOTAL(9,G477:G489)</f>
        <v>173896212.67000002</v>
      </c>
    </row>
    <row r="491" spans="2:7" outlineLevel="4">
      <c r="B491" s="180">
        <v>51111101</v>
      </c>
      <c r="C491" s="145" t="s">
        <v>1094</v>
      </c>
      <c r="D491" s="478">
        <v>0</v>
      </c>
      <c r="E491" s="478">
        <v>10357320.189999999</v>
      </c>
      <c r="F491" s="478">
        <v>0</v>
      </c>
      <c r="G491" s="478">
        <v>10357320.189999999</v>
      </c>
    </row>
    <row r="492" spans="2:7" outlineLevel="4">
      <c r="B492" s="180">
        <v>51111102</v>
      </c>
      <c r="C492" s="145" t="s">
        <v>1019</v>
      </c>
      <c r="D492" s="478">
        <v>0</v>
      </c>
      <c r="E492" s="478">
        <v>144037618.19999999</v>
      </c>
      <c r="F492" s="478">
        <v>0</v>
      </c>
      <c r="G492" s="478">
        <v>144037618.19999999</v>
      </c>
    </row>
    <row r="493" spans="2:7" outlineLevel="3">
      <c r="B493">
        <v>511111</v>
      </c>
      <c r="C493" t="s">
        <v>1093</v>
      </c>
      <c r="D493" s="478">
        <f>SUBTOTAL(9,D491:D492)</f>
        <v>0</v>
      </c>
      <c r="E493" s="478">
        <f>SUBTOTAL(9,E491:E492)</f>
        <v>154394938.38999999</v>
      </c>
      <c r="F493" s="478">
        <f>SUBTOTAL(9,F491:F492)</f>
        <v>0</v>
      </c>
      <c r="G493" s="478">
        <f>SUBTOTAL(9,G491:G492)</f>
        <v>154394938.38999999</v>
      </c>
    </row>
    <row r="494" spans="2:7" outlineLevel="2">
      <c r="B494">
        <v>5111</v>
      </c>
      <c r="C494" t="s">
        <v>1056</v>
      </c>
      <c r="D494" s="478">
        <f>SUBTOTAL(9,D477:D493)</f>
        <v>0</v>
      </c>
      <c r="E494" s="478">
        <f>SUBTOTAL(9,E477:E493)</f>
        <v>328358663.06</v>
      </c>
      <c r="F494" s="478">
        <f>SUBTOTAL(9,F477:F493)</f>
        <v>67512</v>
      </c>
      <c r="G494" s="478">
        <f>SUBTOTAL(9,G477:G493)</f>
        <v>328291151.06</v>
      </c>
    </row>
    <row r="495" spans="2:7" outlineLevel="4">
      <c r="B495" s="180">
        <v>51200127</v>
      </c>
      <c r="C495" s="145" t="s">
        <v>1106</v>
      </c>
      <c r="D495" s="478">
        <v>0</v>
      </c>
      <c r="E495" s="478">
        <v>14336173</v>
      </c>
      <c r="F495" s="478">
        <v>0</v>
      </c>
      <c r="G495" s="478">
        <v>14336173</v>
      </c>
    </row>
    <row r="496" spans="2:7" outlineLevel="4">
      <c r="B496" s="180">
        <v>51200128</v>
      </c>
      <c r="C496" s="145" t="s">
        <v>1107</v>
      </c>
      <c r="D496" s="478">
        <v>0</v>
      </c>
      <c r="E496" s="478">
        <v>252890.53999999998</v>
      </c>
      <c r="F496" s="478">
        <v>0</v>
      </c>
      <c r="G496" s="478">
        <v>252890.53999999998</v>
      </c>
    </row>
    <row r="497" spans="2:7" outlineLevel="3">
      <c r="B497">
        <v>512001</v>
      </c>
      <c r="C497" t="s">
        <v>1095</v>
      </c>
      <c r="D497" s="478">
        <f>SUBTOTAL(9,D495:D496)</f>
        <v>0</v>
      </c>
      <c r="E497" s="478">
        <f>SUBTOTAL(9,E495:E496)</f>
        <v>14589063.539999999</v>
      </c>
      <c r="F497" s="478">
        <f>SUBTOTAL(9,F495:F496)</f>
        <v>0</v>
      </c>
      <c r="G497" s="478">
        <f>SUBTOTAL(9,G495:G496)</f>
        <v>14589063.539999999</v>
      </c>
    </row>
    <row r="498" spans="2:7" outlineLevel="2">
      <c r="B498">
        <v>5120</v>
      </c>
      <c r="C498" t="s">
        <v>1095</v>
      </c>
      <c r="D498" s="478">
        <f>SUBTOTAL(9,D495:D497)</f>
        <v>0</v>
      </c>
      <c r="E498" s="478">
        <f>SUBTOTAL(9,E495:E497)</f>
        <v>14589063.539999999</v>
      </c>
      <c r="F498" s="478">
        <f>SUBTOTAL(9,F495:F497)</f>
        <v>0</v>
      </c>
      <c r="G498" s="478">
        <f>SUBTOTAL(9,G495:G497)</f>
        <v>14589063.539999999</v>
      </c>
    </row>
    <row r="499" spans="2:7" outlineLevel="1">
      <c r="B499">
        <v>51</v>
      </c>
      <c r="C499" t="s">
        <v>1013</v>
      </c>
      <c r="D499" s="478">
        <f>SUBTOTAL(9,D446:D498)</f>
        <v>0</v>
      </c>
      <c r="E499" s="478">
        <f>SUBTOTAL(9,E446:E498)</f>
        <v>1117252976.5699999</v>
      </c>
      <c r="F499" s="478">
        <f>SUBTOTAL(9,F446:F498)</f>
        <v>2593306</v>
      </c>
      <c r="G499" s="478">
        <f>SUBTOTAL(9,G446:G498)</f>
        <v>1114659670.5699999</v>
      </c>
    </row>
    <row r="500" spans="2:7" outlineLevel="4">
      <c r="B500" s="180">
        <v>52020101</v>
      </c>
      <c r="C500" s="145" t="s">
        <v>1114</v>
      </c>
      <c r="D500" s="478">
        <v>0</v>
      </c>
      <c r="E500" s="478">
        <v>1094905147</v>
      </c>
      <c r="F500" s="478">
        <v>0</v>
      </c>
      <c r="G500" s="478">
        <v>1094905147</v>
      </c>
    </row>
    <row r="501" spans="2:7" outlineLevel="4">
      <c r="B501" s="180">
        <v>52020103</v>
      </c>
      <c r="C501" s="145" t="s">
        <v>1115</v>
      </c>
      <c r="D501" s="478">
        <v>0</v>
      </c>
      <c r="E501" s="478">
        <v>26985296</v>
      </c>
      <c r="F501" s="478">
        <v>0</v>
      </c>
      <c r="G501" s="478">
        <v>26985296</v>
      </c>
    </row>
    <row r="502" spans="2:7" outlineLevel="4">
      <c r="B502" s="180">
        <v>52020116</v>
      </c>
      <c r="C502" s="145" t="s">
        <v>1122</v>
      </c>
      <c r="D502" s="478">
        <v>0</v>
      </c>
      <c r="E502" s="478">
        <v>50507795</v>
      </c>
      <c r="F502" s="478">
        <v>3450</v>
      </c>
      <c r="G502" s="478">
        <v>50504345</v>
      </c>
    </row>
    <row r="503" spans="2:7" outlineLevel="4">
      <c r="B503" s="180">
        <v>52020118</v>
      </c>
      <c r="C503" s="145" t="s">
        <v>1123</v>
      </c>
      <c r="D503" s="478">
        <v>0</v>
      </c>
      <c r="E503" s="478">
        <v>2944951</v>
      </c>
      <c r="F503" s="478">
        <v>0</v>
      </c>
      <c r="G503" s="478">
        <v>2944951</v>
      </c>
    </row>
    <row r="504" spans="2:7" outlineLevel="4">
      <c r="B504" s="180">
        <v>52020120</v>
      </c>
      <c r="C504" s="145" t="s">
        <v>1124</v>
      </c>
      <c r="D504" s="478">
        <v>0</v>
      </c>
      <c r="E504" s="478">
        <v>17416699</v>
      </c>
      <c r="F504" s="478">
        <v>0</v>
      </c>
      <c r="G504" s="478">
        <v>17416699</v>
      </c>
    </row>
    <row r="505" spans="2:7" outlineLevel="4">
      <c r="B505" s="180">
        <v>52020121</v>
      </c>
      <c r="C505" s="145" t="s">
        <v>1125</v>
      </c>
      <c r="D505" s="478">
        <v>0</v>
      </c>
      <c r="E505" s="478">
        <v>102926758</v>
      </c>
      <c r="F505" s="478">
        <v>0</v>
      </c>
      <c r="G505" s="478">
        <v>102926758</v>
      </c>
    </row>
    <row r="506" spans="2:7" outlineLevel="4">
      <c r="B506" s="180">
        <v>52020122</v>
      </c>
      <c r="C506" s="145" t="s">
        <v>1126</v>
      </c>
      <c r="D506" s="478">
        <v>0</v>
      </c>
      <c r="E506" s="478">
        <v>12345746</v>
      </c>
      <c r="F506" s="478">
        <v>182200</v>
      </c>
      <c r="G506" s="478">
        <v>12163546</v>
      </c>
    </row>
    <row r="507" spans="2:7" outlineLevel="4">
      <c r="B507" s="180">
        <v>52020133</v>
      </c>
      <c r="C507" s="145" t="s">
        <v>1137</v>
      </c>
      <c r="D507" s="478">
        <v>0</v>
      </c>
      <c r="E507" s="478">
        <v>102926758</v>
      </c>
      <c r="F507" s="478">
        <v>0</v>
      </c>
      <c r="G507" s="478">
        <v>102926758</v>
      </c>
    </row>
    <row r="508" spans="2:7" outlineLevel="3">
      <c r="B508">
        <v>520201</v>
      </c>
      <c r="C508" t="s">
        <v>1014</v>
      </c>
      <c r="D508" s="478">
        <f>SUBTOTAL(9,D500:D507)</f>
        <v>0</v>
      </c>
      <c r="E508" s="478">
        <f>SUBTOTAL(9,E500:E507)</f>
        <v>1410959150</v>
      </c>
      <c r="F508" s="478">
        <f>SUBTOTAL(9,F500:F507)</f>
        <v>185650</v>
      </c>
      <c r="G508" s="478">
        <f>SUBTOTAL(9,G500:G507)</f>
        <v>1410773500</v>
      </c>
    </row>
    <row r="509" spans="2:7" outlineLevel="4">
      <c r="B509" s="180">
        <v>52022801</v>
      </c>
      <c r="C509" s="145" t="s">
        <v>1139</v>
      </c>
      <c r="D509" s="478">
        <v>0</v>
      </c>
      <c r="E509" s="478">
        <v>13703000</v>
      </c>
      <c r="F509" s="478">
        <v>4140000</v>
      </c>
      <c r="G509" s="478">
        <v>9563000</v>
      </c>
    </row>
    <row r="510" spans="2:7" outlineLevel="4">
      <c r="B510" s="180">
        <v>52022802</v>
      </c>
      <c r="C510" s="145" t="s">
        <v>1140</v>
      </c>
      <c r="D510" s="478">
        <v>0</v>
      </c>
      <c r="E510" s="478">
        <v>11405000</v>
      </c>
      <c r="F510" s="478">
        <v>3330000</v>
      </c>
      <c r="G510" s="478">
        <v>8075000</v>
      </c>
    </row>
    <row r="511" spans="2:7" outlineLevel="4">
      <c r="B511" s="180">
        <v>52022803</v>
      </c>
      <c r="C511" s="145" t="s">
        <v>1141</v>
      </c>
      <c r="D511" s="478">
        <v>0</v>
      </c>
      <c r="E511" s="478">
        <v>25811000</v>
      </c>
      <c r="F511" s="478">
        <v>25811000</v>
      </c>
      <c r="G511" s="478">
        <v>0</v>
      </c>
    </row>
    <row r="512" spans="2:7" outlineLevel="3">
      <c r="B512">
        <v>520228</v>
      </c>
      <c r="C512" t="s">
        <v>1038</v>
      </c>
      <c r="D512" s="478">
        <f>SUBTOTAL(9,D509:D511)</f>
        <v>0</v>
      </c>
      <c r="E512" s="478">
        <f>SUBTOTAL(9,E509:E511)</f>
        <v>50919000</v>
      </c>
      <c r="F512" s="478">
        <f>SUBTOTAL(9,F509:F511)</f>
        <v>33281000</v>
      </c>
      <c r="G512" s="478">
        <f>SUBTOTAL(9,G509:G511)</f>
        <v>17638000</v>
      </c>
    </row>
    <row r="513" spans="2:7" outlineLevel="2">
      <c r="B513">
        <v>5202</v>
      </c>
      <c r="C513" t="s">
        <v>1014</v>
      </c>
      <c r="D513" s="478">
        <f>SUBTOTAL(9,D500:D512)</f>
        <v>0</v>
      </c>
      <c r="E513" s="478">
        <f>SUBTOTAL(9,E500:E512)</f>
        <v>1461878150</v>
      </c>
      <c r="F513" s="478">
        <f>SUBTOTAL(9,F500:F512)</f>
        <v>33466650</v>
      </c>
      <c r="G513" s="478">
        <f>SUBTOTAL(9,G500:G512)</f>
        <v>1428411500</v>
      </c>
    </row>
    <row r="514" spans="2:7" outlineLevel="4">
      <c r="B514" s="180">
        <v>52030101</v>
      </c>
      <c r="C514" s="145" t="s">
        <v>1142</v>
      </c>
      <c r="D514" s="478">
        <v>0</v>
      </c>
      <c r="E514" s="478">
        <v>37423940</v>
      </c>
      <c r="F514" s="478">
        <v>33772694</v>
      </c>
      <c r="G514" s="478">
        <v>3651246</v>
      </c>
    </row>
    <row r="515" spans="2:7" outlineLevel="4">
      <c r="B515" s="180">
        <v>52030104</v>
      </c>
      <c r="C515" s="145" t="s">
        <v>1144</v>
      </c>
      <c r="D515" s="478">
        <v>0</v>
      </c>
      <c r="E515" s="478">
        <v>35100</v>
      </c>
      <c r="F515" s="478">
        <v>0</v>
      </c>
      <c r="G515" s="478">
        <v>35100</v>
      </c>
    </row>
    <row r="516" spans="2:7" outlineLevel="3">
      <c r="B516">
        <v>520301</v>
      </c>
      <c r="C516" t="s">
        <v>1042</v>
      </c>
      <c r="D516" s="478">
        <f>SUBTOTAL(9,D514:D515)</f>
        <v>0</v>
      </c>
      <c r="E516" s="478">
        <f>SUBTOTAL(9,E514:E515)</f>
        <v>37459040</v>
      </c>
      <c r="F516" s="478">
        <f>SUBTOTAL(9,F514:F515)</f>
        <v>33772694</v>
      </c>
      <c r="G516" s="478">
        <f>SUBTOTAL(9,G514:G515)</f>
        <v>3686346</v>
      </c>
    </row>
    <row r="517" spans="2:7" outlineLevel="2">
      <c r="B517">
        <v>5203</v>
      </c>
      <c r="C517" t="s">
        <v>1042</v>
      </c>
      <c r="D517" s="478">
        <f>SUBTOTAL(9,D514:D516)</f>
        <v>0</v>
      </c>
      <c r="E517" s="478">
        <f>SUBTOTAL(9,E514:E516)</f>
        <v>37459040</v>
      </c>
      <c r="F517" s="478">
        <f>SUBTOTAL(9,F514:F516)</f>
        <v>33772694</v>
      </c>
      <c r="G517" s="478">
        <f>SUBTOTAL(9,G514:G516)</f>
        <v>3686346</v>
      </c>
    </row>
    <row r="518" spans="2:7" outlineLevel="4">
      <c r="B518" s="180">
        <v>52040102</v>
      </c>
      <c r="C518" s="145" t="s">
        <v>1146</v>
      </c>
      <c r="D518" s="478">
        <v>0</v>
      </c>
      <c r="E518" s="478">
        <v>48314206</v>
      </c>
      <c r="F518" s="478">
        <v>0</v>
      </c>
      <c r="G518" s="478">
        <v>48314206</v>
      </c>
    </row>
    <row r="519" spans="2:7" outlineLevel="4">
      <c r="B519" s="180">
        <v>52040103</v>
      </c>
      <c r="C519" s="145" t="s">
        <v>1147</v>
      </c>
      <c r="D519" s="478">
        <v>0</v>
      </c>
      <c r="E519" s="478">
        <v>107187750</v>
      </c>
      <c r="F519" s="478">
        <v>59196</v>
      </c>
      <c r="G519" s="478">
        <v>107128554</v>
      </c>
    </row>
    <row r="520" spans="2:7" outlineLevel="4">
      <c r="B520" s="180">
        <v>52040105</v>
      </c>
      <c r="C520" s="145" t="s">
        <v>1148</v>
      </c>
      <c r="D520" s="478">
        <v>0</v>
      </c>
      <c r="E520" s="478">
        <v>17002284</v>
      </c>
      <c r="F520" s="478">
        <v>0</v>
      </c>
      <c r="G520" s="478">
        <v>17002284</v>
      </c>
    </row>
    <row r="521" spans="2:7" outlineLevel="4">
      <c r="B521" s="180">
        <v>52040106</v>
      </c>
      <c r="C521" s="145" t="s">
        <v>1149</v>
      </c>
      <c r="D521" s="478">
        <v>0</v>
      </c>
      <c r="E521" s="478">
        <v>147472481</v>
      </c>
      <c r="F521" s="478">
        <v>210472</v>
      </c>
      <c r="G521" s="478">
        <v>147262009</v>
      </c>
    </row>
    <row r="522" spans="2:7" outlineLevel="3">
      <c r="B522">
        <v>520401</v>
      </c>
      <c r="C522" t="s">
        <v>1046</v>
      </c>
      <c r="D522" s="478">
        <f>SUBTOTAL(9,D518:D521)</f>
        <v>0</v>
      </c>
      <c r="E522" s="478">
        <f>SUBTOTAL(9,E518:E521)</f>
        <v>319976721</v>
      </c>
      <c r="F522" s="478">
        <f>SUBTOTAL(9,F518:F521)</f>
        <v>269668</v>
      </c>
      <c r="G522" s="478">
        <f>SUBTOTAL(9,G518:G521)</f>
        <v>319707053</v>
      </c>
    </row>
    <row r="523" spans="2:7" outlineLevel="2">
      <c r="B523">
        <v>5204</v>
      </c>
      <c r="C523" t="s">
        <v>1046</v>
      </c>
      <c r="D523" s="478">
        <f>SUBTOTAL(9,D518:D522)</f>
        <v>0</v>
      </c>
      <c r="E523" s="478">
        <f>SUBTOTAL(9,E518:E522)</f>
        <v>319976721</v>
      </c>
      <c r="F523" s="478">
        <f>SUBTOTAL(9,F518:F522)</f>
        <v>269668</v>
      </c>
      <c r="G523" s="478">
        <f>SUBTOTAL(9,G518:G522)</f>
        <v>319707053</v>
      </c>
    </row>
    <row r="524" spans="2:7" outlineLevel="4">
      <c r="B524" s="180">
        <v>52070101</v>
      </c>
      <c r="C524" s="145" t="s">
        <v>1151</v>
      </c>
      <c r="D524" s="478">
        <v>0</v>
      </c>
      <c r="E524" s="478">
        <v>36222574</v>
      </c>
      <c r="F524" s="478">
        <v>0</v>
      </c>
      <c r="G524" s="478">
        <v>36222574</v>
      </c>
    </row>
    <row r="525" spans="2:7" outlineLevel="4">
      <c r="B525" s="180">
        <v>52070102</v>
      </c>
      <c r="C525" s="145" t="s">
        <v>1152</v>
      </c>
      <c r="D525" s="478">
        <v>0</v>
      </c>
      <c r="E525" s="478">
        <v>24148511</v>
      </c>
      <c r="F525" s="478">
        <v>0</v>
      </c>
      <c r="G525" s="478">
        <v>24148511</v>
      </c>
    </row>
    <row r="526" spans="2:7" outlineLevel="3">
      <c r="B526">
        <v>520701</v>
      </c>
      <c r="C526" t="s">
        <v>1052</v>
      </c>
      <c r="D526" s="478">
        <f>SUBTOTAL(9,D524:D525)</f>
        <v>0</v>
      </c>
      <c r="E526" s="478">
        <f>SUBTOTAL(9,E524:E525)</f>
        <v>60371085</v>
      </c>
      <c r="F526" s="478">
        <f>SUBTOTAL(9,F524:F525)</f>
        <v>0</v>
      </c>
      <c r="G526" s="478">
        <f>SUBTOTAL(9,G524:G525)</f>
        <v>60371085</v>
      </c>
    </row>
    <row r="527" spans="2:7" outlineLevel="2">
      <c r="B527">
        <v>5207</v>
      </c>
      <c r="C527" t="s">
        <v>1052</v>
      </c>
      <c r="D527" s="478">
        <f>SUBTOTAL(9,D524:D526)</f>
        <v>0</v>
      </c>
      <c r="E527" s="478">
        <f>SUBTOTAL(9,E524:E526)</f>
        <v>60371085</v>
      </c>
      <c r="F527" s="478">
        <f>SUBTOTAL(9,F524:F526)</f>
        <v>0</v>
      </c>
      <c r="G527" s="478">
        <f>SUBTOTAL(9,G524:G526)</f>
        <v>60371085</v>
      </c>
    </row>
    <row r="528" spans="2:7" outlineLevel="4">
      <c r="B528" s="180">
        <v>52110111</v>
      </c>
      <c r="C528" s="145" t="s">
        <v>1155</v>
      </c>
      <c r="D528" s="478">
        <v>0</v>
      </c>
      <c r="E528" s="478">
        <v>94881839.070000008</v>
      </c>
      <c r="F528" s="478">
        <v>0</v>
      </c>
      <c r="G528" s="478">
        <v>94881839.070000008</v>
      </c>
    </row>
    <row r="529" spans="2:7" outlineLevel="4">
      <c r="B529" s="180">
        <v>52110112</v>
      </c>
      <c r="C529" s="145" t="s">
        <v>1156</v>
      </c>
      <c r="D529" s="478">
        <v>0</v>
      </c>
      <c r="E529" s="478">
        <v>65789256.25</v>
      </c>
      <c r="F529" s="478">
        <v>0</v>
      </c>
      <c r="G529" s="478">
        <v>65789256.25</v>
      </c>
    </row>
    <row r="530" spans="2:7" outlineLevel="4">
      <c r="B530" s="180">
        <v>52110113</v>
      </c>
      <c r="C530" s="145" t="s">
        <v>1157</v>
      </c>
      <c r="D530" s="478">
        <v>0</v>
      </c>
      <c r="E530" s="478">
        <v>30016978.68</v>
      </c>
      <c r="F530" s="478">
        <v>0</v>
      </c>
      <c r="G530" s="478">
        <v>30016978.68</v>
      </c>
    </row>
    <row r="531" spans="2:7" outlineLevel="4">
      <c r="B531" s="180">
        <v>52110115</v>
      </c>
      <c r="C531" s="145" t="s">
        <v>1159</v>
      </c>
      <c r="D531" s="478">
        <v>0</v>
      </c>
      <c r="E531" s="478">
        <v>36585341</v>
      </c>
      <c r="F531" s="478">
        <v>0</v>
      </c>
      <c r="G531" s="478">
        <v>36585341</v>
      </c>
    </row>
    <row r="532" spans="2:7" outlineLevel="4">
      <c r="B532" s="180">
        <v>52110118</v>
      </c>
      <c r="C532" s="145" t="s">
        <v>1162</v>
      </c>
      <c r="D532" s="478">
        <v>0</v>
      </c>
      <c r="E532" s="478">
        <v>32397675.629999999</v>
      </c>
      <c r="F532" s="478">
        <v>0</v>
      </c>
      <c r="G532" s="478">
        <v>32397675.629999999</v>
      </c>
    </row>
    <row r="533" spans="2:7" outlineLevel="4">
      <c r="B533" s="180">
        <v>52110119</v>
      </c>
      <c r="C533" s="145" t="s">
        <v>1163</v>
      </c>
      <c r="D533" s="478">
        <v>0</v>
      </c>
      <c r="E533" s="478">
        <v>34170096.170000002</v>
      </c>
      <c r="F533" s="478">
        <v>0</v>
      </c>
      <c r="G533" s="478">
        <v>34170096.170000002</v>
      </c>
    </row>
    <row r="534" spans="2:7" outlineLevel="4">
      <c r="B534" s="180">
        <v>52110120</v>
      </c>
      <c r="C534" s="145" t="s">
        <v>1164</v>
      </c>
      <c r="D534" s="478">
        <v>0</v>
      </c>
      <c r="E534" s="478">
        <v>37990.76</v>
      </c>
      <c r="F534" s="478">
        <v>0</v>
      </c>
      <c r="G534" s="478">
        <v>37990.76</v>
      </c>
    </row>
    <row r="535" spans="2:7" outlineLevel="4">
      <c r="B535" s="180">
        <v>52110121</v>
      </c>
      <c r="C535" s="145" t="s">
        <v>570</v>
      </c>
      <c r="D535" s="478">
        <v>0</v>
      </c>
      <c r="E535" s="478">
        <v>132987624.28</v>
      </c>
      <c r="F535" s="478">
        <v>857051</v>
      </c>
      <c r="G535" s="478">
        <v>132130573.28</v>
      </c>
    </row>
    <row r="536" spans="2:7" outlineLevel="4">
      <c r="B536" s="180">
        <v>52110123</v>
      </c>
      <c r="C536" s="145" t="s">
        <v>1166</v>
      </c>
      <c r="D536" s="478">
        <v>0</v>
      </c>
      <c r="E536" s="478">
        <v>6305</v>
      </c>
      <c r="F536" s="478">
        <v>0</v>
      </c>
      <c r="G536" s="478">
        <v>6305</v>
      </c>
    </row>
    <row r="537" spans="2:7" outlineLevel="4">
      <c r="B537" s="180">
        <v>52110135</v>
      </c>
      <c r="C537" s="145" t="s">
        <v>1172</v>
      </c>
      <c r="D537" s="478">
        <v>0</v>
      </c>
      <c r="E537" s="478">
        <v>84163904.719999999</v>
      </c>
      <c r="F537" s="478">
        <v>0</v>
      </c>
      <c r="G537" s="478">
        <v>84163904.719999999</v>
      </c>
    </row>
    <row r="538" spans="2:7" outlineLevel="4">
      <c r="B538" s="180">
        <v>52110147</v>
      </c>
      <c r="C538" s="145" t="s">
        <v>585</v>
      </c>
      <c r="D538" s="478">
        <v>0</v>
      </c>
      <c r="E538" s="478">
        <v>78928791.189999998</v>
      </c>
      <c r="F538" s="478">
        <v>0</v>
      </c>
      <c r="G538" s="478">
        <v>78928791.189999998</v>
      </c>
    </row>
    <row r="539" spans="2:7" outlineLevel="4">
      <c r="B539" s="180">
        <v>52110153</v>
      </c>
      <c r="C539" s="145" t="s">
        <v>1175</v>
      </c>
      <c r="D539" s="478">
        <v>0</v>
      </c>
      <c r="E539" s="478">
        <v>6508314.9199999999</v>
      </c>
      <c r="F539" s="478">
        <v>0</v>
      </c>
      <c r="G539" s="478">
        <v>6508314.9199999999</v>
      </c>
    </row>
    <row r="540" spans="2:7" outlineLevel="4">
      <c r="B540" s="180">
        <v>52110162</v>
      </c>
      <c r="C540" s="145" t="s">
        <v>1179</v>
      </c>
      <c r="D540" s="478">
        <v>0</v>
      </c>
      <c r="E540" s="478">
        <v>22354739</v>
      </c>
      <c r="F540" s="478">
        <v>0</v>
      </c>
      <c r="G540" s="478">
        <v>22354739</v>
      </c>
    </row>
    <row r="541" spans="2:7" outlineLevel="4">
      <c r="B541" s="180">
        <v>52110164</v>
      </c>
      <c r="C541" s="145" t="s">
        <v>1181</v>
      </c>
      <c r="D541" s="478">
        <v>0</v>
      </c>
      <c r="E541" s="478">
        <v>2833000</v>
      </c>
      <c r="F541" s="478">
        <v>0</v>
      </c>
      <c r="G541" s="478">
        <v>2833000</v>
      </c>
    </row>
    <row r="542" spans="2:7" outlineLevel="4">
      <c r="B542" s="180">
        <v>52110166</v>
      </c>
      <c r="C542" s="145" t="s">
        <v>1140</v>
      </c>
      <c r="D542" s="478">
        <v>0</v>
      </c>
      <c r="E542" s="478">
        <v>176470.59</v>
      </c>
      <c r="F542" s="478">
        <v>0</v>
      </c>
      <c r="G542" s="478">
        <v>176470.59</v>
      </c>
    </row>
    <row r="543" spans="2:7" outlineLevel="4">
      <c r="B543" s="180">
        <v>52110195</v>
      </c>
      <c r="C543" s="145" t="s">
        <v>1186</v>
      </c>
      <c r="D543" s="478">
        <v>0</v>
      </c>
      <c r="E543" s="478">
        <v>672148.63</v>
      </c>
      <c r="F543" s="478">
        <v>0</v>
      </c>
      <c r="G543" s="478">
        <v>672148.63</v>
      </c>
    </row>
    <row r="544" spans="2:7" outlineLevel="4">
      <c r="B544" s="180">
        <v>52110196</v>
      </c>
      <c r="C544" s="145" t="s">
        <v>1187</v>
      </c>
      <c r="D544" s="478">
        <v>0</v>
      </c>
      <c r="E544" s="478">
        <v>153575.99</v>
      </c>
      <c r="F544" s="478">
        <v>0</v>
      </c>
      <c r="G544" s="478">
        <v>153575.99</v>
      </c>
    </row>
    <row r="545" spans="2:7" outlineLevel="4">
      <c r="B545" s="180">
        <v>52110199</v>
      </c>
      <c r="C545" s="145" t="s">
        <v>1190</v>
      </c>
      <c r="D545" s="478">
        <v>0</v>
      </c>
      <c r="E545" s="478">
        <v>60466029.880000003</v>
      </c>
      <c r="F545" s="478">
        <v>0</v>
      </c>
      <c r="G545" s="478">
        <v>60466029.880000003</v>
      </c>
    </row>
    <row r="546" spans="2:7" outlineLevel="3">
      <c r="B546">
        <v>521101</v>
      </c>
      <c r="C546" t="s">
        <v>1056</v>
      </c>
      <c r="D546" s="478">
        <f>SUBTOTAL(9,D528:D545)</f>
        <v>0</v>
      </c>
      <c r="E546" s="478">
        <f>SUBTOTAL(9,E528:E545)</f>
        <v>683130081.75999999</v>
      </c>
      <c r="F546" s="478">
        <f>SUBTOTAL(9,F528:F545)</f>
        <v>857051</v>
      </c>
      <c r="G546" s="478">
        <f>SUBTOTAL(9,G528:G545)</f>
        <v>682273030.75999999</v>
      </c>
    </row>
    <row r="547" spans="2:7" outlineLevel="4">
      <c r="B547" s="180">
        <v>52110901</v>
      </c>
      <c r="C547" s="145" t="s">
        <v>1200</v>
      </c>
      <c r="D547" s="478">
        <v>0</v>
      </c>
      <c r="E547" s="478">
        <v>10470136.9</v>
      </c>
      <c r="F547" s="478">
        <v>0</v>
      </c>
      <c r="G547" s="478">
        <v>10470136.9</v>
      </c>
    </row>
    <row r="548" spans="2:7" outlineLevel="4">
      <c r="B548" s="180">
        <v>52110902</v>
      </c>
      <c r="C548" s="145" t="s">
        <v>1201</v>
      </c>
      <c r="D548" s="478">
        <v>0</v>
      </c>
      <c r="E548" s="478">
        <v>46146860.500000007</v>
      </c>
      <c r="F548" s="478">
        <v>0</v>
      </c>
      <c r="G548" s="478">
        <v>46146860.500000007</v>
      </c>
    </row>
    <row r="549" spans="2:7" outlineLevel="3">
      <c r="B549">
        <v>521109</v>
      </c>
      <c r="C549" t="s">
        <v>1093</v>
      </c>
      <c r="D549" s="478">
        <f>SUBTOTAL(9,D547:D548)</f>
        <v>0</v>
      </c>
      <c r="E549" s="478">
        <f>SUBTOTAL(9,E547:E548)</f>
        <v>56616997.400000006</v>
      </c>
      <c r="F549" s="478">
        <f>SUBTOTAL(9,F547:F548)</f>
        <v>0</v>
      </c>
      <c r="G549" s="478">
        <f>SUBTOTAL(9,G547:G548)</f>
        <v>56616997.400000006</v>
      </c>
    </row>
    <row r="550" spans="2:7" outlineLevel="4">
      <c r="B550" s="180">
        <v>52111001</v>
      </c>
      <c r="C550" s="145" t="s">
        <v>1202</v>
      </c>
      <c r="D550" s="478">
        <v>0</v>
      </c>
      <c r="E550" s="478">
        <v>162492380.43000001</v>
      </c>
      <c r="F550" s="478">
        <v>0</v>
      </c>
      <c r="G550" s="478">
        <v>162492380.43000001</v>
      </c>
    </row>
    <row r="551" spans="2:7" outlineLevel="4">
      <c r="B551" s="180">
        <v>52111002</v>
      </c>
      <c r="C551" s="145" t="s">
        <v>1203</v>
      </c>
      <c r="D551" s="478">
        <v>0</v>
      </c>
      <c r="E551" s="478">
        <v>87429.41</v>
      </c>
      <c r="F551" s="478">
        <v>0</v>
      </c>
      <c r="G551" s="478">
        <v>87429.41</v>
      </c>
    </row>
    <row r="552" spans="2:7" outlineLevel="3">
      <c r="B552">
        <v>521110</v>
      </c>
      <c r="C552" t="s">
        <v>503</v>
      </c>
      <c r="D552" s="478">
        <f>SUBTOTAL(9,D550:D551)</f>
        <v>0</v>
      </c>
      <c r="E552" s="478">
        <f>SUBTOTAL(9,E550:E551)</f>
        <v>162579809.84</v>
      </c>
      <c r="F552" s="478">
        <f>SUBTOTAL(9,F550:F551)</f>
        <v>0</v>
      </c>
      <c r="G552" s="478">
        <f>SUBTOTAL(9,G550:G551)</f>
        <v>162579809.84</v>
      </c>
    </row>
    <row r="553" spans="2:7" outlineLevel="2">
      <c r="B553">
        <v>5211</v>
      </c>
      <c r="C553" t="s">
        <v>1056</v>
      </c>
      <c r="D553" s="478">
        <f>SUBTOTAL(9,D528:D552)</f>
        <v>0</v>
      </c>
      <c r="E553" s="478">
        <f>SUBTOTAL(9,E528:E552)</f>
        <v>902326888.99999988</v>
      </c>
      <c r="F553" s="478">
        <f>SUBTOTAL(9,F528:F552)</f>
        <v>857051</v>
      </c>
      <c r="G553" s="478">
        <f>SUBTOTAL(9,G528:G552)</f>
        <v>901469837.99999988</v>
      </c>
    </row>
    <row r="554" spans="2:7" outlineLevel="4">
      <c r="B554" s="180">
        <v>52209006</v>
      </c>
      <c r="C554" s="145" t="s">
        <v>1223</v>
      </c>
      <c r="D554" s="478">
        <v>0</v>
      </c>
      <c r="E554" s="478">
        <v>628435.19999999995</v>
      </c>
      <c r="F554" s="478">
        <v>0</v>
      </c>
      <c r="G554" s="478">
        <v>628435.19999999995</v>
      </c>
    </row>
    <row r="555" spans="2:7" outlineLevel="3">
      <c r="B555">
        <v>522090</v>
      </c>
      <c r="C555" t="s">
        <v>1110</v>
      </c>
      <c r="D555" s="478">
        <f>SUBTOTAL(9,D554:D554)</f>
        <v>0</v>
      </c>
      <c r="E555" s="478">
        <f>SUBTOTAL(9,E554:E554)</f>
        <v>628435.19999999995</v>
      </c>
      <c r="F555" s="478">
        <f>SUBTOTAL(9,F554:F554)</f>
        <v>0</v>
      </c>
      <c r="G555" s="478">
        <f>SUBTOTAL(9,G554:G554)</f>
        <v>628435.19999999995</v>
      </c>
    </row>
    <row r="556" spans="2:7" outlineLevel="2">
      <c r="B556">
        <v>5220</v>
      </c>
      <c r="C556" t="s">
        <v>1210</v>
      </c>
      <c r="D556" s="478">
        <f>SUBTOTAL(9,D554:D555)</f>
        <v>0</v>
      </c>
      <c r="E556" s="478">
        <f>SUBTOTAL(9,E554:E555)</f>
        <v>628435.19999999995</v>
      </c>
      <c r="F556" s="478">
        <f>SUBTOTAL(9,F554:F555)</f>
        <v>0</v>
      </c>
      <c r="G556" s="478">
        <f>SUBTOTAL(9,G554:G555)</f>
        <v>628435.19999999995</v>
      </c>
    </row>
    <row r="557" spans="2:7" outlineLevel="4">
      <c r="B557" s="180">
        <v>52990101</v>
      </c>
      <c r="C557" s="145" t="s">
        <v>1228</v>
      </c>
      <c r="D557" s="478">
        <v>0</v>
      </c>
      <c r="E557" s="478">
        <v>0</v>
      </c>
      <c r="F557" s="478">
        <v>92584699.659999996</v>
      </c>
      <c r="G557" s="478">
        <v>-92584699.659999996</v>
      </c>
    </row>
    <row r="558" spans="2:7" outlineLevel="3">
      <c r="B558">
        <v>529901</v>
      </c>
      <c r="C558" t="s">
        <v>1626</v>
      </c>
      <c r="D558" s="478">
        <f>SUBTOTAL(9,D557:D557)</f>
        <v>0</v>
      </c>
      <c r="E558" s="478">
        <f>SUBTOTAL(9,E557:E557)</f>
        <v>0</v>
      </c>
      <c r="F558" s="478">
        <f>SUBTOTAL(9,F557:F557)</f>
        <v>92584699.659999996</v>
      </c>
      <c r="G558" s="478">
        <f>SUBTOTAL(9,G557:G557)</f>
        <v>-92584699.659999996</v>
      </c>
    </row>
    <row r="559" spans="2:7" outlineLevel="2">
      <c r="B559">
        <v>5299</v>
      </c>
      <c r="C559" t="s">
        <v>1626</v>
      </c>
      <c r="D559" s="478">
        <f>SUBTOTAL(9,D557:D558)</f>
        <v>0</v>
      </c>
      <c r="E559" s="478">
        <f>SUBTOTAL(9,E557:E558)</f>
        <v>0</v>
      </c>
      <c r="F559" s="478">
        <f>SUBTOTAL(9,F557:F558)</f>
        <v>92584699.659999996</v>
      </c>
      <c r="G559" s="478">
        <f>SUBTOTAL(9,G557:G558)</f>
        <v>-92584699.659999996</v>
      </c>
    </row>
    <row r="560" spans="2:7" outlineLevel="1">
      <c r="B560">
        <v>52</v>
      </c>
      <c r="C560" t="s">
        <v>1113</v>
      </c>
      <c r="D560" s="478">
        <f>SUBTOTAL(9,D500:D559)</f>
        <v>0</v>
      </c>
      <c r="E560" s="478">
        <f>SUBTOTAL(9,E500:E559)</f>
        <v>2782640320.2000003</v>
      </c>
      <c r="F560" s="478">
        <f>SUBTOTAL(9,F500:F559)</f>
        <v>160950762.66</v>
      </c>
      <c r="G560" s="478">
        <f>SUBTOTAL(9,G500:G559)</f>
        <v>2621689557.54</v>
      </c>
    </row>
    <row r="561" spans="2:7" outlineLevel="4">
      <c r="B561" s="180">
        <v>53020132</v>
      </c>
      <c r="C561" s="145" t="s">
        <v>1231</v>
      </c>
      <c r="D561" s="478">
        <v>0</v>
      </c>
      <c r="E561" s="478">
        <v>27088093.280000001</v>
      </c>
      <c r="F561" s="478">
        <v>0</v>
      </c>
      <c r="G561" s="478">
        <v>27088093.280000001</v>
      </c>
    </row>
    <row r="562" spans="2:7" outlineLevel="3">
      <c r="B562">
        <v>530201</v>
      </c>
      <c r="C562" t="s">
        <v>1230</v>
      </c>
      <c r="D562" s="478">
        <f>SUBTOTAL(9,D561:D561)</f>
        <v>0</v>
      </c>
      <c r="E562" s="478">
        <f>SUBTOTAL(9,E561:E561)</f>
        <v>27088093.280000001</v>
      </c>
      <c r="F562" s="478">
        <f>SUBTOTAL(9,F561:F561)</f>
        <v>0</v>
      </c>
      <c r="G562" s="478">
        <f>SUBTOTAL(9,G561:G561)</f>
        <v>27088093.280000001</v>
      </c>
    </row>
    <row r="563" spans="2:7" outlineLevel="2">
      <c r="B563">
        <v>5302</v>
      </c>
      <c r="C563" t="s">
        <v>1230</v>
      </c>
      <c r="D563" s="478">
        <f>SUBTOTAL(9,D561:D562)</f>
        <v>0</v>
      </c>
      <c r="E563" s="478">
        <f>SUBTOTAL(9,E561:E562)</f>
        <v>27088093.280000001</v>
      </c>
      <c r="F563" s="478">
        <f>SUBTOTAL(9,F561:F562)</f>
        <v>0</v>
      </c>
      <c r="G563" s="478">
        <f>SUBTOTAL(9,G561:G562)</f>
        <v>27088093.280000001</v>
      </c>
    </row>
    <row r="564" spans="2:7" outlineLevel="4">
      <c r="B564" s="180">
        <v>53300101</v>
      </c>
      <c r="C564" s="145" t="s">
        <v>1245</v>
      </c>
      <c r="D564" s="478">
        <v>0</v>
      </c>
      <c r="E564" s="478">
        <v>69784030.140000001</v>
      </c>
      <c r="F564" s="478">
        <v>0</v>
      </c>
      <c r="G564" s="478">
        <v>69784030.140000001</v>
      </c>
    </row>
    <row r="565" spans="2:7" outlineLevel="4">
      <c r="B565" s="180">
        <v>53300104</v>
      </c>
      <c r="C565" s="145" t="s">
        <v>1246</v>
      </c>
      <c r="D565" s="478">
        <v>0</v>
      </c>
      <c r="E565" s="478">
        <v>3991162.84</v>
      </c>
      <c r="F565" s="478">
        <v>0</v>
      </c>
      <c r="G565" s="478">
        <v>3991162.84</v>
      </c>
    </row>
    <row r="566" spans="2:7" outlineLevel="4">
      <c r="B566" s="180">
        <v>53300106</v>
      </c>
      <c r="C566" s="145" t="s">
        <v>1247</v>
      </c>
      <c r="D566" s="478">
        <v>0</v>
      </c>
      <c r="E566" s="478">
        <v>457622.43</v>
      </c>
      <c r="F566" s="478">
        <v>0</v>
      </c>
      <c r="G566" s="478">
        <v>457622.43</v>
      </c>
    </row>
    <row r="567" spans="2:7" outlineLevel="4">
      <c r="B567" s="180">
        <v>53300107</v>
      </c>
      <c r="C567" s="145" t="s">
        <v>1248</v>
      </c>
      <c r="D567" s="478">
        <v>0</v>
      </c>
      <c r="E567" s="478">
        <v>30703390.349999998</v>
      </c>
      <c r="F567" s="478">
        <v>0</v>
      </c>
      <c r="G567" s="478">
        <v>30703390.349999998</v>
      </c>
    </row>
    <row r="568" spans="2:7" outlineLevel="3">
      <c r="B568">
        <v>533001</v>
      </c>
      <c r="C568" t="s">
        <v>1244</v>
      </c>
      <c r="D568" s="478">
        <f>SUBTOTAL(9,D564:D567)</f>
        <v>0</v>
      </c>
      <c r="E568" s="478">
        <f>SUBTOTAL(9,E564:E567)</f>
        <v>104936205.76000001</v>
      </c>
      <c r="F568" s="478">
        <f>SUBTOTAL(9,F564:F567)</f>
        <v>0</v>
      </c>
      <c r="G568" s="478">
        <f>SUBTOTAL(9,G564:G567)</f>
        <v>104936205.76000001</v>
      </c>
    </row>
    <row r="569" spans="2:7" outlineLevel="2">
      <c r="B569">
        <v>5330</v>
      </c>
      <c r="C569" t="s">
        <v>1243</v>
      </c>
      <c r="D569" s="478">
        <f>SUBTOTAL(9,D564:D568)</f>
        <v>0</v>
      </c>
      <c r="E569" s="478">
        <f>SUBTOTAL(9,E564:E568)</f>
        <v>104936205.76000001</v>
      </c>
      <c r="F569" s="478">
        <f>SUBTOTAL(9,F564:F568)</f>
        <v>0</v>
      </c>
      <c r="G569" s="478">
        <f>SUBTOTAL(9,G564:G568)</f>
        <v>104936205.76000001</v>
      </c>
    </row>
    <row r="570" spans="2:7" outlineLevel="1">
      <c r="B570">
        <v>53</v>
      </c>
      <c r="C570" t="s">
        <v>1229</v>
      </c>
      <c r="D570" s="478">
        <f>SUBTOTAL(9,D561:D569)</f>
        <v>0</v>
      </c>
      <c r="E570" s="478">
        <f>SUBTOTAL(9,E561:E569)</f>
        <v>132024299.04000001</v>
      </c>
      <c r="F570" s="478">
        <f>SUBTOTAL(9,F561:F569)</f>
        <v>0</v>
      </c>
      <c r="G570" s="478">
        <f>SUBTOTAL(9,G561:G569)</f>
        <v>132024299.04000001</v>
      </c>
    </row>
    <row r="571" spans="2:7" outlineLevel="4">
      <c r="B571" s="180">
        <v>58020138</v>
      </c>
      <c r="C571" s="145" t="s">
        <v>1656</v>
      </c>
      <c r="D571" s="478">
        <v>0</v>
      </c>
      <c r="E571" s="478">
        <v>2643529</v>
      </c>
      <c r="F571" s="478">
        <v>15235</v>
      </c>
      <c r="G571" s="478">
        <v>2628294</v>
      </c>
    </row>
    <row r="572" spans="2:7" outlineLevel="4">
      <c r="B572" s="180">
        <v>58020139</v>
      </c>
      <c r="C572" s="145" t="s">
        <v>1262</v>
      </c>
      <c r="D572" s="478">
        <v>0</v>
      </c>
      <c r="E572" s="478">
        <v>31563418.719999999</v>
      </c>
      <c r="F572" s="478">
        <v>1068434.26</v>
      </c>
      <c r="G572" s="478">
        <v>30494984.460000001</v>
      </c>
    </row>
    <row r="573" spans="2:7" outlineLevel="4">
      <c r="B573" s="180">
        <v>58020190</v>
      </c>
      <c r="C573" s="145" t="s">
        <v>1780</v>
      </c>
      <c r="D573" s="478">
        <v>0</v>
      </c>
      <c r="E573" s="478">
        <v>7140</v>
      </c>
      <c r="F573" s="478">
        <v>0</v>
      </c>
      <c r="G573" s="478">
        <v>7140</v>
      </c>
    </row>
    <row r="574" spans="2:7" outlineLevel="3">
      <c r="B574">
        <v>580201</v>
      </c>
      <c r="C574" t="s">
        <v>1627</v>
      </c>
      <c r="D574" s="478">
        <f>SUBTOTAL(9,D571:D573)</f>
        <v>0</v>
      </c>
      <c r="E574" s="478">
        <f>SUBTOTAL(9,E571:E573)</f>
        <v>34214087.719999999</v>
      </c>
      <c r="F574" s="478">
        <f>SUBTOTAL(9,F571:F573)</f>
        <v>1083669.26</v>
      </c>
      <c r="G574" s="478">
        <f>SUBTOTAL(9,G571:G573)</f>
        <v>33130418.460000001</v>
      </c>
    </row>
    <row r="575" spans="2:7" outlineLevel="2">
      <c r="B575">
        <v>5802</v>
      </c>
      <c r="C575" t="s">
        <v>1259</v>
      </c>
      <c r="D575" s="478">
        <f>SUBTOTAL(9,D571:D574)</f>
        <v>0</v>
      </c>
      <c r="E575" s="478">
        <f>SUBTOTAL(9,E571:E574)</f>
        <v>34214087.719999999</v>
      </c>
      <c r="F575" s="478">
        <f>SUBTOTAL(9,F571:F574)</f>
        <v>1083669.26</v>
      </c>
      <c r="G575" s="478">
        <f>SUBTOTAL(9,G571:G574)</f>
        <v>33130418.460000001</v>
      </c>
    </row>
    <row r="576" spans="2:7" outlineLevel="4">
      <c r="B576" s="180">
        <v>58080101</v>
      </c>
      <c r="C576" s="145" t="s">
        <v>1270</v>
      </c>
      <c r="D576" s="478">
        <v>0</v>
      </c>
      <c r="E576" s="478">
        <v>0</v>
      </c>
      <c r="F576" s="478">
        <v>0</v>
      </c>
      <c r="G576" s="478">
        <v>0</v>
      </c>
    </row>
    <row r="577" spans="2:7" outlineLevel="4">
      <c r="B577" s="180">
        <v>58080102</v>
      </c>
      <c r="C577" s="145" t="s">
        <v>1271</v>
      </c>
      <c r="D577" s="478">
        <v>0</v>
      </c>
      <c r="E577" s="478">
        <v>919104.49</v>
      </c>
      <c r="F577" s="478">
        <v>0</v>
      </c>
      <c r="G577" s="478">
        <v>919104.49</v>
      </c>
    </row>
    <row r="578" spans="2:7" outlineLevel="4">
      <c r="B578" s="180">
        <v>58080103</v>
      </c>
      <c r="C578" s="145" t="s">
        <v>1272</v>
      </c>
      <c r="D578" s="478">
        <v>0</v>
      </c>
      <c r="E578" s="478">
        <v>911808</v>
      </c>
      <c r="F578" s="478">
        <v>0</v>
      </c>
      <c r="G578" s="478">
        <v>911808</v>
      </c>
    </row>
    <row r="579" spans="2:7" outlineLevel="4">
      <c r="B579" s="180">
        <v>58080190</v>
      </c>
      <c r="C579" s="145" t="s">
        <v>1781</v>
      </c>
      <c r="D579" s="478">
        <v>0</v>
      </c>
      <c r="E579" s="478">
        <v>5950</v>
      </c>
      <c r="F579" s="478">
        <v>0</v>
      </c>
      <c r="G579" s="478">
        <v>5950</v>
      </c>
    </row>
    <row r="580" spans="2:7" outlineLevel="3">
      <c r="B580">
        <v>580801</v>
      </c>
      <c r="C580" t="s">
        <v>1269</v>
      </c>
      <c r="D580" s="478">
        <f>SUBTOTAL(9,D576:D579)</f>
        <v>0</v>
      </c>
      <c r="E580" s="478">
        <f>SUBTOTAL(9,E576:E579)</f>
        <v>1836862.49</v>
      </c>
      <c r="F580" s="478">
        <f>SUBTOTAL(9,F576:F579)</f>
        <v>0</v>
      </c>
      <c r="G580" s="478">
        <f>SUBTOTAL(9,G576:G579)</f>
        <v>1836862.49</v>
      </c>
    </row>
    <row r="581" spans="2:7" outlineLevel="2">
      <c r="B581">
        <v>5808</v>
      </c>
      <c r="C581" t="s">
        <v>1269</v>
      </c>
      <c r="D581" s="478">
        <f>SUBTOTAL(9,D576:D580)</f>
        <v>0</v>
      </c>
      <c r="E581" s="478">
        <f>SUBTOTAL(9,E576:E580)</f>
        <v>1836862.49</v>
      </c>
      <c r="F581" s="478">
        <f>SUBTOTAL(9,F576:F580)</f>
        <v>0</v>
      </c>
      <c r="G581" s="478">
        <f>SUBTOTAL(9,G576:G580)</f>
        <v>1836862.49</v>
      </c>
    </row>
    <row r="582" spans="2:7" outlineLevel="4">
      <c r="B582" s="180">
        <v>58100190</v>
      </c>
      <c r="C582" s="145" t="s">
        <v>1782</v>
      </c>
      <c r="D582" s="478">
        <v>0</v>
      </c>
      <c r="E582" s="478">
        <v>10361345</v>
      </c>
      <c r="F582" s="478">
        <v>10361345</v>
      </c>
      <c r="G582" s="478">
        <v>0</v>
      </c>
    </row>
    <row r="583" spans="2:7" outlineLevel="3">
      <c r="B583">
        <v>581001</v>
      </c>
      <c r="C583" t="s">
        <v>1000</v>
      </c>
      <c r="D583" s="478">
        <f>SUBTOTAL(9,D582:D582)</f>
        <v>0</v>
      </c>
      <c r="E583" s="478">
        <f>SUBTOTAL(9,E582:E582)</f>
        <v>10361345</v>
      </c>
      <c r="F583" s="478">
        <f>SUBTOTAL(9,F582:F582)</f>
        <v>10361345</v>
      </c>
      <c r="G583" s="478">
        <f>SUBTOTAL(9,G582:G582)</f>
        <v>0</v>
      </c>
    </row>
    <row r="584" spans="2:7" outlineLevel="2">
      <c r="B584">
        <v>5810</v>
      </c>
      <c r="C584" t="s">
        <v>1000</v>
      </c>
      <c r="D584" s="478">
        <f>SUBTOTAL(9,D582:D583)</f>
        <v>0</v>
      </c>
      <c r="E584" s="478">
        <f>SUBTOTAL(9,E582:E583)</f>
        <v>10361345</v>
      </c>
      <c r="F584" s="478">
        <f>SUBTOTAL(9,F582:F583)</f>
        <v>10361345</v>
      </c>
      <c r="G584" s="478">
        <f>SUBTOTAL(9,G582:G583)</f>
        <v>0</v>
      </c>
    </row>
    <row r="585" spans="2:7" outlineLevel="4">
      <c r="B585" s="180">
        <v>58150194</v>
      </c>
      <c r="C585" s="145" t="s">
        <v>1677</v>
      </c>
      <c r="D585" s="478">
        <v>0</v>
      </c>
      <c r="E585" s="478">
        <v>133188.6</v>
      </c>
      <c r="F585" s="478">
        <v>133188.6</v>
      </c>
      <c r="G585" s="478">
        <v>0</v>
      </c>
    </row>
    <row r="586" spans="2:7" outlineLevel="3">
      <c r="B586">
        <v>581501</v>
      </c>
      <c r="C586" t="s">
        <v>1629</v>
      </c>
      <c r="D586" s="478">
        <f>SUBTOTAL(9,D585:D585)</f>
        <v>0</v>
      </c>
      <c r="E586" s="478">
        <f>SUBTOTAL(9,E585:E585)</f>
        <v>133188.6</v>
      </c>
      <c r="F586" s="478">
        <f>SUBTOTAL(9,F585:F585)</f>
        <v>133188.6</v>
      </c>
      <c r="G586" s="478">
        <f>SUBTOTAL(9,G585:G585)</f>
        <v>0</v>
      </c>
    </row>
    <row r="587" spans="2:7" outlineLevel="2">
      <c r="B587">
        <v>5815</v>
      </c>
      <c r="C587" t="s">
        <v>1629</v>
      </c>
      <c r="D587" s="478">
        <f>SUBTOTAL(9,D585:D586)</f>
        <v>0</v>
      </c>
      <c r="E587" s="478">
        <f>SUBTOTAL(9,E585:E586)</f>
        <v>133188.6</v>
      </c>
      <c r="F587" s="478">
        <f>SUBTOTAL(9,F585:F586)</f>
        <v>133188.6</v>
      </c>
      <c r="G587" s="478">
        <f>SUBTOTAL(9,G585:G586)</f>
        <v>0</v>
      </c>
    </row>
    <row r="588" spans="2:7" outlineLevel="1">
      <c r="B588">
        <v>58</v>
      </c>
      <c r="C588" t="s">
        <v>1658</v>
      </c>
      <c r="D588" s="478">
        <f>SUBTOTAL(9,D571:D587)</f>
        <v>0</v>
      </c>
      <c r="E588" s="478">
        <f>SUBTOTAL(9,E571:E587)</f>
        <v>46545483.810000002</v>
      </c>
      <c r="F588" s="478">
        <f>SUBTOTAL(9,F571:F587)</f>
        <v>11578202.859999999</v>
      </c>
      <c r="G588" s="478">
        <f>SUBTOTAL(9,G571:G587)</f>
        <v>34967280.950000003</v>
      </c>
    </row>
    <row r="589" spans="2:7">
      <c r="B589">
        <v>5</v>
      </c>
      <c r="C589" t="s">
        <v>1012</v>
      </c>
      <c r="D589" s="478">
        <f>SUBTOTAL(9,D446:D588)</f>
        <v>0</v>
      </c>
      <c r="E589" s="478">
        <f>SUBTOTAL(9,E446:E588)</f>
        <v>4078463079.6199994</v>
      </c>
      <c r="F589" s="478">
        <f>SUBTOTAL(9,F446:F588)</f>
        <v>175122271.51999998</v>
      </c>
      <c r="G589" s="478">
        <f>SUBTOTAL(9,G446:G588)</f>
        <v>3903340808.0999999</v>
      </c>
    </row>
    <row r="590" spans="2:7" outlineLevel="4">
      <c r="B590" s="180">
        <v>79030201</v>
      </c>
      <c r="C590" s="145" t="s">
        <v>1293</v>
      </c>
      <c r="D590" s="478">
        <v>0</v>
      </c>
      <c r="E590" s="478">
        <v>236178733.90000001</v>
      </c>
      <c r="F590" s="478">
        <v>3761814</v>
      </c>
      <c r="G590" s="478">
        <v>232416919.90000001</v>
      </c>
    </row>
    <row r="591" spans="2:7" outlineLevel="4">
      <c r="B591" s="180">
        <v>79030209</v>
      </c>
      <c r="C591" s="145" t="s">
        <v>1300</v>
      </c>
      <c r="D591" s="478">
        <v>0</v>
      </c>
      <c r="E591" s="478">
        <v>97080211.210000008</v>
      </c>
      <c r="F591" s="478">
        <v>1519815</v>
      </c>
      <c r="G591" s="478">
        <v>95560396.210000008</v>
      </c>
    </row>
    <row r="592" spans="2:7" outlineLevel="4">
      <c r="B592" s="180">
        <v>79030210</v>
      </c>
      <c r="C592" s="145" t="s">
        <v>1301</v>
      </c>
      <c r="D592" s="478">
        <v>0</v>
      </c>
      <c r="E592" s="478">
        <v>9094635.1899999995</v>
      </c>
      <c r="F592" s="478">
        <v>320000</v>
      </c>
      <c r="G592" s="478">
        <v>8774635.1899999995</v>
      </c>
    </row>
    <row r="593" spans="2:7" outlineLevel="4">
      <c r="B593" s="180">
        <v>79030211</v>
      </c>
      <c r="C593" s="145" t="s">
        <v>1302</v>
      </c>
      <c r="D593" s="478">
        <v>0</v>
      </c>
      <c r="E593" s="478">
        <v>30000</v>
      </c>
      <c r="F593" s="478">
        <v>0</v>
      </c>
      <c r="G593" s="478">
        <v>30000</v>
      </c>
    </row>
    <row r="594" spans="2:7" outlineLevel="4">
      <c r="B594" s="180">
        <v>79030212</v>
      </c>
      <c r="C594" s="145" t="s">
        <v>1303</v>
      </c>
      <c r="D594" s="478">
        <v>0</v>
      </c>
      <c r="E594" s="478">
        <v>22942342.009999998</v>
      </c>
      <c r="F594" s="478">
        <v>0</v>
      </c>
      <c r="G594" s="478">
        <v>22942342.009999998</v>
      </c>
    </row>
    <row r="595" spans="2:7" outlineLevel="4">
      <c r="B595" s="180">
        <v>79030213</v>
      </c>
      <c r="C595" s="145" t="s">
        <v>1304</v>
      </c>
      <c r="D595" s="478">
        <v>0</v>
      </c>
      <c r="E595" s="478">
        <v>1717750.9200000002</v>
      </c>
      <c r="F595" s="478">
        <v>0</v>
      </c>
      <c r="G595" s="478">
        <v>1717750.9200000002</v>
      </c>
    </row>
    <row r="596" spans="2:7" outlineLevel="4">
      <c r="B596" s="180">
        <v>79030215</v>
      </c>
      <c r="C596" s="145" t="s">
        <v>1306</v>
      </c>
      <c r="D596" s="478">
        <v>0</v>
      </c>
      <c r="E596" s="478">
        <v>2905971.5100000002</v>
      </c>
      <c r="F596" s="478">
        <v>0</v>
      </c>
      <c r="G596" s="478">
        <v>2905971.5100000002</v>
      </c>
    </row>
    <row r="597" spans="2:7" outlineLevel="4">
      <c r="B597" s="180">
        <v>79030218</v>
      </c>
      <c r="C597" s="145" t="s">
        <v>1309</v>
      </c>
      <c r="D597" s="478">
        <v>0</v>
      </c>
      <c r="E597" s="478">
        <v>2065121.01</v>
      </c>
      <c r="F597" s="478">
        <v>0</v>
      </c>
      <c r="G597" s="478">
        <v>2065121.01</v>
      </c>
    </row>
    <row r="598" spans="2:7" outlineLevel="4">
      <c r="B598" s="180">
        <v>79030220</v>
      </c>
      <c r="C598" s="145" t="s">
        <v>1311</v>
      </c>
      <c r="D598" s="478">
        <v>0</v>
      </c>
      <c r="E598" s="478">
        <v>5716406.7199999997</v>
      </c>
      <c r="F598" s="478">
        <v>0</v>
      </c>
      <c r="G598" s="478">
        <v>5716406.7199999997</v>
      </c>
    </row>
    <row r="599" spans="2:7" outlineLevel="4">
      <c r="B599" s="180">
        <v>79030222</v>
      </c>
      <c r="C599" s="145" t="s">
        <v>1312</v>
      </c>
      <c r="D599" s="478">
        <v>0</v>
      </c>
      <c r="E599" s="478">
        <v>555084.88</v>
      </c>
      <c r="F599" s="478">
        <v>0</v>
      </c>
      <c r="G599" s="478">
        <v>555084.88</v>
      </c>
    </row>
    <row r="600" spans="2:7" outlineLevel="4">
      <c r="B600" s="180">
        <v>79030228</v>
      </c>
      <c r="C600" s="145" t="s">
        <v>1317</v>
      </c>
      <c r="D600" s="478">
        <v>0</v>
      </c>
      <c r="E600" s="478">
        <v>232508</v>
      </c>
      <c r="F600" s="478">
        <v>0</v>
      </c>
      <c r="G600" s="478">
        <v>232508</v>
      </c>
    </row>
    <row r="601" spans="2:7" outlineLevel="4">
      <c r="B601" s="180">
        <v>79030229</v>
      </c>
      <c r="C601" s="145" t="s">
        <v>1318</v>
      </c>
      <c r="D601" s="478">
        <v>0</v>
      </c>
      <c r="E601" s="478">
        <v>22500</v>
      </c>
      <c r="F601" s="478">
        <v>0</v>
      </c>
      <c r="G601" s="478">
        <v>22500</v>
      </c>
    </row>
    <row r="602" spans="2:7" outlineLevel="4">
      <c r="B602" s="180">
        <v>79030230</v>
      </c>
      <c r="C602" s="145" t="s">
        <v>1319</v>
      </c>
      <c r="D602" s="478">
        <v>0</v>
      </c>
      <c r="E602" s="478">
        <v>5356157.6400000006</v>
      </c>
      <c r="F602" s="478">
        <v>0</v>
      </c>
      <c r="G602" s="478">
        <v>5356157.6400000006</v>
      </c>
    </row>
    <row r="603" spans="2:7" outlineLevel="4">
      <c r="B603" s="180">
        <v>79030231</v>
      </c>
      <c r="C603" s="145" t="s">
        <v>1320</v>
      </c>
      <c r="D603" s="478">
        <v>0</v>
      </c>
      <c r="E603" s="478">
        <v>8727966.3900000006</v>
      </c>
      <c r="F603" s="478">
        <v>0</v>
      </c>
      <c r="G603" s="478">
        <v>8727966.3900000006</v>
      </c>
    </row>
    <row r="604" spans="2:7" outlineLevel="4">
      <c r="B604" s="180">
        <v>79030270</v>
      </c>
      <c r="C604" s="145" t="s">
        <v>1322</v>
      </c>
      <c r="D604" s="478">
        <v>0</v>
      </c>
      <c r="E604" s="478">
        <v>9300400</v>
      </c>
      <c r="F604" s="478">
        <v>9031950</v>
      </c>
      <c r="G604" s="478">
        <v>268450</v>
      </c>
    </row>
    <row r="605" spans="2:7" outlineLevel="4">
      <c r="B605" s="180">
        <v>79030295</v>
      </c>
      <c r="C605" s="145" t="s">
        <v>1324</v>
      </c>
      <c r="D605" s="478">
        <v>0</v>
      </c>
      <c r="E605" s="478">
        <v>60134.2</v>
      </c>
      <c r="F605" s="478">
        <v>0</v>
      </c>
      <c r="G605" s="478">
        <v>60134.2</v>
      </c>
    </row>
    <row r="606" spans="2:7" outlineLevel="4">
      <c r="B606" s="180">
        <v>79030299</v>
      </c>
      <c r="C606" s="145" t="s">
        <v>1327</v>
      </c>
      <c r="D606" s="478">
        <v>0</v>
      </c>
      <c r="E606" s="478">
        <v>791458.26</v>
      </c>
      <c r="F606" s="478">
        <v>0</v>
      </c>
      <c r="G606" s="478">
        <v>791458.26</v>
      </c>
    </row>
    <row r="607" spans="2:7" outlineLevel="3">
      <c r="B607">
        <v>790302</v>
      </c>
      <c r="C607" t="s">
        <v>1056</v>
      </c>
      <c r="D607" s="478">
        <f>SUBTOTAL(9,D590:D606)</f>
        <v>0</v>
      </c>
      <c r="E607" s="478">
        <f>SUBTOTAL(9,E590:E606)</f>
        <v>402777381.83999997</v>
      </c>
      <c r="F607" s="478">
        <f>SUBTOTAL(9,F590:F606)</f>
        <v>14633579</v>
      </c>
      <c r="G607" s="478">
        <f>SUBTOTAL(9,G590:G606)</f>
        <v>388143802.83999997</v>
      </c>
    </row>
    <row r="608" spans="2:7" outlineLevel="4">
      <c r="B608" s="180">
        <v>79030301</v>
      </c>
      <c r="C608" s="145" t="s">
        <v>1328</v>
      </c>
      <c r="D608" s="478">
        <v>0</v>
      </c>
      <c r="E608" s="478">
        <v>538368971</v>
      </c>
      <c r="F608" s="478">
        <v>0</v>
      </c>
      <c r="G608" s="478">
        <v>538368971</v>
      </c>
    </row>
    <row r="609" spans="2:7" outlineLevel="4">
      <c r="B609" s="180">
        <v>79030302</v>
      </c>
      <c r="C609" s="145" t="s">
        <v>1329</v>
      </c>
      <c r="D609" s="478">
        <v>0</v>
      </c>
      <c r="E609" s="478">
        <v>7877822</v>
      </c>
      <c r="F609" s="478">
        <v>0</v>
      </c>
      <c r="G609" s="478">
        <v>7877822</v>
      </c>
    </row>
    <row r="610" spans="2:7" outlineLevel="4">
      <c r="B610" s="180">
        <v>79030303</v>
      </c>
      <c r="C610" s="145" t="s">
        <v>1330</v>
      </c>
      <c r="D610" s="478">
        <v>0</v>
      </c>
      <c r="E610" s="478">
        <v>23012443</v>
      </c>
      <c r="F610" s="478">
        <v>3519</v>
      </c>
      <c r="G610" s="478">
        <v>23008924</v>
      </c>
    </row>
    <row r="611" spans="2:7" outlineLevel="4">
      <c r="B611" s="180">
        <v>79030304</v>
      </c>
      <c r="C611" s="145" t="s">
        <v>1331</v>
      </c>
      <c r="D611" s="478">
        <v>0</v>
      </c>
      <c r="E611" s="478">
        <v>11481857</v>
      </c>
      <c r="F611" s="478">
        <v>0</v>
      </c>
      <c r="G611" s="478">
        <v>11481857</v>
      </c>
    </row>
    <row r="612" spans="2:7" outlineLevel="4">
      <c r="B612" s="180">
        <v>79030305</v>
      </c>
      <c r="C612" s="145" t="s">
        <v>1332</v>
      </c>
      <c r="D612" s="478">
        <v>0</v>
      </c>
      <c r="E612" s="478">
        <v>47530003</v>
      </c>
      <c r="F612" s="478">
        <v>0</v>
      </c>
      <c r="G612" s="478">
        <v>47530003</v>
      </c>
    </row>
    <row r="613" spans="2:7" outlineLevel="4">
      <c r="B613" s="180">
        <v>79030306</v>
      </c>
      <c r="C613" s="145" t="s">
        <v>1333</v>
      </c>
      <c r="D613" s="478">
        <v>0</v>
      </c>
      <c r="E613" s="478">
        <v>5703387</v>
      </c>
      <c r="F613" s="478">
        <v>62159</v>
      </c>
      <c r="G613" s="478">
        <v>5641228</v>
      </c>
    </row>
    <row r="614" spans="2:7" outlineLevel="4">
      <c r="B614" s="180">
        <v>79030307</v>
      </c>
      <c r="C614" s="145" t="s">
        <v>1334</v>
      </c>
      <c r="D614" s="478">
        <v>0</v>
      </c>
      <c r="E614" s="478">
        <v>8682112</v>
      </c>
      <c r="F614" s="478">
        <v>0</v>
      </c>
      <c r="G614" s="478">
        <v>8682112</v>
      </c>
    </row>
    <row r="615" spans="2:7" outlineLevel="4">
      <c r="B615" s="180">
        <v>79030309</v>
      </c>
      <c r="C615" s="145" t="s">
        <v>1336</v>
      </c>
      <c r="D615" s="478">
        <v>0</v>
      </c>
      <c r="E615" s="478">
        <v>47530003</v>
      </c>
      <c r="F615" s="478">
        <v>0</v>
      </c>
      <c r="G615" s="478">
        <v>47530003</v>
      </c>
    </row>
    <row r="616" spans="2:7" outlineLevel="4">
      <c r="B616" s="180">
        <v>79030310</v>
      </c>
      <c r="C616" s="145" t="s">
        <v>1337</v>
      </c>
      <c r="D616" s="478">
        <v>0</v>
      </c>
      <c r="E616" s="478">
        <v>16093070</v>
      </c>
      <c r="F616" s="478">
        <v>0</v>
      </c>
      <c r="G616" s="478">
        <v>16093070</v>
      </c>
    </row>
    <row r="617" spans="2:7" outlineLevel="4">
      <c r="B617" s="180">
        <v>79030311</v>
      </c>
      <c r="C617" s="145" t="s">
        <v>1338</v>
      </c>
      <c r="D617" s="478">
        <v>0</v>
      </c>
      <c r="E617" s="478">
        <v>6950423</v>
      </c>
      <c r="F617" s="478">
        <v>89508</v>
      </c>
      <c r="G617" s="478">
        <v>6860915</v>
      </c>
    </row>
    <row r="618" spans="2:7" outlineLevel="4">
      <c r="B618" s="180">
        <v>79030314</v>
      </c>
      <c r="C618" s="145" t="s">
        <v>1341</v>
      </c>
      <c r="D618" s="478">
        <v>0</v>
      </c>
      <c r="E618" s="478">
        <v>45773600</v>
      </c>
      <c r="F618" s="478">
        <v>45773600</v>
      </c>
      <c r="G618" s="478">
        <v>0</v>
      </c>
    </row>
    <row r="619" spans="2:7" outlineLevel="4">
      <c r="B619" s="180">
        <v>79030315</v>
      </c>
      <c r="C619" s="145" t="s">
        <v>1321</v>
      </c>
      <c r="D619" s="478">
        <v>0</v>
      </c>
      <c r="E619" s="478">
        <v>30748600</v>
      </c>
      <c r="F619" s="478">
        <v>7178868</v>
      </c>
      <c r="G619" s="478">
        <v>23569732</v>
      </c>
    </row>
    <row r="620" spans="2:7" outlineLevel="4">
      <c r="B620" s="180">
        <v>79030316</v>
      </c>
      <c r="C620" s="145" t="s">
        <v>1320</v>
      </c>
      <c r="D620" s="478">
        <v>0</v>
      </c>
      <c r="E620" s="478">
        <v>12381000</v>
      </c>
      <c r="F620" s="478">
        <v>1881000</v>
      </c>
      <c r="G620" s="478">
        <v>10500000</v>
      </c>
    </row>
    <row r="621" spans="2:7" outlineLevel="3">
      <c r="B621">
        <v>790303</v>
      </c>
      <c r="C621" t="s">
        <v>1014</v>
      </c>
      <c r="D621" s="478">
        <f>SUBTOTAL(9,D608:D620)</f>
        <v>0</v>
      </c>
      <c r="E621" s="478">
        <f>SUBTOTAL(9,E608:E620)</f>
        <v>802133291</v>
      </c>
      <c r="F621" s="478">
        <f>SUBTOTAL(9,F608:F620)</f>
        <v>54988654</v>
      </c>
      <c r="G621" s="478">
        <f>SUBTOTAL(9,G608:G620)</f>
        <v>747144637</v>
      </c>
    </row>
    <row r="622" spans="2:7" outlineLevel="4">
      <c r="B622" s="180">
        <v>79030501</v>
      </c>
      <c r="C622" s="145" t="s">
        <v>1347</v>
      </c>
      <c r="D622" s="478">
        <v>0</v>
      </c>
      <c r="E622" s="478">
        <v>22170494</v>
      </c>
      <c r="F622" s="478">
        <v>0</v>
      </c>
      <c r="G622" s="478">
        <v>22170494</v>
      </c>
    </row>
    <row r="623" spans="2:7" outlineLevel="4">
      <c r="B623" s="180">
        <v>79030502</v>
      </c>
      <c r="C623" s="145" t="s">
        <v>1348</v>
      </c>
      <c r="D623" s="478">
        <v>0</v>
      </c>
      <c r="E623" s="478">
        <v>49798091</v>
      </c>
      <c r="F623" s="478">
        <v>0</v>
      </c>
      <c r="G623" s="478">
        <v>49798091</v>
      </c>
    </row>
    <row r="624" spans="2:7" outlineLevel="4">
      <c r="B624" s="180">
        <v>79030503</v>
      </c>
      <c r="C624" s="145" t="s">
        <v>1349</v>
      </c>
      <c r="D624" s="478">
        <v>0</v>
      </c>
      <c r="E624" s="478">
        <v>5209116</v>
      </c>
      <c r="F624" s="478">
        <v>0</v>
      </c>
      <c r="G624" s="478">
        <v>5209116</v>
      </c>
    </row>
    <row r="625" spans="2:7" outlineLevel="4">
      <c r="B625" s="180">
        <v>79030504</v>
      </c>
      <c r="C625" s="145" t="s">
        <v>1350</v>
      </c>
      <c r="D625" s="478">
        <v>0</v>
      </c>
      <c r="E625" s="478">
        <v>67489859</v>
      </c>
      <c r="F625" s="478">
        <v>105400</v>
      </c>
      <c r="G625" s="478">
        <v>67384459</v>
      </c>
    </row>
    <row r="626" spans="2:7" outlineLevel="3">
      <c r="B626">
        <v>790305</v>
      </c>
      <c r="C626" t="s">
        <v>1046</v>
      </c>
      <c r="D626" s="478">
        <f>SUBTOTAL(9,D622:D625)</f>
        <v>0</v>
      </c>
      <c r="E626" s="478">
        <f>SUBTOTAL(9,E622:E625)</f>
        <v>144667560</v>
      </c>
      <c r="F626" s="478">
        <f>SUBTOTAL(9,F622:F625)</f>
        <v>105400</v>
      </c>
      <c r="G626" s="478">
        <f>SUBTOTAL(9,G622:G625)</f>
        <v>144562160</v>
      </c>
    </row>
    <row r="627" spans="2:7" outlineLevel="4">
      <c r="B627" s="180">
        <v>79030601</v>
      </c>
      <c r="C627" s="145" t="s">
        <v>1351</v>
      </c>
      <c r="D627" s="478">
        <v>0</v>
      </c>
      <c r="E627" s="478">
        <v>16619967</v>
      </c>
      <c r="F627" s="478">
        <v>0</v>
      </c>
      <c r="G627" s="478">
        <v>16619967</v>
      </c>
    </row>
    <row r="628" spans="2:7" outlineLevel="4">
      <c r="B628" s="180">
        <v>79030602</v>
      </c>
      <c r="C628" s="145" t="s">
        <v>1352</v>
      </c>
      <c r="D628" s="478">
        <v>0</v>
      </c>
      <c r="E628" s="478">
        <v>11079991</v>
      </c>
      <c r="F628" s="478">
        <v>0</v>
      </c>
      <c r="G628" s="478">
        <v>11079991</v>
      </c>
    </row>
    <row r="629" spans="2:7" outlineLevel="3">
      <c r="B629">
        <v>790306</v>
      </c>
      <c r="C629" t="s">
        <v>1052</v>
      </c>
      <c r="D629" s="478">
        <f>SUBTOTAL(9,D627:D628)</f>
        <v>0</v>
      </c>
      <c r="E629" s="478">
        <f>SUBTOTAL(9,E627:E628)</f>
        <v>27699958</v>
      </c>
      <c r="F629" s="478">
        <f>SUBTOTAL(9,F627:F628)</f>
        <v>0</v>
      </c>
      <c r="G629" s="478">
        <f>SUBTOTAL(9,G627:G628)</f>
        <v>27699958</v>
      </c>
    </row>
    <row r="630" spans="2:7" outlineLevel="4">
      <c r="B630" s="180">
        <v>79030702</v>
      </c>
      <c r="C630" s="145" t="s">
        <v>1356</v>
      </c>
      <c r="D630" s="478">
        <v>0</v>
      </c>
      <c r="E630" s="478">
        <v>2387274.58</v>
      </c>
      <c r="F630" s="478">
        <v>0</v>
      </c>
      <c r="G630" s="478">
        <v>2387274.58</v>
      </c>
    </row>
    <row r="631" spans="2:7" outlineLevel="3">
      <c r="B631">
        <v>790307</v>
      </c>
      <c r="C631" t="s">
        <v>1354</v>
      </c>
      <c r="D631" s="478">
        <f>SUBTOTAL(9,D630:D630)</f>
        <v>0</v>
      </c>
      <c r="E631" s="478">
        <f>SUBTOTAL(9,E630:E630)</f>
        <v>2387274.58</v>
      </c>
      <c r="F631" s="478">
        <f>SUBTOTAL(9,F630:F630)</f>
        <v>0</v>
      </c>
      <c r="G631" s="478">
        <f>SUBTOTAL(9,G630:G630)</f>
        <v>2387274.58</v>
      </c>
    </row>
    <row r="632" spans="2:7" outlineLevel="4">
      <c r="B632" s="180">
        <v>79030805</v>
      </c>
      <c r="C632" s="145" t="s">
        <v>1364</v>
      </c>
      <c r="D632" s="478">
        <v>0</v>
      </c>
      <c r="E632" s="478">
        <v>105865.32</v>
      </c>
      <c r="F632" s="478">
        <v>0</v>
      </c>
      <c r="G632" s="478">
        <v>105865.32</v>
      </c>
    </row>
    <row r="633" spans="2:7" outlineLevel="3">
      <c r="B633">
        <v>790308</v>
      </c>
      <c r="C633" t="s">
        <v>253</v>
      </c>
      <c r="D633" s="478">
        <f>SUBTOTAL(9,D632:D632)</f>
        <v>0</v>
      </c>
      <c r="E633" s="478">
        <f>SUBTOTAL(9,E632:E632)</f>
        <v>105865.32</v>
      </c>
      <c r="F633" s="478">
        <f>SUBTOTAL(9,F632:F632)</f>
        <v>0</v>
      </c>
      <c r="G633" s="478">
        <f>SUBTOTAL(9,G632:G632)</f>
        <v>105865.32</v>
      </c>
    </row>
    <row r="634" spans="2:7" outlineLevel="2">
      <c r="B634">
        <v>7903</v>
      </c>
      <c r="C634" t="s">
        <v>1290</v>
      </c>
      <c r="D634" s="478">
        <f>SUBTOTAL(9,D590:D633)</f>
        <v>0</v>
      </c>
      <c r="E634" s="478">
        <f>SUBTOTAL(9,E590:E633)</f>
        <v>1379771330.7399998</v>
      </c>
      <c r="F634" s="478">
        <f>SUBTOTAL(9,F590:F633)</f>
        <v>69727633</v>
      </c>
      <c r="G634" s="478">
        <f>SUBTOTAL(9,G590:G633)</f>
        <v>1310043697.7399998</v>
      </c>
    </row>
    <row r="635" spans="2:7" outlineLevel="1">
      <c r="B635">
        <v>79</v>
      </c>
      <c r="C635" t="s">
        <v>967</v>
      </c>
      <c r="D635" s="478">
        <f>SUBTOTAL(9,D590:D634)</f>
        <v>0</v>
      </c>
      <c r="E635" s="478">
        <f>SUBTOTAL(9,E590:E634)</f>
        <v>1379771330.7399998</v>
      </c>
      <c r="F635" s="478">
        <f>SUBTOTAL(9,F590:F634)</f>
        <v>69727633</v>
      </c>
      <c r="G635" s="478">
        <f>SUBTOTAL(9,G590:G634)</f>
        <v>1310043697.7399998</v>
      </c>
    </row>
    <row r="636" spans="2:7">
      <c r="B636">
        <v>7</v>
      </c>
      <c r="C636" t="s">
        <v>1289</v>
      </c>
      <c r="D636" s="478">
        <f>SUBTOTAL(9,D590:D635)</f>
        <v>0</v>
      </c>
      <c r="E636" s="478">
        <f>SUBTOTAL(9,E590:E635)</f>
        <v>1379771330.7399998</v>
      </c>
      <c r="F636" s="478">
        <f>SUBTOTAL(9,F590:F635)</f>
        <v>69727633</v>
      </c>
      <c r="G636" s="478">
        <f>SUBTOTAL(9,G590:G635)</f>
        <v>1310043697.7399998</v>
      </c>
    </row>
    <row r="637" spans="2:7" outlineLevel="4">
      <c r="B637" s="180">
        <v>99999995</v>
      </c>
      <c r="C637" s="145" t="s">
        <v>1598</v>
      </c>
      <c r="D637" s="478">
        <v>0</v>
      </c>
      <c r="E637" s="478">
        <v>578000</v>
      </c>
      <c r="F637" s="478">
        <v>578000</v>
      </c>
      <c r="G637" s="478">
        <v>0</v>
      </c>
    </row>
    <row r="638" spans="2:7" outlineLevel="4">
      <c r="B638" s="180">
        <v>99999997</v>
      </c>
      <c r="C638" s="145" t="s">
        <v>1600</v>
      </c>
      <c r="D638" s="478">
        <v>0</v>
      </c>
      <c r="E638" s="478">
        <v>3876892</v>
      </c>
      <c r="F638" s="478">
        <v>3876892</v>
      </c>
      <c r="G638" s="478">
        <v>0</v>
      </c>
    </row>
    <row r="639" spans="2:7" outlineLevel="4">
      <c r="B639" s="180">
        <v>99999998</v>
      </c>
      <c r="C639" s="145" t="s">
        <v>1601</v>
      </c>
      <c r="D639" s="478">
        <v>0</v>
      </c>
      <c r="E639" s="478">
        <v>0.01</v>
      </c>
      <c r="F639" s="478">
        <v>0.01</v>
      </c>
      <c r="G639" s="478">
        <v>0</v>
      </c>
    </row>
    <row r="640" spans="2:7" outlineLevel="4">
      <c r="B640" s="180">
        <v>99999999</v>
      </c>
      <c r="C640" s="145" t="s">
        <v>1602</v>
      </c>
      <c r="D640" s="478">
        <v>0</v>
      </c>
      <c r="E640" s="478">
        <v>0.9</v>
      </c>
      <c r="F640" s="478">
        <v>0.9</v>
      </c>
      <c r="G640" s="478">
        <v>0</v>
      </c>
    </row>
    <row r="641" spans="2:7" outlineLevel="3">
      <c r="B641">
        <v>999999</v>
      </c>
      <c r="C641" t="s">
        <v>1630</v>
      </c>
      <c r="D641" s="478">
        <f>SUBTOTAL(9,D637:D640)</f>
        <v>0</v>
      </c>
      <c r="E641" s="478">
        <f>SUBTOTAL(9,E637:E640)</f>
        <v>4454892.91</v>
      </c>
      <c r="F641" s="478">
        <f>SUBTOTAL(9,F637:F640)</f>
        <v>4454892.91</v>
      </c>
      <c r="G641" s="478">
        <f>SUBTOTAL(9,G637:G640)</f>
        <v>0</v>
      </c>
    </row>
    <row r="642" spans="2:7" outlineLevel="2">
      <c r="B642">
        <v>9999</v>
      </c>
      <c r="C642" t="s">
        <v>1631</v>
      </c>
      <c r="D642" s="478">
        <f>SUBTOTAL(9,D637:D641)</f>
        <v>0</v>
      </c>
      <c r="E642" s="478">
        <f>SUBTOTAL(9,E637:E641)</f>
        <v>4454892.91</v>
      </c>
      <c r="F642" s="478">
        <f>SUBTOTAL(9,F637:F641)</f>
        <v>4454892.91</v>
      </c>
      <c r="G642" s="478">
        <f>SUBTOTAL(9,G637:G641)</f>
        <v>0</v>
      </c>
    </row>
    <row r="643" spans="2:7" outlineLevel="1">
      <c r="B643">
        <v>99</v>
      </c>
      <c r="C643" t="s">
        <v>1631</v>
      </c>
      <c r="D643" s="478">
        <f>SUBTOTAL(9,D637:D642)</f>
        <v>0</v>
      </c>
      <c r="E643" s="478">
        <f>SUBTOTAL(9,E637:E642)</f>
        <v>4454892.91</v>
      </c>
      <c r="F643" s="478">
        <f>SUBTOTAL(9,F637:F642)</f>
        <v>4454892.91</v>
      </c>
      <c r="G643" s="478">
        <f>SUBTOTAL(9,G637:G642)</f>
        <v>0</v>
      </c>
    </row>
    <row r="644" spans="2:7">
      <c r="B644">
        <v>9</v>
      </c>
      <c r="C644" t="s">
        <v>1631</v>
      </c>
      <c r="D644" s="478">
        <f>SUBTOTAL(9,D637:D643)</f>
        <v>0</v>
      </c>
      <c r="E644" s="478">
        <f>SUBTOTAL(9,E637:E643)</f>
        <v>4454892.91</v>
      </c>
      <c r="F644" s="478">
        <f>SUBTOTAL(9,F637:F643)</f>
        <v>4454892.91</v>
      </c>
      <c r="G644" s="478">
        <f>SUBTOTAL(9,G637:G643)</f>
        <v>0</v>
      </c>
    </row>
    <row r="645" spans="2:7">
      <c r="D645" s="478"/>
      <c r="E645" s="478"/>
      <c r="F645" s="478"/>
      <c r="G645" s="478"/>
    </row>
    <row r="646" spans="2:7" hidden="1">
      <c r="B646" s="300" t="s">
        <v>1632</v>
      </c>
      <c r="C646" s="300">
        <v>0</v>
      </c>
      <c r="D646" s="479">
        <v>-1.52587890625E-5</v>
      </c>
      <c r="E646" s="479">
        <v>55194189176.340004</v>
      </c>
      <c r="F646" s="479">
        <v>55194189176.339981</v>
      </c>
      <c r="G646" s="479">
        <v>2.6232009986415505E-7</v>
      </c>
    </row>
    <row r="647" spans="2:7">
      <c r="C647" s="300" t="s">
        <v>1633</v>
      </c>
      <c r="D647" s="479">
        <f>D646</f>
        <v>-1.52587890625E-5</v>
      </c>
      <c r="E647" s="479">
        <f>E646</f>
        <v>55194189176.340004</v>
      </c>
      <c r="F647" s="479">
        <f>F646</f>
        <v>55194189176.339981</v>
      </c>
      <c r="G647" s="479">
        <f>G646</f>
        <v>2.6232009986415505E-7</v>
      </c>
    </row>
  </sheetData>
  <pageMargins left="0.7" right="0.7" top="0.75" bottom="0.75" header="0.3" footer="0.3"/>
  <pageSetup orientation="portrait" horizontalDpi="300" verticalDpi="300" r:id="rId1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9E35E98-792A-4315-B952-362EB717FEA4}">
  <dimension ref="A1:I798"/>
  <sheetViews>
    <sheetView topLeftCell="A2" workbookViewId="0"/>
  </sheetViews>
  <sheetFormatPr defaultColWidth="11.5703125" defaultRowHeight="15" outlineLevelRow="4"/>
  <cols>
    <col min="1" max="1" width="7.85546875" customWidth="1"/>
    <col min="2" max="2" width="16.28515625" customWidth="1"/>
    <col min="3" max="3" width="40.28515625" customWidth="1"/>
    <col min="4" max="7" width="16.7109375" customWidth="1"/>
  </cols>
  <sheetData>
    <row r="1" spans="1:7" hidden="1">
      <c r="A1">
        <v>811024803</v>
      </c>
      <c r="B1">
        <v>202104</v>
      </c>
      <c r="C1" t="s">
        <v>1603</v>
      </c>
      <c r="D1" t="s">
        <v>1679</v>
      </c>
      <c r="E1" t="s">
        <v>1783</v>
      </c>
      <c r="F1" t="s">
        <v>1783</v>
      </c>
      <c r="G1" t="s">
        <v>1660</v>
      </c>
    </row>
    <row r="2" spans="1:7" ht="18.75">
      <c r="B2" s="140" t="s">
        <v>1603</v>
      </c>
    </row>
    <row r="3" spans="1:7" ht="18.75">
      <c r="B3" s="140" t="s">
        <v>1607</v>
      </c>
    </row>
    <row r="5" spans="1:7" ht="21">
      <c r="B5" s="141" t="s">
        <v>1608</v>
      </c>
    </row>
    <row r="6" spans="1:7">
      <c r="B6" s="142" t="s">
        <v>1784</v>
      </c>
    </row>
    <row r="9" spans="1:7">
      <c r="B9" s="143" t="s">
        <v>282</v>
      </c>
      <c r="C9" s="143" t="s">
        <v>1610</v>
      </c>
      <c r="D9" s="143" t="s">
        <v>1611</v>
      </c>
      <c r="E9" s="143" t="s">
        <v>1612</v>
      </c>
      <c r="F9" s="143" t="s">
        <v>1613</v>
      </c>
      <c r="G9" s="143" t="s">
        <v>1614</v>
      </c>
    </row>
    <row r="10" spans="1:7" outlineLevel="4">
      <c r="B10" s="180">
        <v>11050101</v>
      </c>
      <c r="C10" s="145" t="s">
        <v>291</v>
      </c>
      <c r="D10" s="478">
        <v>665600.47</v>
      </c>
      <c r="E10" s="478">
        <v>17536400</v>
      </c>
      <c r="F10" s="478">
        <v>17812000</v>
      </c>
      <c r="G10" s="478">
        <v>390000.47</v>
      </c>
    </row>
    <row r="11" spans="1:7" outlineLevel="3">
      <c r="B11" s="180">
        <v>110501</v>
      </c>
      <c r="C11" s="145" t="s">
        <v>290</v>
      </c>
      <c r="D11" s="478">
        <f>SUBTOTAL(9,D10:D10)</f>
        <v>665600.47</v>
      </c>
      <c r="E11" s="478">
        <f>SUBTOTAL(9,E10:E10)</f>
        <v>17536400</v>
      </c>
      <c r="F11" s="478">
        <f>SUBTOTAL(9,F10:F10)</f>
        <v>17812000</v>
      </c>
      <c r="G11" s="478">
        <f>SUBTOTAL(9,G10:G10)</f>
        <v>390000.47</v>
      </c>
    </row>
    <row r="12" spans="1:7" outlineLevel="4">
      <c r="B12" s="180">
        <v>11050201</v>
      </c>
      <c r="C12" s="145" t="s">
        <v>296</v>
      </c>
      <c r="D12" s="478">
        <v>400000</v>
      </c>
      <c r="E12" s="478">
        <v>400000</v>
      </c>
      <c r="F12" s="478">
        <v>800000</v>
      </c>
      <c r="G12" s="478">
        <v>0</v>
      </c>
    </row>
    <row r="13" spans="1:7" outlineLevel="4">
      <c r="B13" s="180">
        <v>11050204</v>
      </c>
      <c r="C13" s="145" t="s">
        <v>297</v>
      </c>
      <c r="D13" s="478">
        <v>200000</v>
      </c>
      <c r="E13" s="478">
        <v>200000</v>
      </c>
      <c r="F13" s="478">
        <v>400000</v>
      </c>
      <c r="G13" s="478">
        <v>0</v>
      </c>
    </row>
    <row r="14" spans="1:7" outlineLevel="4">
      <c r="B14" s="180">
        <v>11050205</v>
      </c>
      <c r="C14" s="145" t="s">
        <v>298</v>
      </c>
      <c r="D14" s="478">
        <v>200000</v>
      </c>
      <c r="E14" s="478">
        <v>0</v>
      </c>
      <c r="F14" s="478">
        <v>0</v>
      </c>
      <c r="G14" s="478">
        <v>200000</v>
      </c>
    </row>
    <row r="15" spans="1:7" outlineLevel="4">
      <c r="B15" s="180">
        <v>11050212</v>
      </c>
      <c r="C15" s="145" t="s">
        <v>299</v>
      </c>
      <c r="D15" s="478">
        <v>400000</v>
      </c>
      <c r="E15" s="478">
        <v>0</v>
      </c>
      <c r="F15" s="478">
        <v>400000</v>
      </c>
      <c r="G15" s="478">
        <v>0</v>
      </c>
    </row>
    <row r="16" spans="1:7" outlineLevel="4">
      <c r="B16" s="180">
        <v>11050214</v>
      </c>
      <c r="C16" s="145" t="s">
        <v>300</v>
      </c>
      <c r="D16" s="478">
        <v>50000</v>
      </c>
      <c r="E16" s="478">
        <v>0</v>
      </c>
      <c r="F16" s="478">
        <v>0</v>
      </c>
      <c r="G16" s="478">
        <v>50000</v>
      </c>
    </row>
    <row r="17" spans="2:7" outlineLevel="4">
      <c r="B17" s="180">
        <v>11050215</v>
      </c>
      <c r="C17" s="145" t="s">
        <v>1638</v>
      </c>
      <c r="D17" s="478">
        <v>800000</v>
      </c>
      <c r="E17" s="478">
        <v>800000</v>
      </c>
      <c r="F17" s="478">
        <v>1600000</v>
      </c>
      <c r="G17" s="478">
        <v>0</v>
      </c>
    </row>
    <row r="18" spans="2:7" outlineLevel="4">
      <c r="B18" s="180">
        <v>11050216</v>
      </c>
      <c r="C18" s="145" t="s">
        <v>302</v>
      </c>
      <c r="D18" s="478">
        <v>800000</v>
      </c>
      <c r="E18" s="478">
        <v>1600000</v>
      </c>
      <c r="F18" s="478">
        <v>2400000</v>
      </c>
      <c r="G18" s="478">
        <v>0</v>
      </c>
    </row>
    <row r="19" spans="2:7" outlineLevel="3">
      <c r="B19" s="180">
        <v>110502</v>
      </c>
      <c r="C19" s="145" t="s">
        <v>295</v>
      </c>
      <c r="D19" s="478">
        <f>SUBTOTAL(9,D12:D18)</f>
        <v>2850000</v>
      </c>
      <c r="E19" s="478">
        <f>SUBTOTAL(9,E12:E18)</f>
        <v>3000000</v>
      </c>
      <c r="F19" s="478">
        <f>SUBTOTAL(9,F12:F18)</f>
        <v>5600000</v>
      </c>
      <c r="G19" s="478">
        <f>SUBTOTAL(9,G12:G18)</f>
        <v>250000</v>
      </c>
    </row>
    <row r="20" spans="2:7" outlineLevel="2">
      <c r="B20" s="180">
        <v>1105</v>
      </c>
      <c r="C20" s="145" t="s">
        <v>289</v>
      </c>
      <c r="D20" s="478">
        <f>SUBTOTAL(9,D10:D19)</f>
        <v>3515600.4699999997</v>
      </c>
      <c r="E20" s="478">
        <f>SUBTOTAL(9,E10:E19)</f>
        <v>20536400</v>
      </c>
      <c r="F20" s="478">
        <f>SUBTOTAL(9,F10:F19)</f>
        <v>23412000</v>
      </c>
      <c r="G20" s="478">
        <f>SUBTOTAL(9,G10:G19)</f>
        <v>640000.47</v>
      </c>
    </row>
    <row r="21" spans="2:7" outlineLevel="4">
      <c r="B21" s="180">
        <v>11100501</v>
      </c>
      <c r="C21" s="145" t="s">
        <v>305</v>
      </c>
      <c r="D21" s="478">
        <v>902904.74000000011</v>
      </c>
      <c r="E21" s="478">
        <v>277487716</v>
      </c>
      <c r="F21" s="478">
        <v>278178816.24000001</v>
      </c>
      <c r="G21" s="478">
        <v>211804.50000000017</v>
      </c>
    </row>
    <row r="22" spans="2:7" outlineLevel="3">
      <c r="B22" s="180">
        <v>111005</v>
      </c>
      <c r="C22" s="145" t="s">
        <v>304</v>
      </c>
      <c r="D22" s="478">
        <f>SUBTOTAL(9,D21:D21)</f>
        <v>902904.74000000011</v>
      </c>
      <c r="E22" s="478">
        <f>SUBTOTAL(9,E21:E21)</f>
        <v>277487716</v>
      </c>
      <c r="F22" s="478">
        <f>SUBTOTAL(9,F21:F21)</f>
        <v>278178816.24000001</v>
      </c>
      <c r="G22" s="478">
        <f>SUBTOTAL(9,G21:G21)</f>
        <v>211804.50000000017</v>
      </c>
    </row>
    <row r="23" spans="2:7" outlineLevel="4">
      <c r="B23" s="180">
        <v>11100601</v>
      </c>
      <c r="C23" s="145" t="s">
        <v>307</v>
      </c>
      <c r="D23" s="478">
        <v>7581201997.29</v>
      </c>
      <c r="E23" s="478">
        <v>44039634039.43</v>
      </c>
      <c r="F23" s="478">
        <v>47312350101.999992</v>
      </c>
      <c r="G23" s="478">
        <v>4308485934.7200012</v>
      </c>
    </row>
    <row r="24" spans="2:7" outlineLevel="3">
      <c r="B24" s="180">
        <v>111006</v>
      </c>
      <c r="C24" s="145" t="s">
        <v>306</v>
      </c>
      <c r="D24" s="478">
        <f>SUBTOTAL(9,D23:D23)</f>
        <v>7581201997.29</v>
      </c>
      <c r="E24" s="478">
        <f>SUBTOTAL(9,E23:E23)</f>
        <v>44039634039.43</v>
      </c>
      <c r="F24" s="478">
        <f>SUBTOTAL(9,F23:F23)</f>
        <v>47312350101.999992</v>
      </c>
      <c r="G24" s="478">
        <f>SUBTOTAL(9,G23:G23)</f>
        <v>4308485934.7200012</v>
      </c>
    </row>
    <row r="25" spans="2:7" outlineLevel="4">
      <c r="B25" s="180">
        <v>11109001</v>
      </c>
      <c r="C25" s="145" t="s">
        <v>313</v>
      </c>
      <c r="D25" s="478">
        <v>0</v>
      </c>
      <c r="E25" s="478">
        <v>220000</v>
      </c>
      <c r="F25" s="478">
        <v>220000</v>
      </c>
      <c r="G25" s="478">
        <v>0</v>
      </c>
    </row>
    <row r="26" spans="2:7" outlineLevel="3">
      <c r="B26" s="180">
        <v>111090</v>
      </c>
      <c r="C26" s="145" t="s">
        <v>303</v>
      </c>
      <c r="D26" s="478">
        <f>SUBTOTAL(9,D25:D25)</f>
        <v>0</v>
      </c>
      <c r="E26" s="478">
        <f>SUBTOTAL(9,E25:E25)</f>
        <v>220000</v>
      </c>
      <c r="F26" s="478">
        <f>SUBTOTAL(9,F25:F25)</f>
        <v>220000</v>
      </c>
      <c r="G26" s="478">
        <f>SUBTOTAL(9,G25:G25)</f>
        <v>0</v>
      </c>
    </row>
    <row r="27" spans="2:7" outlineLevel="2">
      <c r="B27" s="180">
        <v>1110</v>
      </c>
      <c r="C27" s="145" t="s">
        <v>1615</v>
      </c>
      <c r="D27" s="478">
        <f>SUBTOTAL(9,D21:D26)</f>
        <v>7582104902.0299997</v>
      </c>
      <c r="E27" s="478">
        <f>SUBTOTAL(9,E21:E26)</f>
        <v>44317341755.43</v>
      </c>
      <c r="F27" s="478">
        <f>SUBTOTAL(9,F21:F26)</f>
        <v>47590748918.23999</v>
      </c>
      <c r="G27" s="478">
        <f>SUBTOTAL(9,G21:G26)</f>
        <v>4308697739.2200012</v>
      </c>
    </row>
    <row r="28" spans="2:7" outlineLevel="4">
      <c r="B28" s="180">
        <v>11321001</v>
      </c>
      <c r="C28" s="145" t="s">
        <v>316</v>
      </c>
      <c r="D28" s="478">
        <v>199224762.74999994</v>
      </c>
      <c r="E28" s="478">
        <v>85988204.030000001</v>
      </c>
      <c r="F28" s="478">
        <v>259722003.82999998</v>
      </c>
      <c r="G28" s="478">
        <v>25490962.949999958</v>
      </c>
    </row>
    <row r="29" spans="2:7" outlineLevel="4">
      <c r="B29" s="180">
        <v>11321002</v>
      </c>
      <c r="C29" s="145" t="s">
        <v>317</v>
      </c>
      <c r="D29" s="478">
        <v>606720628.10000002</v>
      </c>
      <c r="E29" s="478">
        <v>0</v>
      </c>
      <c r="F29" s="478">
        <v>0</v>
      </c>
      <c r="G29" s="478">
        <v>606720628.10000002</v>
      </c>
    </row>
    <row r="30" spans="2:7" outlineLevel="4">
      <c r="B30" s="180">
        <v>11321003</v>
      </c>
      <c r="C30" s="145" t="s">
        <v>318</v>
      </c>
      <c r="D30" s="478">
        <v>328155213.55000007</v>
      </c>
      <c r="E30" s="478">
        <v>10299184.43</v>
      </c>
      <c r="F30" s="478">
        <v>338454397.98000002</v>
      </c>
      <c r="G30" s="478">
        <v>0</v>
      </c>
    </row>
    <row r="31" spans="2:7" outlineLevel="4">
      <c r="B31" s="180">
        <v>11321004</v>
      </c>
      <c r="C31" s="145" t="s">
        <v>319</v>
      </c>
      <c r="D31" s="478">
        <v>0</v>
      </c>
      <c r="E31" s="478">
        <v>77072078.950000003</v>
      </c>
      <c r="F31" s="478">
        <v>123229.95</v>
      </c>
      <c r="G31" s="478">
        <v>76948849</v>
      </c>
    </row>
    <row r="32" spans="2:7" outlineLevel="3">
      <c r="B32" s="180">
        <v>113210</v>
      </c>
      <c r="C32" s="145" t="s">
        <v>1616</v>
      </c>
      <c r="D32" s="478">
        <f>SUBTOTAL(9,D28:D31)</f>
        <v>1134100604.4000001</v>
      </c>
      <c r="E32" s="478">
        <f>SUBTOTAL(9,E28:E31)</f>
        <v>173359467.41000003</v>
      </c>
      <c r="F32" s="478">
        <f>SUBTOTAL(9,F28:F31)</f>
        <v>598299631.75999999</v>
      </c>
      <c r="G32" s="478">
        <f>SUBTOTAL(9,G28:G31)</f>
        <v>709160440.04999995</v>
      </c>
    </row>
    <row r="33" spans="2:7" outlineLevel="2">
      <c r="B33" s="180">
        <v>1132</v>
      </c>
      <c r="C33" s="145" t="s">
        <v>314</v>
      </c>
      <c r="D33" s="478">
        <f>SUBTOTAL(9,D28:D32)</f>
        <v>1134100604.4000001</v>
      </c>
      <c r="E33" s="478">
        <f>SUBTOTAL(9,E28:E32)</f>
        <v>173359467.41000003</v>
      </c>
      <c r="F33" s="478">
        <f>SUBTOTAL(9,F28:F32)</f>
        <v>598299631.75999999</v>
      </c>
      <c r="G33" s="478">
        <f>SUBTOTAL(9,G28:G32)</f>
        <v>709160440.04999995</v>
      </c>
    </row>
    <row r="34" spans="2:7" outlineLevel="4">
      <c r="B34" s="180">
        <v>11339001</v>
      </c>
      <c r="C34" s="145" t="s">
        <v>322</v>
      </c>
      <c r="D34" s="478">
        <v>442031.78999948502</v>
      </c>
      <c r="E34" s="478">
        <v>5456.4</v>
      </c>
      <c r="F34" s="478">
        <v>1829.84</v>
      </c>
      <c r="G34" s="478">
        <v>445658.34999948507</v>
      </c>
    </row>
    <row r="35" spans="2:7" outlineLevel="4">
      <c r="B35" s="180">
        <v>11339002</v>
      </c>
      <c r="C35" s="145" t="s">
        <v>323</v>
      </c>
      <c r="D35" s="478">
        <v>1791120.7899999619</v>
      </c>
      <c r="E35" s="478">
        <v>19236228707.879997</v>
      </c>
      <c r="F35" s="478">
        <v>19230875383.330002</v>
      </c>
      <c r="G35" s="478">
        <v>7144445.3399999645</v>
      </c>
    </row>
    <row r="36" spans="2:7" outlineLevel="3">
      <c r="B36" s="180">
        <v>113390</v>
      </c>
      <c r="C36" s="145" t="s">
        <v>1617</v>
      </c>
      <c r="D36" s="478">
        <f>SUBTOTAL(9,D34:D35)</f>
        <v>2233152.5799994469</v>
      </c>
      <c r="E36" s="478">
        <f>SUBTOTAL(9,E34:E35)</f>
        <v>19236234164.279999</v>
      </c>
      <c r="F36" s="478">
        <f>SUBTOTAL(9,F34:F35)</f>
        <v>19230877213.170002</v>
      </c>
      <c r="G36" s="478">
        <f>SUBTOTAL(9,G34:G35)</f>
        <v>7590103.68999945</v>
      </c>
    </row>
    <row r="37" spans="2:7" outlineLevel="2">
      <c r="B37" s="180">
        <v>1133</v>
      </c>
      <c r="C37" s="145" t="s">
        <v>321</v>
      </c>
      <c r="D37" s="478">
        <f>SUBTOTAL(9,D34:D36)</f>
        <v>2233152.5799994469</v>
      </c>
      <c r="E37" s="478">
        <f>SUBTOTAL(9,E34:E36)</f>
        <v>19236234164.279999</v>
      </c>
      <c r="F37" s="478">
        <f>SUBTOTAL(9,F34:F36)</f>
        <v>19230877213.170002</v>
      </c>
      <c r="G37" s="478">
        <f>SUBTOTAL(9,G34:G36)</f>
        <v>7590103.68999945</v>
      </c>
    </row>
    <row r="38" spans="2:7" outlineLevel="1">
      <c r="B38" s="180">
        <v>11</v>
      </c>
      <c r="C38" s="145" t="s">
        <v>288</v>
      </c>
      <c r="D38" s="478">
        <f>SUBTOTAL(9,D10:D37)</f>
        <v>8721954259.4799995</v>
      </c>
      <c r="E38" s="478">
        <f>SUBTOTAL(9,E10:E37)</f>
        <v>63747471787.119995</v>
      </c>
      <c r="F38" s="478">
        <f>SUBTOTAL(9,F10:F37)</f>
        <v>67443337763.169991</v>
      </c>
      <c r="G38" s="478">
        <f>SUBTOTAL(9,G10:G37)</f>
        <v>5026088283.4300013</v>
      </c>
    </row>
    <row r="39" spans="2:7" outlineLevel="4">
      <c r="B39" s="180">
        <v>12010601</v>
      </c>
      <c r="C39" s="145" t="s">
        <v>327</v>
      </c>
      <c r="D39" s="478">
        <v>5030736132</v>
      </c>
      <c r="E39" s="478">
        <v>15898426755</v>
      </c>
      <c r="F39" s="478">
        <v>13739049707</v>
      </c>
      <c r="G39" s="478">
        <v>7190113180</v>
      </c>
    </row>
    <row r="40" spans="2:7" outlineLevel="4">
      <c r="B40" s="180">
        <v>12010602</v>
      </c>
      <c r="C40" s="145" t="s">
        <v>328</v>
      </c>
      <c r="D40" s="478">
        <v>66079058.019999996</v>
      </c>
      <c r="E40" s="478">
        <v>141891101.68000001</v>
      </c>
      <c r="F40" s="478">
        <v>161888694.03</v>
      </c>
      <c r="G40" s="478">
        <v>46081465.669999994</v>
      </c>
    </row>
    <row r="41" spans="2:7" outlineLevel="3">
      <c r="B41" s="180">
        <v>120106</v>
      </c>
      <c r="C41" s="145" t="s">
        <v>326</v>
      </c>
      <c r="D41" s="478">
        <f>SUBTOTAL(9,D39:D40)</f>
        <v>5096815190.0200005</v>
      </c>
      <c r="E41" s="478">
        <f>SUBTOTAL(9,E39:E40)</f>
        <v>16040317856.68</v>
      </c>
      <c r="F41" s="478">
        <f>SUBTOTAL(9,F39:F40)</f>
        <v>13900938401.030001</v>
      </c>
      <c r="G41" s="478">
        <f>SUBTOTAL(9,G39:G40)</f>
        <v>7236194645.6700001</v>
      </c>
    </row>
    <row r="42" spans="2:7" outlineLevel="2">
      <c r="B42" s="180">
        <v>1201</v>
      </c>
      <c r="C42" s="145" t="s">
        <v>324</v>
      </c>
      <c r="D42" s="478">
        <f>SUBTOTAL(9,D39:D41)</f>
        <v>5096815190.0200005</v>
      </c>
      <c r="E42" s="478">
        <f>SUBTOTAL(9,E39:E41)</f>
        <v>16040317856.68</v>
      </c>
      <c r="F42" s="478">
        <f>SUBTOTAL(9,F39:F41)</f>
        <v>13900938401.030001</v>
      </c>
      <c r="G42" s="478">
        <f>SUBTOTAL(9,G39:G41)</f>
        <v>7236194645.6700001</v>
      </c>
    </row>
    <row r="43" spans="2:7" outlineLevel="1">
      <c r="B43" s="180">
        <v>12</v>
      </c>
      <c r="C43" s="145" t="s">
        <v>1618</v>
      </c>
      <c r="D43" s="478">
        <f>SUBTOTAL(9,D39:D42)</f>
        <v>5096815190.0200005</v>
      </c>
      <c r="E43" s="478">
        <f>SUBTOTAL(9,E39:E42)</f>
        <v>16040317856.68</v>
      </c>
      <c r="F43" s="478">
        <f>SUBTOTAL(9,F39:F42)</f>
        <v>13900938401.030001</v>
      </c>
      <c r="G43" s="478">
        <f>SUBTOTAL(9,G39:G42)</f>
        <v>7236194645.6700001</v>
      </c>
    </row>
    <row r="44" spans="2:7" outlineLevel="4">
      <c r="B44" s="180">
        <v>14070101</v>
      </c>
      <c r="C44" s="145" t="s">
        <v>335</v>
      </c>
      <c r="D44" s="478">
        <v>0</v>
      </c>
      <c r="E44" s="478">
        <v>0</v>
      </c>
      <c r="F44" s="478">
        <v>0</v>
      </c>
      <c r="G44" s="478">
        <v>0</v>
      </c>
    </row>
    <row r="45" spans="2:7" outlineLevel="4">
      <c r="B45" s="180">
        <v>14070102</v>
      </c>
      <c r="C45" s="145" t="s">
        <v>336</v>
      </c>
      <c r="D45" s="478">
        <v>1160101197.1699998</v>
      </c>
      <c r="E45" s="478">
        <v>23758488274.059998</v>
      </c>
      <c r="F45" s="478">
        <v>23385039527.84</v>
      </c>
      <c r="G45" s="478">
        <v>1533549943.3900006</v>
      </c>
    </row>
    <row r="46" spans="2:7" outlineLevel="4">
      <c r="B46" s="180">
        <v>14070103</v>
      </c>
      <c r="C46" s="145" t="s">
        <v>337</v>
      </c>
      <c r="D46" s="478">
        <v>2995507.27</v>
      </c>
      <c r="E46" s="478">
        <v>85396270.149999991</v>
      </c>
      <c r="F46" s="478">
        <v>88391777.419999987</v>
      </c>
      <c r="G46" s="478">
        <v>4.6566128730773926E-10</v>
      </c>
    </row>
    <row r="47" spans="2:7" outlineLevel="4">
      <c r="B47" s="180">
        <v>14070104</v>
      </c>
      <c r="C47" s="145" t="s">
        <v>338</v>
      </c>
      <c r="D47" s="478">
        <v>0</v>
      </c>
      <c r="E47" s="478">
        <v>162874807.34</v>
      </c>
      <c r="F47" s="478">
        <v>0</v>
      </c>
      <c r="G47" s="478">
        <v>162874807.34</v>
      </c>
    </row>
    <row r="48" spans="2:7" outlineLevel="3">
      <c r="B48" s="180">
        <v>140701</v>
      </c>
      <c r="C48" s="145" t="s">
        <v>334</v>
      </c>
      <c r="D48" s="478">
        <f>SUBTOTAL(9,D44:D47)</f>
        <v>1163096704.4399998</v>
      </c>
      <c r="E48" s="478">
        <f>SUBTOTAL(9,E44:E47)</f>
        <v>24006759351.549999</v>
      </c>
      <c r="F48" s="478">
        <f>SUBTOTAL(9,F44:F47)</f>
        <v>23473431305.259998</v>
      </c>
      <c r="G48" s="478">
        <f>SUBTOTAL(9,G44:G47)</f>
        <v>1696424750.7300005</v>
      </c>
    </row>
    <row r="49" spans="2:7" outlineLevel="2">
      <c r="B49" s="180">
        <v>1407</v>
      </c>
      <c r="C49" s="145" t="s">
        <v>334</v>
      </c>
      <c r="D49" s="478">
        <f>SUBTOTAL(9,D44:D48)</f>
        <v>1163096704.4399998</v>
      </c>
      <c r="E49" s="478">
        <f>SUBTOTAL(9,E44:E48)</f>
        <v>24006759351.549999</v>
      </c>
      <c r="F49" s="478">
        <f>SUBTOTAL(9,F44:F48)</f>
        <v>23473431305.259998</v>
      </c>
      <c r="G49" s="478">
        <f>SUBTOTAL(9,G44:G48)</f>
        <v>1696424750.7300005</v>
      </c>
    </row>
    <row r="50" spans="2:7" outlineLevel="4">
      <c r="B50" s="180">
        <v>14201003</v>
      </c>
      <c r="C50" s="145" t="s">
        <v>342</v>
      </c>
      <c r="D50" s="478">
        <v>0</v>
      </c>
      <c r="E50" s="478">
        <v>43098033</v>
      </c>
      <c r="F50" s="478">
        <v>43098033</v>
      </c>
      <c r="G50" s="478">
        <v>0</v>
      </c>
    </row>
    <row r="51" spans="2:7" outlineLevel="3">
      <c r="B51" s="180">
        <v>142010</v>
      </c>
      <c r="C51" s="145" t="s">
        <v>339</v>
      </c>
      <c r="D51" s="478">
        <f>SUBTOTAL(9,D50:D50)</f>
        <v>0</v>
      </c>
      <c r="E51" s="478">
        <f>SUBTOTAL(9,E50:E50)</f>
        <v>43098033</v>
      </c>
      <c r="F51" s="478">
        <f>SUBTOTAL(9,F50:F50)</f>
        <v>43098033</v>
      </c>
      <c r="G51" s="478">
        <f>SUBTOTAL(9,G50:G50)</f>
        <v>0</v>
      </c>
    </row>
    <row r="52" spans="2:7" outlineLevel="2">
      <c r="B52" s="180">
        <v>1420</v>
      </c>
      <c r="C52" s="145" t="s">
        <v>339</v>
      </c>
      <c r="D52" s="478">
        <f>SUBTOTAL(9,D50:D51)</f>
        <v>0</v>
      </c>
      <c r="E52" s="478">
        <f>SUBTOTAL(9,E50:E51)</f>
        <v>43098033</v>
      </c>
      <c r="F52" s="478">
        <f>SUBTOTAL(9,F50:F51)</f>
        <v>43098033</v>
      </c>
      <c r="G52" s="478">
        <f>SUBTOTAL(9,G50:G51)</f>
        <v>0</v>
      </c>
    </row>
    <row r="53" spans="2:7" outlineLevel="4">
      <c r="B53" s="180">
        <v>14220101</v>
      </c>
      <c r="C53" s="145" t="s">
        <v>345</v>
      </c>
      <c r="D53" s="478">
        <v>0</v>
      </c>
      <c r="E53" s="478">
        <v>0</v>
      </c>
      <c r="F53" s="478">
        <v>0</v>
      </c>
      <c r="G53" s="478">
        <v>0</v>
      </c>
    </row>
    <row r="54" spans="2:7" outlineLevel="3">
      <c r="B54" s="180">
        <v>142201</v>
      </c>
      <c r="C54" s="145" t="s">
        <v>344</v>
      </c>
      <c r="D54" s="478">
        <f>SUBTOTAL(9,D53:D53)</f>
        <v>0</v>
      </c>
      <c r="E54" s="478">
        <f>SUBTOTAL(9,E53:E53)</f>
        <v>0</v>
      </c>
      <c r="F54" s="478">
        <f>SUBTOTAL(9,F53:F53)</f>
        <v>0</v>
      </c>
      <c r="G54" s="478">
        <f>SUBTOTAL(9,G53:G53)</f>
        <v>0</v>
      </c>
    </row>
    <row r="55" spans="2:7" outlineLevel="4">
      <c r="B55" s="180">
        <v>14220201</v>
      </c>
      <c r="C55" s="145" t="s">
        <v>347</v>
      </c>
      <c r="D55" s="478">
        <v>14190719</v>
      </c>
      <c r="E55" s="478">
        <v>21064850.07</v>
      </c>
      <c r="F55" s="478">
        <v>31940076.07</v>
      </c>
      <c r="G55" s="478">
        <v>3315493</v>
      </c>
    </row>
    <row r="56" spans="2:7" outlineLevel="4">
      <c r="B56" s="180">
        <v>14220202</v>
      </c>
      <c r="C56" s="145" t="s">
        <v>348</v>
      </c>
      <c r="D56" s="478">
        <v>11594896.67</v>
      </c>
      <c r="E56" s="478">
        <v>16017576.210000003</v>
      </c>
      <c r="F56" s="478">
        <v>14817240.640000001</v>
      </c>
      <c r="G56" s="478">
        <v>12795232.24</v>
      </c>
    </row>
    <row r="57" spans="2:7" outlineLevel="4">
      <c r="B57" s="180">
        <v>14220203</v>
      </c>
      <c r="C57" s="145" t="s">
        <v>349</v>
      </c>
      <c r="D57" s="478">
        <v>0</v>
      </c>
      <c r="E57" s="478">
        <v>0</v>
      </c>
      <c r="F57" s="478">
        <v>0</v>
      </c>
      <c r="G57" s="478">
        <v>0</v>
      </c>
    </row>
    <row r="58" spans="2:7" outlineLevel="3">
      <c r="B58" s="180">
        <v>142202</v>
      </c>
      <c r="C58" s="145" t="s">
        <v>346</v>
      </c>
      <c r="D58" s="478">
        <f>SUBTOTAL(9,D55:D57)</f>
        <v>25785615.670000002</v>
      </c>
      <c r="E58" s="478">
        <f>SUBTOTAL(9,E55:E57)</f>
        <v>37082426.280000001</v>
      </c>
      <c r="F58" s="478">
        <f>SUBTOTAL(9,F55:F57)</f>
        <v>46757316.710000001</v>
      </c>
      <c r="G58" s="478">
        <f>SUBTOTAL(9,G55:G57)</f>
        <v>16110725.24</v>
      </c>
    </row>
    <row r="59" spans="2:7" outlineLevel="4">
      <c r="B59" s="180">
        <v>14220301</v>
      </c>
      <c r="C59" s="145" t="s">
        <v>351</v>
      </c>
      <c r="D59" s="478">
        <v>183827000</v>
      </c>
      <c r="E59" s="478">
        <v>737000</v>
      </c>
      <c r="F59" s="478">
        <v>0</v>
      </c>
      <c r="G59" s="478">
        <v>184564000</v>
      </c>
    </row>
    <row r="60" spans="2:7" outlineLevel="4">
      <c r="B60" s="180">
        <v>14220302</v>
      </c>
      <c r="C60" s="145" t="s">
        <v>352</v>
      </c>
      <c r="D60" s="478">
        <v>0</v>
      </c>
      <c r="E60" s="478">
        <v>0</v>
      </c>
      <c r="F60" s="478">
        <v>0</v>
      </c>
      <c r="G60" s="478">
        <v>0</v>
      </c>
    </row>
    <row r="61" spans="2:7" outlineLevel="3">
      <c r="B61" s="180">
        <v>142203</v>
      </c>
      <c r="C61" s="145" t="s">
        <v>350</v>
      </c>
      <c r="D61" s="478">
        <f>SUBTOTAL(9,D59:D60)</f>
        <v>183827000</v>
      </c>
      <c r="E61" s="478">
        <f>SUBTOTAL(9,E59:E60)</f>
        <v>737000</v>
      </c>
      <c r="F61" s="478">
        <f>SUBTOTAL(9,F59:F60)</f>
        <v>0</v>
      </c>
      <c r="G61" s="478">
        <f>SUBTOTAL(9,G59:G60)</f>
        <v>184564000</v>
      </c>
    </row>
    <row r="62" spans="2:7" outlineLevel="4">
      <c r="B62" s="180">
        <v>14221001</v>
      </c>
      <c r="C62" s="145" t="s">
        <v>354</v>
      </c>
      <c r="D62" s="478">
        <v>219543.96999999997</v>
      </c>
      <c r="E62" s="478">
        <v>18770518.859999992</v>
      </c>
      <c r="F62" s="478">
        <v>18731219.530000001</v>
      </c>
      <c r="G62" s="478">
        <v>258843.29999999993</v>
      </c>
    </row>
    <row r="63" spans="2:7" outlineLevel="3">
      <c r="B63" s="180">
        <v>142210</v>
      </c>
      <c r="C63" s="145" t="s">
        <v>353</v>
      </c>
      <c r="D63" s="478">
        <f>SUBTOTAL(9,D62:D62)</f>
        <v>219543.96999999997</v>
      </c>
      <c r="E63" s="478">
        <f>SUBTOTAL(9,E62:E62)</f>
        <v>18770518.859999992</v>
      </c>
      <c r="F63" s="478">
        <f>SUBTOTAL(9,F62:F62)</f>
        <v>18731219.530000001</v>
      </c>
      <c r="G63" s="478">
        <f>SUBTOTAL(9,G62:G62)</f>
        <v>258843.29999999993</v>
      </c>
    </row>
    <row r="64" spans="2:7" outlineLevel="4">
      <c r="B64" s="180">
        <v>14225001</v>
      </c>
      <c r="C64" s="145" t="s">
        <v>356</v>
      </c>
      <c r="D64" s="478">
        <v>2113619.5700000003</v>
      </c>
      <c r="E64" s="478">
        <v>6012607.6000000006</v>
      </c>
      <c r="F64" s="478">
        <v>0</v>
      </c>
      <c r="G64" s="478">
        <v>8126227.1699999999</v>
      </c>
    </row>
    <row r="65" spans="2:7" outlineLevel="4">
      <c r="B65" s="180">
        <v>14225002</v>
      </c>
      <c r="C65" s="145" t="s">
        <v>357</v>
      </c>
      <c r="D65" s="478">
        <v>0</v>
      </c>
      <c r="E65" s="478">
        <v>4746327.45</v>
      </c>
      <c r="F65" s="478">
        <v>0</v>
      </c>
      <c r="G65" s="478">
        <v>4746327.45</v>
      </c>
    </row>
    <row r="66" spans="2:7" outlineLevel="4">
      <c r="B66" s="180">
        <v>14225003</v>
      </c>
      <c r="C66" s="145" t="s">
        <v>358</v>
      </c>
      <c r="D66" s="478">
        <v>0</v>
      </c>
      <c r="E66" s="478">
        <v>2978894.76</v>
      </c>
      <c r="F66" s="478">
        <v>0</v>
      </c>
      <c r="G66" s="478">
        <v>2978894.76</v>
      </c>
    </row>
    <row r="67" spans="2:7" outlineLevel="4">
      <c r="B67" s="180">
        <v>14225004</v>
      </c>
      <c r="C67" s="145" t="s">
        <v>359</v>
      </c>
      <c r="D67" s="478">
        <v>0</v>
      </c>
      <c r="E67" s="478">
        <v>916884.14</v>
      </c>
      <c r="F67" s="478">
        <v>0</v>
      </c>
      <c r="G67" s="478">
        <v>916884.14</v>
      </c>
    </row>
    <row r="68" spans="2:7" outlineLevel="4">
      <c r="B68" s="180">
        <v>14225005</v>
      </c>
      <c r="C68" s="145" t="s">
        <v>360</v>
      </c>
      <c r="D68" s="478">
        <v>0</v>
      </c>
      <c r="E68" s="478">
        <v>3232355.63</v>
      </c>
      <c r="F68" s="478">
        <v>0</v>
      </c>
      <c r="G68" s="478">
        <v>3232355.63</v>
      </c>
    </row>
    <row r="69" spans="2:7" outlineLevel="4">
      <c r="B69" s="180">
        <v>14225006</v>
      </c>
      <c r="C69" s="145" t="s">
        <v>361</v>
      </c>
      <c r="D69" s="478">
        <v>0</v>
      </c>
      <c r="E69" s="478">
        <v>2333676.8200000003</v>
      </c>
      <c r="F69" s="478">
        <v>0</v>
      </c>
      <c r="G69" s="478">
        <v>2333676.8200000003</v>
      </c>
    </row>
    <row r="70" spans="2:7" outlineLevel="4">
      <c r="B70" s="180">
        <v>14225007</v>
      </c>
      <c r="C70" s="145" t="s">
        <v>362</v>
      </c>
      <c r="D70" s="478">
        <v>0</v>
      </c>
      <c r="E70" s="478">
        <v>3946513.4400000004</v>
      </c>
      <c r="F70" s="478">
        <v>0</v>
      </c>
      <c r="G70" s="478">
        <v>3946513.4400000004</v>
      </c>
    </row>
    <row r="71" spans="2:7" outlineLevel="4">
      <c r="B71" s="180">
        <v>14225008</v>
      </c>
      <c r="C71" s="145" t="s">
        <v>363</v>
      </c>
      <c r="D71" s="478">
        <v>74071.820000000007</v>
      </c>
      <c r="E71" s="478">
        <v>182397.13</v>
      </c>
      <c r="F71" s="478">
        <v>0</v>
      </c>
      <c r="G71" s="478">
        <v>256468.95</v>
      </c>
    </row>
    <row r="72" spans="2:7" outlineLevel="4">
      <c r="B72" s="180">
        <v>14225009</v>
      </c>
      <c r="C72" s="145" t="s">
        <v>364</v>
      </c>
      <c r="D72" s="478">
        <v>0</v>
      </c>
      <c r="E72" s="478">
        <v>0</v>
      </c>
      <c r="F72" s="478">
        <v>0</v>
      </c>
      <c r="G72" s="478">
        <v>0</v>
      </c>
    </row>
    <row r="73" spans="2:7" outlineLevel="4">
      <c r="B73" s="180">
        <v>14225010</v>
      </c>
      <c r="C73" s="145" t="s">
        <v>365</v>
      </c>
      <c r="D73" s="478">
        <v>431565.84</v>
      </c>
      <c r="E73" s="478">
        <v>542018.77</v>
      </c>
      <c r="F73" s="478">
        <v>431565.84</v>
      </c>
      <c r="G73" s="478">
        <v>542018.77</v>
      </c>
    </row>
    <row r="74" spans="2:7" outlineLevel="4">
      <c r="B74" s="180">
        <v>14225011</v>
      </c>
      <c r="C74" s="145" t="s">
        <v>366</v>
      </c>
      <c r="D74" s="478">
        <v>0</v>
      </c>
      <c r="E74" s="478">
        <v>0</v>
      </c>
      <c r="F74" s="478">
        <v>0</v>
      </c>
      <c r="G74" s="478">
        <v>0</v>
      </c>
    </row>
    <row r="75" spans="2:7" outlineLevel="4">
      <c r="B75" s="180">
        <v>14225012</v>
      </c>
      <c r="C75" s="145" t="s">
        <v>367</v>
      </c>
      <c r="D75" s="478">
        <v>418971.24</v>
      </c>
      <c r="E75" s="478">
        <v>412434.77</v>
      </c>
      <c r="F75" s="478">
        <v>355903.47</v>
      </c>
      <c r="G75" s="478">
        <v>475502.54</v>
      </c>
    </row>
    <row r="76" spans="2:7" outlineLevel="4">
      <c r="B76" s="180">
        <v>14225014</v>
      </c>
      <c r="C76" s="145" t="s">
        <v>369</v>
      </c>
      <c r="D76" s="478">
        <v>114845.32</v>
      </c>
      <c r="E76" s="478">
        <v>127187.92</v>
      </c>
      <c r="F76" s="478">
        <v>114845.32</v>
      </c>
      <c r="G76" s="478">
        <v>127187.92000000001</v>
      </c>
    </row>
    <row r="77" spans="2:7" outlineLevel="4">
      <c r="B77" s="180">
        <v>14225015</v>
      </c>
      <c r="C77" s="145" t="s">
        <v>370</v>
      </c>
      <c r="D77" s="478">
        <v>0</v>
      </c>
      <c r="E77" s="478">
        <v>0</v>
      </c>
      <c r="F77" s="478">
        <v>0</v>
      </c>
      <c r="G77" s="478">
        <v>0</v>
      </c>
    </row>
    <row r="78" spans="2:7" outlineLevel="4">
      <c r="B78" s="180">
        <v>14225017</v>
      </c>
      <c r="C78" s="145" t="s">
        <v>372</v>
      </c>
      <c r="D78" s="478">
        <v>0</v>
      </c>
      <c r="E78" s="478">
        <v>251622.49</v>
      </c>
      <c r="F78" s="478">
        <v>0</v>
      </c>
      <c r="G78" s="478">
        <v>251622.49</v>
      </c>
    </row>
    <row r="79" spans="2:7" outlineLevel="4">
      <c r="B79" s="180">
        <v>14225018</v>
      </c>
      <c r="C79" s="145" t="s">
        <v>373</v>
      </c>
      <c r="D79" s="478">
        <v>0</v>
      </c>
      <c r="E79" s="478">
        <v>184698.71000000002</v>
      </c>
      <c r="F79" s="478">
        <v>0</v>
      </c>
      <c r="G79" s="478">
        <v>184698.71000000002</v>
      </c>
    </row>
    <row r="80" spans="2:7" outlineLevel="4">
      <c r="B80" s="180">
        <v>14225019</v>
      </c>
      <c r="C80" s="145" t="s">
        <v>374</v>
      </c>
      <c r="D80" s="478">
        <v>289425.17</v>
      </c>
      <c r="E80" s="478">
        <v>152193.53</v>
      </c>
      <c r="F80" s="478">
        <v>289425.17</v>
      </c>
      <c r="G80" s="478">
        <v>152193.53</v>
      </c>
    </row>
    <row r="81" spans="2:7" outlineLevel="4">
      <c r="B81" s="180">
        <v>14225020</v>
      </c>
      <c r="C81" s="145" t="s">
        <v>375</v>
      </c>
      <c r="D81" s="478">
        <v>0</v>
      </c>
      <c r="E81" s="478">
        <v>189323.18</v>
      </c>
      <c r="F81" s="478">
        <v>0</v>
      </c>
      <c r="G81" s="478">
        <v>189323.18</v>
      </c>
    </row>
    <row r="82" spans="2:7" outlineLevel="4">
      <c r="B82" s="180">
        <v>14225021</v>
      </c>
      <c r="C82" s="145" t="s">
        <v>376</v>
      </c>
      <c r="D82" s="478">
        <v>0</v>
      </c>
      <c r="E82" s="478">
        <v>247887.12999999998</v>
      </c>
      <c r="F82" s="478">
        <v>0</v>
      </c>
      <c r="G82" s="478">
        <v>247887.12999999998</v>
      </c>
    </row>
    <row r="83" spans="2:7" outlineLevel="4">
      <c r="B83" s="180">
        <v>14225022</v>
      </c>
      <c r="C83" s="145" t="s">
        <v>377</v>
      </c>
      <c r="D83" s="478">
        <v>194637.86</v>
      </c>
      <c r="E83" s="478">
        <v>140840.69</v>
      </c>
      <c r="F83" s="478">
        <v>194637.86</v>
      </c>
      <c r="G83" s="478">
        <v>140840.69</v>
      </c>
    </row>
    <row r="84" spans="2:7" outlineLevel="4">
      <c r="B84" s="180">
        <v>14225023</v>
      </c>
      <c r="C84" s="145" t="s">
        <v>378</v>
      </c>
      <c r="D84" s="478">
        <v>0</v>
      </c>
      <c r="E84" s="478">
        <v>0</v>
      </c>
      <c r="F84" s="478">
        <v>0</v>
      </c>
      <c r="G84" s="478">
        <v>0</v>
      </c>
    </row>
    <row r="85" spans="2:7" outlineLevel="4">
      <c r="B85" s="180">
        <v>14225024</v>
      </c>
      <c r="C85" s="145" t="s">
        <v>379</v>
      </c>
      <c r="D85" s="478">
        <v>0</v>
      </c>
      <c r="E85" s="478">
        <v>0</v>
      </c>
      <c r="F85" s="478">
        <v>0</v>
      </c>
      <c r="G85" s="478">
        <v>0</v>
      </c>
    </row>
    <row r="86" spans="2:7" outlineLevel="4">
      <c r="B86" s="180">
        <v>14225025</v>
      </c>
      <c r="C86" s="145" t="s">
        <v>380</v>
      </c>
      <c r="D86" s="478">
        <v>0</v>
      </c>
      <c r="E86" s="478">
        <v>352163.3</v>
      </c>
      <c r="F86" s="478">
        <v>0</v>
      </c>
      <c r="G86" s="478">
        <v>352163.3</v>
      </c>
    </row>
    <row r="87" spans="2:7" outlineLevel="4">
      <c r="B87" s="180">
        <v>14225037</v>
      </c>
      <c r="C87" s="145" t="s">
        <v>392</v>
      </c>
      <c r="D87" s="478">
        <v>0</v>
      </c>
      <c r="E87" s="478">
        <v>129745.43000000001</v>
      </c>
      <c r="F87" s="478">
        <v>0</v>
      </c>
      <c r="G87" s="478">
        <v>129745.43000000001</v>
      </c>
    </row>
    <row r="88" spans="2:7" outlineLevel="4">
      <c r="B88" s="180">
        <v>14225038</v>
      </c>
      <c r="C88" s="145" t="s">
        <v>393</v>
      </c>
      <c r="D88" s="478">
        <v>0</v>
      </c>
      <c r="E88" s="478">
        <v>71008.7</v>
      </c>
      <c r="F88" s="478">
        <v>0</v>
      </c>
      <c r="G88" s="478">
        <v>71008.7</v>
      </c>
    </row>
    <row r="89" spans="2:7" outlineLevel="4">
      <c r="B89" s="180">
        <v>14225039</v>
      </c>
      <c r="C89" s="145" t="s">
        <v>394</v>
      </c>
      <c r="D89" s="478">
        <v>0</v>
      </c>
      <c r="E89" s="478">
        <v>96877</v>
      </c>
      <c r="F89" s="478">
        <v>0</v>
      </c>
      <c r="G89" s="478">
        <v>96877</v>
      </c>
    </row>
    <row r="90" spans="2:7" outlineLevel="4">
      <c r="B90" s="180">
        <v>14225040</v>
      </c>
      <c r="C90" s="145" t="s">
        <v>395</v>
      </c>
      <c r="D90" s="478">
        <v>0</v>
      </c>
      <c r="E90" s="478">
        <v>86995.87</v>
      </c>
      <c r="F90" s="478">
        <v>0</v>
      </c>
      <c r="G90" s="478">
        <v>86995.87</v>
      </c>
    </row>
    <row r="91" spans="2:7" outlineLevel="4">
      <c r="B91" s="180">
        <v>14225041</v>
      </c>
      <c r="C91" s="145" t="s">
        <v>396</v>
      </c>
      <c r="D91" s="478">
        <v>0</v>
      </c>
      <c r="E91" s="478">
        <v>269234.95999999996</v>
      </c>
      <c r="F91" s="478">
        <v>0</v>
      </c>
      <c r="G91" s="478">
        <v>269234.95999999996</v>
      </c>
    </row>
    <row r="92" spans="2:7" outlineLevel="4">
      <c r="B92" s="180">
        <v>14225042</v>
      </c>
      <c r="C92" s="145" t="s">
        <v>397</v>
      </c>
      <c r="D92" s="478">
        <v>0</v>
      </c>
      <c r="E92" s="478">
        <v>166374.85</v>
      </c>
      <c r="F92" s="478">
        <v>0</v>
      </c>
      <c r="G92" s="478">
        <v>166374.85</v>
      </c>
    </row>
    <row r="93" spans="2:7" outlineLevel="4">
      <c r="B93" s="180">
        <v>14225043</v>
      </c>
      <c r="C93" s="145" t="s">
        <v>398</v>
      </c>
      <c r="D93" s="478">
        <v>0</v>
      </c>
      <c r="E93" s="478">
        <v>6798.63</v>
      </c>
      <c r="F93" s="478">
        <v>0</v>
      </c>
      <c r="G93" s="478">
        <v>6798.63</v>
      </c>
    </row>
    <row r="94" spans="2:7" outlineLevel="3">
      <c r="B94" s="180">
        <v>142250</v>
      </c>
      <c r="C94" s="145" t="s">
        <v>355</v>
      </c>
      <c r="D94" s="478">
        <f>SUBTOTAL(9,D64:D93)</f>
        <v>3637136.8199999994</v>
      </c>
      <c r="E94" s="478">
        <f>SUBTOTAL(9,E64:E93)</f>
        <v>27777062.900000006</v>
      </c>
      <c r="F94" s="478">
        <f>SUBTOTAL(9,F64:F93)</f>
        <v>1386377.6600000001</v>
      </c>
      <c r="G94" s="478">
        <f>SUBTOTAL(9,G64:G93)</f>
        <v>30027822.060000006</v>
      </c>
    </row>
    <row r="95" spans="2:7" outlineLevel="2">
      <c r="B95" s="180">
        <v>1422</v>
      </c>
      <c r="C95" s="145" t="s">
        <v>343</v>
      </c>
      <c r="D95" s="478">
        <f>SUBTOTAL(9,D53:D94)</f>
        <v>213469296.46000001</v>
      </c>
      <c r="E95" s="478">
        <f>SUBTOTAL(9,E53:E94)</f>
        <v>84367008.039999962</v>
      </c>
      <c r="F95" s="478">
        <f>SUBTOTAL(9,F53:F94)</f>
        <v>66874913.900000006</v>
      </c>
      <c r="G95" s="478">
        <f>SUBTOTAL(9,G53:G94)</f>
        <v>230961390.59999996</v>
      </c>
    </row>
    <row r="96" spans="2:7" outlineLevel="4">
      <c r="B96" s="180">
        <v>14240201</v>
      </c>
      <c r="C96" s="145" t="s">
        <v>412</v>
      </c>
      <c r="D96" s="478">
        <v>3591781558</v>
      </c>
      <c r="E96" s="478">
        <v>4636879020</v>
      </c>
      <c r="F96" s="478">
        <v>6835379769</v>
      </c>
      <c r="G96" s="478">
        <v>1393280809</v>
      </c>
    </row>
    <row r="97" spans="2:7" outlineLevel="4">
      <c r="B97" s="180">
        <v>14240202</v>
      </c>
      <c r="C97" s="145" t="s">
        <v>413</v>
      </c>
      <c r="D97" s="478">
        <v>0</v>
      </c>
      <c r="E97" s="478">
        <v>532410948</v>
      </c>
      <c r="F97" s="478">
        <v>0</v>
      </c>
      <c r="G97" s="478">
        <v>532410948</v>
      </c>
    </row>
    <row r="98" spans="2:7" outlineLevel="3">
      <c r="B98" s="180">
        <v>142402</v>
      </c>
      <c r="C98" s="145" t="s">
        <v>411</v>
      </c>
      <c r="D98" s="478">
        <f>SUBTOTAL(9,D96:D97)</f>
        <v>3591781558</v>
      </c>
      <c r="E98" s="478">
        <f>SUBTOTAL(9,E96:E97)</f>
        <v>5169289968</v>
      </c>
      <c r="F98" s="478">
        <f>SUBTOTAL(9,F96:F97)</f>
        <v>6835379769</v>
      </c>
      <c r="G98" s="478">
        <f>SUBTOTAL(9,G96:G97)</f>
        <v>1925691757</v>
      </c>
    </row>
    <row r="99" spans="2:7" outlineLevel="2">
      <c r="B99" s="180">
        <v>1424</v>
      </c>
      <c r="C99" s="145" t="s">
        <v>410</v>
      </c>
      <c r="D99" s="478">
        <f>SUBTOTAL(9,D96:D98)</f>
        <v>3591781558</v>
      </c>
      <c r="E99" s="478">
        <f>SUBTOTAL(9,E96:E98)</f>
        <v>5169289968</v>
      </c>
      <c r="F99" s="478">
        <f>SUBTOTAL(9,F96:F98)</f>
        <v>6835379769</v>
      </c>
      <c r="G99" s="478">
        <f>SUBTOTAL(9,G96:G98)</f>
        <v>1925691757</v>
      </c>
    </row>
    <row r="100" spans="2:7" outlineLevel="4">
      <c r="B100" s="180">
        <v>14700601</v>
      </c>
      <c r="C100" s="145" t="s">
        <v>416</v>
      </c>
      <c r="D100" s="478">
        <v>48007719.20000001</v>
      </c>
      <c r="E100" s="478">
        <v>211615766.44999999</v>
      </c>
      <c r="F100" s="478">
        <v>174890213.83999997</v>
      </c>
      <c r="G100" s="478">
        <v>84733271.810000017</v>
      </c>
    </row>
    <row r="101" spans="2:7" outlineLevel="4">
      <c r="B101" s="180">
        <v>14700602</v>
      </c>
      <c r="C101" s="145" t="s">
        <v>417</v>
      </c>
      <c r="D101" s="478">
        <v>0</v>
      </c>
      <c r="E101" s="478">
        <v>0</v>
      </c>
      <c r="F101" s="478">
        <v>0</v>
      </c>
      <c r="G101" s="478">
        <v>0</v>
      </c>
    </row>
    <row r="102" spans="2:7" outlineLevel="3">
      <c r="B102" s="180">
        <v>147006</v>
      </c>
      <c r="C102" s="145" t="s">
        <v>987</v>
      </c>
      <c r="D102" s="478">
        <f>SUBTOTAL(9,D100:D101)</f>
        <v>48007719.20000001</v>
      </c>
      <c r="E102" s="478">
        <f>SUBTOTAL(9,E100:E101)</f>
        <v>211615766.44999999</v>
      </c>
      <c r="F102" s="478">
        <f>SUBTOTAL(9,F100:F101)</f>
        <v>174890213.83999997</v>
      </c>
      <c r="G102" s="478">
        <f>SUBTOTAL(9,G100:G101)</f>
        <v>84733271.810000017</v>
      </c>
    </row>
    <row r="103" spans="2:7" outlineLevel="4">
      <c r="B103" s="180">
        <v>14701201</v>
      </c>
      <c r="C103" s="145" t="s">
        <v>419</v>
      </c>
      <c r="D103" s="478">
        <v>36000</v>
      </c>
      <c r="E103" s="478">
        <v>56530048</v>
      </c>
      <c r="F103" s="478">
        <v>56566048</v>
      </c>
      <c r="G103" s="478">
        <v>0</v>
      </c>
    </row>
    <row r="104" spans="2:7" outlineLevel="3">
      <c r="B104" s="180">
        <v>147012</v>
      </c>
      <c r="C104" s="145" t="s">
        <v>418</v>
      </c>
      <c r="D104" s="478">
        <f>SUBTOTAL(9,D103:D103)</f>
        <v>36000</v>
      </c>
      <c r="E104" s="478">
        <f>SUBTOTAL(9,E103:E103)</f>
        <v>56530048</v>
      </c>
      <c r="F104" s="478">
        <f>SUBTOTAL(9,F103:F103)</f>
        <v>56566048</v>
      </c>
      <c r="G104" s="478">
        <f>SUBTOTAL(9,G103:G103)</f>
        <v>0</v>
      </c>
    </row>
    <row r="105" spans="2:7" outlineLevel="4">
      <c r="B105" s="180">
        <v>14708301</v>
      </c>
      <c r="C105" s="145" t="s">
        <v>427</v>
      </c>
      <c r="D105" s="478">
        <v>8332115.8900000006</v>
      </c>
      <c r="E105" s="478">
        <v>49884518.219999999</v>
      </c>
      <c r="F105" s="478">
        <v>49437308.109999999</v>
      </c>
      <c r="G105" s="478">
        <v>8779326</v>
      </c>
    </row>
    <row r="106" spans="2:7" outlineLevel="3">
      <c r="B106" s="180">
        <v>147083</v>
      </c>
      <c r="C106" s="145" t="s">
        <v>652</v>
      </c>
      <c r="D106" s="478">
        <f>SUBTOTAL(9,D105:D105)</f>
        <v>8332115.8900000006</v>
      </c>
      <c r="E106" s="478">
        <f>SUBTOTAL(9,E105:E105)</f>
        <v>49884518.219999999</v>
      </c>
      <c r="F106" s="478">
        <f>SUBTOTAL(9,F105:F105)</f>
        <v>49437308.109999999</v>
      </c>
      <c r="G106" s="478">
        <f>SUBTOTAL(9,G105:G105)</f>
        <v>8779326</v>
      </c>
    </row>
    <row r="107" spans="2:7" outlineLevel="4">
      <c r="B107" s="180">
        <v>14709002</v>
      </c>
      <c r="C107" s="145" t="s">
        <v>428</v>
      </c>
      <c r="D107" s="478">
        <v>0</v>
      </c>
      <c r="E107" s="478">
        <v>0</v>
      </c>
      <c r="F107" s="478">
        <v>0</v>
      </c>
      <c r="G107" s="478">
        <v>0</v>
      </c>
    </row>
    <row r="108" spans="2:7" outlineLevel="4">
      <c r="B108" s="180">
        <v>14709003</v>
      </c>
      <c r="C108" s="145" t="s">
        <v>429</v>
      </c>
      <c r="D108" s="478">
        <v>506939.36</v>
      </c>
      <c r="E108" s="478">
        <v>4288514.5799999991</v>
      </c>
      <c r="F108" s="478">
        <v>4205486.4799999995</v>
      </c>
      <c r="G108" s="478">
        <v>589967.45999999985</v>
      </c>
    </row>
    <row r="109" spans="2:7" outlineLevel="4">
      <c r="B109" s="180">
        <v>14709004</v>
      </c>
      <c r="C109" s="145" t="s">
        <v>430</v>
      </c>
      <c r="D109" s="478">
        <v>43239</v>
      </c>
      <c r="E109" s="478">
        <v>509530</v>
      </c>
      <c r="F109" s="478">
        <v>552769</v>
      </c>
      <c r="G109" s="478">
        <v>0</v>
      </c>
    </row>
    <row r="110" spans="2:7" outlineLevel="4">
      <c r="B110" s="180">
        <v>14709005</v>
      </c>
      <c r="C110" s="145" t="s">
        <v>431</v>
      </c>
      <c r="D110" s="478">
        <v>55613696.280000001</v>
      </c>
      <c r="E110" s="478">
        <v>898866.88</v>
      </c>
      <c r="F110" s="478">
        <v>20200425.759999998</v>
      </c>
      <c r="G110" s="478">
        <v>36312137.399999999</v>
      </c>
    </row>
    <row r="111" spans="2:7" outlineLevel="4">
      <c r="B111" s="180">
        <v>14709006</v>
      </c>
      <c r="C111" s="145" t="s">
        <v>432</v>
      </c>
      <c r="D111" s="478">
        <v>0</v>
      </c>
      <c r="E111" s="478">
        <v>224660</v>
      </c>
      <c r="F111" s="478">
        <v>224660</v>
      </c>
      <c r="G111" s="478">
        <v>0</v>
      </c>
    </row>
    <row r="112" spans="2:7" outlineLevel="4">
      <c r="B112" s="180">
        <v>14709095</v>
      </c>
      <c r="C112" s="145" t="s">
        <v>434</v>
      </c>
      <c r="D112" s="478">
        <v>0</v>
      </c>
      <c r="E112" s="478">
        <v>0</v>
      </c>
      <c r="F112" s="478">
        <v>0</v>
      </c>
      <c r="G112" s="478">
        <v>0</v>
      </c>
    </row>
    <row r="113" spans="2:7" outlineLevel="3">
      <c r="B113" s="180">
        <v>147090</v>
      </c>
      <c r="C113" s="145" t="s">
        <v>414</v>
      </c>
      <c r="D113" s="478">
        <f>SUBTOTAL(9,D107:D112)</f>
        <v>56163874.640000001</v>
      </c>
      <c r="E113" s="478">
        <f>SUBTOTAL(9,E107:E112)</f>
        <v>5921571.459999999</v>
      </c>
      <c r="F113" s="478">
        <f>SUBTOTAL(9,F107:F112)</f>
        <v>25183341.239999998</v>
      </c>
      <c r="G113" s="478">
        <f>SUBTOTAL(9,G107:G112)</f>
        <v>36902104.859999999</v>
      </c>
    </row>
    <row r="114" spans="2:7" outlineLevel="2">
      <c r="B114" s="180">
        <v>1470</v>
      </c>
      <c r="C114" s="145" t="s">
        <v>414</v>
      </c>
      <c r="D114" s="478">
        <f>SUBTOTAL(9,D100:D113)</f>
        <v>112539709.73000002</v>
      </c>
      <c r="E114" s="478">
        <f>SUBTOTAL(9,E100:E113)</f>
        <v>323951904.12999994</v>
      </c>
      <c r="F114" s="478">
        <f>SUBTOTAL(9,F100:F113)</f>
        <v>306076911.19</v>
      </c>
      <c r="G114" s="478">
        <f>SUBTOTAL(9,G100:G113)</f>
        <v>130414702.67000002</v>
      </c>
    </row>
    <row r="115" spans="2:7" outlineLevel="4">
      <c r="B115" s="180">
        <v>14900101</v>
      </c>
      <c r="C115" s="145" t="s">
        <v>439</v>
      </c>
      <c r="D115" s="478">
        <v>0</v>
      </c>
      <c r="E115" s="478">
        <v>891176</v>
      </c>
      <c r="F115" s="478">
        <v>891176</v>
      </c>
      <c r="G115" s="478">
        <v>0</v>
      </c>
    </row>
    <row r="116" spans="2:7" outlineLevel="3">
      <c r="B116" s="180">
        <v>149001</v>
      </c>
      <c r="C116" s="145" t="s">
        <v>1619</v>
      </c>
      <c r="D116" s="478">
        <f>SUBTOTAL(9,D115:D115)</f>
        <v>0</v>
      </c>
      <c r="E116" s="478">
        <f>SUBTOTAL(9,E115:E115)</f>
        <v>891176</v>
      </c>
      <c r="F116" s="478">
        <f>SUBTOTAL(9,F115:F115)</f>
        <v>891176</v>
      </c>
      <c r="G116" s="478">
        <f>SUBTOTAL(9,G115:G115)</f>
        <v>0</v>
      </c>
    </row>
    <row r="117" spans="2:7" outlineLevel="2">
      <c r="B117" s="180">
        <v>1490</v>
      </c>
      <c r="C117" s="145" t="s">
        <v>1619</v>
      </c>
      <c r="D117" s="478">
        <f>SUBTOTAL(9,D115:D116)</f>
        <v>0</v>
      </c>
      <c r="E117" s="478">
        <f>SUBTOTAL(9,E115:E116)</f>
        <v>891176</v>
      </c>
      <c r="F117" s="478">
        <f>SUBTOTAL(9,F115:F116)</f>
        <v>891176</v>
      </c>
      <c r="G117" s="478">
        <f>SUBTOTAL(9,G115:G116)</f>
        <v>0</v>
      </c>
    </row>
    <row r="118" spans="2:7" outlineLevel="4">
      <c r="B118" s="180">
        <v>14990199</v>
      </c>
      <c r="C118" s="145" t="s">
        <v>441</v>
      </c>
      <c r="D118" s="478">
        <v>0</v>
      </c>
      <c r="E118" s="478">
        <v>0</v>
      </c>
      <c r="F118" s="478">
        <v>471390</v>
      </c>
      <c r="G118" s="478">
        <v>-471390</v>
      </c>
    </row>
    <row r="119" spans="2:7" outlineLevel="3">
      <c r="B119" s="180">
        <v>149901</v>
      </c>
      <c r="C119" s="145" t="s">
        <v>440</v>
      </c>
      <c r="D119" s="478">
        <f>SUBTOTAL(9,D118:D118)</f>
        <v>0</v>
      </c>
      <c r="E119" s="478">
        <f>SUBTOTAL(9,E118:E118)</f>
        <v>0</v>
      </c>
      <c r="F119" s="478">
        <f>SUBTOTAL(9,F118:F118)</f>
        <v>471390</v>
      </c>
      <c r="G119" s="478">
        <f>SUBTOTAL(9,G118:G118)</f>
        <v>-471390</v>
      </c>
    </row>
    <row r="120" spans="2:7" outlineLevel="2">
      <c r="B120" s="180">
        <v>1499</v>
      </c>
      <c r="C120" s="145" t="s">
        <v>440</v>
      </c>
      <c r="D120" s="478">
        <f>SUBTOTAL(9,D118:D119)</f>
        <v>0</v>
      </c>
      <c r="E120" s="478">
        <f>SUBTOTAL(9,E118:E119)</f>
        <v>0</v>
      </c>
      <c r="F120" s="478">
        <f>SUBTOTAL(9,F118:F119)</f>
        <v>471390</v>
      </c>
      <c r="G120" s="478">
        <f>SUBTOTAL(9,G118:G119)</f>
        <v>-471390</v>
      </c>
    </row>
    <row r="121" spans="2:7" outlineLevel="1">
      <c r="B121" s="180">
        <v>14</v>
      </c>
      <c r="C121" s="145" t="s">
        <v>250</v>
      </c>
      <c r="D121" s="478">
        <f>SUBTOTAL(9,D44:D120)</f>
        <v>5080887268.6299992</v>
      </c>
      <c r="E121" s="478">
        <f>SUBTOTAL(9,E44:E120)</f>
        <v>29628357440.719997</v>
      </c>
      <c r="F121" s="478">
        <f>SUBTOTAL(9,F44:F120)</f>
        <v>30726223498.349995</v>
      </c>
      <c r="G121" s="478">
        <f>SUBTOTAL(9,G44:G120)</f>
        <v>3983021211.000001</v>
      </c>
    </row>
    <row r="122" spans="2:7" outlineLevel="4">
      <c r="B122" s="180">
        <v>15189001</v>
      </c>
      <c r="C122" s="145" t="s">
        <v>447</v>
      </c>
      <c r="D122" s="478">
        <v>14500000</v>
      </c>
      <c r="E122" s="478">
        <v>0</v>
      </c>
      <c r="F122" s="478">
        <v>9500000</v>
      </c>
      <c r="G122" s="478">
        <v>5000000</v>
      </c>
    </row>
    <row r="123" spans="2:7" outlineLevel="3">
      <c r="B123" s="180">
        <v>151890</v>
      </c>
      <c r="C123" s="145" t="s">
        <v>1620</v>
      </c>
      <c r="D123" s="478">
        <f>SUBTOTAL(9,D122:D122)</f>
        <v>14500000</v>
      </c>
      <c r="E123" s="478">
        <f>SUBTOTAL(9,E122:E122)</f>
        <v>0</v>
      </c>
      <c r="F123" s="478">
        <f>SUBTOTAL(9,F122:F122)</f>
        <v>9500000</v>
      </c>
      <c r="G123" s="478">
        <f>SUBTOTAL(9,G122:G122)</f>
        <v>5000000</v>
      </c>
    </row>
    <row r="124" spans="2:7" outlineLevel="2">
      <c r="B124" s="180">
        <v>1518</v>
      </c>
      <c r="C124" s="145" t="s">
        <v>445</v>
      </c>
      <c r="D124" s="478">
        <f>SUBTOTAL(9,D122:D123)</f>
        <v>14500000</v>
      </c>
      <c r="E124" s="478">
        <f>SUBTOTAL(9,E122:E123)</f>
        <v>0</v>
      </c>
      <c r="F124" s="478">
        <f>SUBTOTAL(9,F122:F123)</f>
        <v>9500000</v>
      </c>
      <c r="G124" s="478">
        <f>SUBTOTAL(9,G122:G123)</f>
        <v>5000000</v>
      </c>
    </row>
    <row r="125" spans="2:7" outlineLevel="4">
      <c r="B125" s="180">
        <v>15300901</v>
      </c>
      <c r="C125" s="145" t="s">
        <v>450</v>
      </c>
      <c r="D125" s="478">
        <v>0</v>
      </c>
      <c r="E125" s="478">
        <v>0</v>
      </c>
      <c r="F125" s="478">
        <v>0</v>
      </c>
      <c r="G125" s="478">
        <v>0</v>
      </c>
    </row>
    <row r="126" spans="2:7" outlineLevel="3">
      <c r="B126" s="180">
        <v>153009</v>
      </c>
      <c r="C126" s="145" t="s">
        <v>449</v>
      </c>
      <c r="D126" s="478">
        <f>SUBTOTAL(9,D125:D125)</f>
        <v>0</v>
      </c>
      <c r="E126" s="478">
        <f>SUBTOTAL(9,E125:E125)</f>
        <v>0</v>
      </c>
      <c r="F126" s="478">
        <f>SUBTOTAL(9,F125:F125)</f>
        <v>0</v>
      </c>
      <c r="G126" s="478">
        <f>SUBTOTAL(9,G125:G125)</f>
        <v>0</v>
      </c>
    </row>
    <row r="127" spans="2:7" outlineLevel="2">
      <c r="B127" s="180">
        <v>1530</v>
      </c>
      <c r="C127" s="145" t="s">
        <v>448</v>
      </c>
      <c r="D127" s="478">
        <f>SUBTOTAL(9,D125:D126)</f>
        <v>0</v>
      </c>
      <c r="E127" s="478">
        <f>SUBTOTAL(9,E125:E126)</f>
        <v>0</v>
      </c>
      <c r="F127" s="478">
        <f>SUBTOTAL(9,F125:F126)</f>
        <v>0</v>
      </c>
      <c r="G127" s="478">
        <f>SUBTOTAL(9,G125:G126)</f>
        <v>0</v>
      </c>
    </row>
    <row r="128" spans="2:7" outlineLevel="1">
      <c r="B128" s="180">
        <v>15</v>
      </c>
      <c r="C128" s="145" t="s">
        <v>249</v>
      </c>
      <c r="D128" s="478">
        <f>SUBTOTAL(9,D122:D127)</f>
        <v>14500000</v>
      </c>
      <c r="E128" s="478">
        <f>SUBTOTAL(9,E122:E127)</f>
        <v>0</v>
      </c>
      <c r="F128" s="478">
        <f>SUBTOTAL(9,F122:F127)</f>
        <v>9500000</v>
      </c>
      <c r="G128" s="478">
        <f>SUBTOTAL(9,G122:G127)</f>
        <v>5000000</v>
      </c>
    </row>
    <row r="129" spans="2:7" outlineLevel="4">
      <c r="B129" s="180">
        <v>16400101</v>
      </c>
      <c r="C129" s="145" t="s">
        <v>461</v>
      </c>
      <c r="D129" s="478">
        <v>14563790073</v>
      </c>
      <c r="E129" s="478">
        <v>0</v>
      </c>
      <c r="F129" s="478">
        <v>0</v>
      </c>
      <c r="G129" s="478">
        <v>14563790073</v>
      </c>
    </row>
    <row r="130" spans="2:7" outlineLevel="3">
      <c r="B130" s="180">
        <v>164001</v>
      </c>
      <c r="C130" s="145" t="s">
        <v>460</v>
      </c>
      <c r="D130" s="478">
        <f>SUBTOTAL(9,D129:D129)</f>
        <v>14563790073</v>
      </c>
      <c r="E130" s="478">
        <f>SUBTOTAL(9,E129:E129)</f>
        <v>0</v>
      </c>
      <c r="F130" s="478">
        <f>SUBTOTAL(9,F129:F129)</f>
        <v>0</v>
      </c>
      <c r="G130" s="478">
        <f>SUBTOTAL(9,G129:G129)</f>
        <v>14563790073</v>
      </c>
    </row>
    <row r="131" spans="2:7" outlineLevel="2">
      <c r="B131" s="180">
        <v>1640</v>
      </c>
      <c r="C131" s="145" t="s">
        <v>459</v>
      </c>
      <c r="D131" s="478">
        <f>SUBTOTAL(9,D129:D130)</f>
        <v>14563790073</v>
      </c>
      <c r="E131" s="478">
        <f>SUBTOTAL(9,E129:E130)</f>
        <v>0</v>
      </c>
      <c r="F131" s="478">
        <f>SUBTOTAL(9,F129:F130)</f>
        <v>0</v>
      </c>
      <c r="G131" s="478">
        <f>SUBTOTAL(9,G129:G130)</f>
        <v>14563790073</v>
      </c>
    </row>
    <row r="132" spans="2:7" outlineLevel="4">
      <c r="B132" s="180">
        <v>16550101</v>
      </c>
      <c r="C132" s="145" t="s">
        <v>463</v>
      </c>
      <c r="D132" s="478">
        <v>184263278.53</v>
      </c>
      <c r="E132" s="478">
        <v>0</v>
      </c>
      <c r="F132" s="478">
        <v>7124900</v>
      </c>
      <c r="G132" s="478">
        <v>177138378.53</v>
      </c>
    </row>
    <row r="133" spans="2:7" outlineLevel="4">
      <c r="B133" s="180">
        <v>16550102</v>
      </c>
      <c r="C133" s="145" t="s">
        <v>464</v>
      </c>
      <c r="D133" s="478">
        <v>0</v>
      </c>
      <c r="E133" s="478">
        <v>0</v>
      </c>
      <c r="F133" s="478">
        <v>0</v>
      </c>
      <c r="G133" s="478">
        <v>0</v>
      </c>
    </row>
    <row r="134" spans="2:7" outlineLevel="4">
      <c r="B134" s="180">
        <v>16550103</v>
      </c>
      <c r="C134" s="145" t="s">
        <v>465</v>
      </c>
      <c r="D134" s="478">
        <v>0</v>
      </c>
      <c r="E134" s="478">
        <v>0</v>
      </c>
      <c r="F134" s="478">
        <v>0</v>
      </c>
      <c r="G134" s="478">
        <v>0</v>
      </c>
    </row>
    <row r="135" spans="2:7" outlineLevel="4">
      <c r="B135" s="180">
        <v>16550104</v>
      </c>
      <c r="C135" s="145" t="s">
        <v>466</v>
      </c>
      <c r="D135" s="478">
        <v>0</v>
      </c>
      <c r="E135" s="478">
        <v>0</v>
      </c>
      <c r="F135" s="478">
        <v>0</v>
      </c>
      <c r="G135" s="478">
        <v>0</v>
      </c>
    </row>
    <row r="136" spans="2:7" outlineLevel="4">
      <c r="B136" s="180">
        <v>16550105</v>
      </c>
      <c r="C136" s="145" t="s">
        <v>467</v>
      </c>
      <c r="D136" s="478">
        <v>0</v>
      </c>
      <c r="E136" s="478">
        <v>0</v>
      </c>
      <c r="F136" s="478">
        <v>0</v>
      </c>
      <c r="G136" s="478">
        <v>0</v>
      </c>
    </row>
    <row r="137" spans="2:7" outlineLevel="3">
      <c r="B137" s="180">
        <v>165501</v>
      </c>
      <c r="C137" s="145" t="s">
        <v>462</v>
      </c>
      <c r="D137" s="478">
        <f>SUBTOTAL(9,D132:D136)</f>
        <v>184263278.53</v>
      </c>
      <c r="E137" s="478">
        <f>SUBTOTAL(9,E132:E136)</f>
        <v>0</v>
      </c>
      <c r="F137" s="478">
        <f>SUBTOTAL(9,F132:F136)</f>
        <v>7124900</v>
      </c>
      <c r="G137" s="478">
        <f>SUBTOTAL(9,G132:G136)</f>
        <v>177138378.53</v>
      </c>
    </row>
    <row r="138" spans="2:7" outlineLevel="2">
      <c r="B138" s="180">
        <v>1655</v>
      </c>
      <c r="C138" s="145" t="s">
        <v>462</v>
      </c>
      <c r="D138" s="478">
        <f>SUBTOTAL(9,D132:D137)</f>
        <v>184263278.53</v>
      </c>
      <c r="E138" s="478">
        <f>SUBTOTAL(9,E132:E137)</f>
        <v>0</v>
      </c>
      <c r="F138" s="478">
        <f>SUBTOTAL(9,F132:F137)</f>
        <v>7124900</v>
      </c>
      <c r="G138" s="478">
        <f>SUBTOTAL(9,G132:G137)</f>
        <v>177138378.53</v>
      </c>
    </row>
    <row r="139" spans="2:7" outlineLevel="4">
      <c r="B139" s="180">
        <v>16650101</v>
      </c>
      <c r="C139" s="145" t="s">
        <v>469</v>
      </c>
      <c r="D139" s="478">
        <v>86767132</v>
      </c>
      <c r="E139" s="478">
        <v>0</v>
      </c>
      <c r="F139" s="478">
        <v>9727223</v>
      </c>
      <c r="G139" s="478">
        <v>77039909</v>
      </c>
    </row>
    <row r="140" spans="2:7" outlineLevel="4">
      <c r="B140" s="180">
        <v>16650102</v>
      </c>
      <c r="C140" s="145" t="s">
        <v>470</v>
      </c>
      <c r="D140" s="478">
        <v>0</v>
      </c>
      <c r="E140" s="478">
        <v>0</v>
      </c>
      <c r="F140" s="478">
        <v>0</v>
      </c>
      <c r="G140" s="478">
        <v>0</v>
      </c>
    </row>
    <row r="141" spans="2:7" outlineLevel="3">
      <c r="B141" s="180">
        <v>166501</v>
      </c>
      <c r="C141" s="145" t="s">
        <v>468</v>
      </c>
      <c r="D141" s="478">
        <f>SUBTOTAL(9,D139:D140)</f>
        <v>86767132</v>
      </c>
      <c r="E141" s="478">
        <f>SUBTOTAL(9,E139:E140)</f>
        <v>0</v>
      </c>
      <c r="F141" s="478">
        <f>SUBTOTAL(9,F139:F140)</f>
        <v>9727223</v>
      </c>
      <c r="G141" s="478">
        <f>SUBTOTAL(9,G139:G140)</f>
        <v>77039909</v>
      </c>
    </row>
    <row r="142" spans="2:7" outlineLevel="2">
      <c r="B142" s="180">
        <v>1665</v>
      </c>
      <c r="C142" s="145" t="s">
        <v>468</v>
      </c>
      <c r="D142" s="478">
        <f>SUBTOTAL(9,D139:D141)</f>
        <v>86767132</v>
      </c>
      <c r="E142" s="478">
        <f>SUBTOTAL(9,E139:E141)</f>
        <v>0</v>
      </c>
      <c r="F142" s="478">
        <f>SUBTOTAL(9,F139:F141)</f>
        <v>9727223</v>
      </c>
      <c r="G142" s="478">
        <f>SUBTOTAL(9,G139:G141)</f>
        <v>77039909</v>
      </c>
    </row>
    <row r="143" spans="2:7" outlineLevel="4">
      <c r="B143" s="180">
        <v>16700101</v>
      </c>
      <c r="C143" s="145" t="s">
        <v>472</v>
      </c>
      <c r="D143" s="478">
        <v>471389338.06999999</v>
      </c>
      <c r="E143" s="478">
        <v>12731970</v>
      </c>
      <c r="F143" s="478">
        <v>6507978</v>
      </c>
      <c r="G143" s="478">
        <v>477613330.06999999</v>
      </c>
    </row>
    <row r="144" spans="2:7" outlineLevel="4">
      <c r="B144" s="180">
        <v>16700102</v>
      </c>
      <c r="C144" s="145" t="s">
        <v>473</v>
      </c>
      <c r="D144" s="478">
        <v>1447233676.3499999</v>
      </c>
      <c r="E144" s="478">
        <v>203359403</v>
      </c>
      <c r="F144" s="478">
        <v>224705097</v>
      </c>
      <c r="G144" s="478">
        <v>1425887982.3499999</v>
      </c>
    </row>
    <row r="145" spans="2:7" outlineLevel="4">
      <c r="B145" s="180">
        <v>16700103</v>
      </c>
      <c r="C145" s="145" t="s">
        <v>474</v>
      </c>
      <c r="D145" s="478">
        <v>0</v>
      </c>
      <c r="E145" s="478">
        <v>0</v>
      </c>
      <c r="F145" s="478">
        <v>0</v>
      </c>
      <c r="G145" s="478">
        <v>0</v>
      </c>
    </row>
    <row r="146" spans="2:7" outlineLevel="3">
      <c r="B146" s="180">
        <v>167001</v>
      </c>
      <c r="C146" s="145" t="s">
        <v>471</v>
      </c>
      <c r="D146" s="478">
        <f>SUBTOTAL(9,D143:D145)</f>
        <v>1918623014.4199998</v>
      </c>
      <c r="E146" s="478">
        <f>SUBTOTAL(9,E143:E145)</f>
        <v>216091373</v>
      </c>
      <c r="F146" s="478">
        <f>SUBTOTAL(9,F143:F145)</f>
        <v>231213075</v>
      </c>
      <c r="G146" s="478">
        <f>SUBTOTAL(9,G143:G145)</f>
        <v>1903501312.4199998</v>
      </c>
    </row>
    <row r="147" spans="2:7" outlineLevel="2">
      <c r="B147" s="180">
        <v>1670</v>
      </c>
      <c r="C147" s="145" t="s">
        <v>471</v>
      </c>
      <c r="D147" s="478">
        <f>SUBTOTAL(9,D143:D146)</f>
        <v>1918623014.4199998</v>
      </c>
      <c r="E147" s="478">
        <f>SUBTOTAL(9,E143:E146)</f>
        <v>216091373</v>
      </c>
      <c r="F147" s="478">
        <f>SUBTOTAL(9,F143:F146)</f>
        <v>231213075</v>
      </c>
      <c r="G147" s="478">
        <f>SUBTOTAL(9,G143:G146)</f>
        <v>1903501312.4199998</v>
      </c>
    </row>
    <row r="148" spans="2:7" outlineLevel="4">
      <c r="B148" s="180">
        <v>16850101</v>
      </c>
      <c r="C148" s="145" t="s">
        <v>476</v>
      </c>
      <c r="D148" s="478">
        <v>-1186328512.4600003</v>
      </c>
      <c r="E148" s="478">
        <v>0</v>
      </c>
      <c r="F148" s="478">
        <v>209352090.44</v>
      </c>
      <c r="G148" s="478">
        <v>-1395680602.9000013</v>
      </c>
    </row>
    <row r="149" spans="2:7" outlineLevel="4">
      <c r="B149" s="180">
        <v>16850102</v>
      </c>
      <c r="C149" s="145" t="s">
        <v>477</v>
      </c>
      <c r="D149" s="478">
        <v>-148374334.08999997</v>
      </c>
      <c r="E149" s="478">
        <v>7124900</v>
      </c>
      <c r="F149" s="478">
        <v>11550704.129999999</v>
      </c>
      <c r="G149" s="478">
        <v>-152800138.21999994</v>
      </c>
    </row>
    <row r="150" spans="2:7" outlineLevel="4">
      <c r="B150" s="180">
        <v>16850103</v>
      </c>
      <c r="C150" s="145" t="s">
        <v>478</v>
      </c>
      <c r="D150" s="478">
        <v>-84829246.460000008</v>
      </c>
      <c r="E150" s="478">
        <v>9269034.6099999994</v>
      </c>
      <c r="F150" s="478">
        <v>1088257.04</v>
      </c>
      <c r="G150" s="478">
        <v>-76648468.89000003</v>
      </c>
    </row>
    <row r="151" spans="2:7" outlineLevel="4">
      <c r="B151" s="180">
        <v>16850104</v>
      </c>
      <c r="C151" s="145" t="s">
        <v>479</v>
      </c>
      <c r="D151" s="478">
        <v>-1093634200.6299999</v>
      </c>
      <c r="E151" s="478">
        <v>35883077.619999997</v>
      </c>
      <c r="F151" s="478">
        <v>106738991.47</v>
      </c>
      <c r="G151" s="478">
        <v>-1164490114.4799998</v>
      </c>
    </row>
    <row r="152" spans="2:7" outlineLevel="3">
      <c r="B152" s="180">
        <v>168501</v>
      </c>
      <c r="C152" s="145" t="s">
        <v>475</v>
      </c>
      <c r="D152" s="478">
        <f>SUBTOTAL(9,D148:D151)</f>
        <v>-2513166293.6400003</v>
      </c>
      <c r="E152" s="478">
        <f>SUBTOTAL(9,E148:E151)</f>
        <v>52277012.229999997</v>
      </c>
      <c r="F152" s="478">
        <f>SUBTOTAL(9,F148:F151)</f>
        <v>328730043.07999998</v>
      </c>
      <c r="G152" s="478">
        <f>SUBTOTAL(9,G148:G151)</f>
        <v>-2789619324.4900012</v>
      </c>
    </row>
    <row r="153" spans="2:7" outlineLevel="2">
      <c r="B153" s="180">
        <v>1685</v>
      </c>
      <c r="C153" s="145" t="s">
        <v>475</v>
      </c>
      <c r="D153" s="478">
        <f>SUBTOTAL(9,D148:D152)</f>
        <v>-2513166293.6400003</v>
      </c>
      <c r="E153" s="478">
        <f>SUBTOTAL(9,E148:E152)</f>
        <v>52277012.229999997</v>
      </c>
      <c r="F153" s="478">
        <f>SUBTOTAL(9,F148:F152)</f>
        <v>328730043.07999998</v>
      </c>
      <c r="G153" s="478">
        <f>SUBTOTAL(9,G148:G152)</f>
        <v>-2789619324.4900012</v>
      </c>
    </row>
    <row r="154" spans="2:7" outlineLevel="4">
      <c r="B154" s="180">
        <v>16900101</v>
      </c>
      <c r="C154" s="145" t="s">
        <v>481</v>
      </c>
      <c r="D154" s="478">
        <v>0</v>
      </c>
      <c r="E154" s="478">
        <v>523770072.75</v>
      </c>
      <c r="F154" s="478">
        <v>523770072.75</v>
      </c>
      <c r="G154" s="478">
        <v>0</v>
      </c>
    </row>
    <row r="155" spans="2:7" outlineLevel="3">
      <c r="B155" s="180">
        <v>169001</v>
      </c>
      <c r="C155" s="145" t="s">
        <v>480</v>
      </c>
      <c r="D155" s="478">
        <f>SUBTOTAL(9,D154:D154)</f>
        <v>0</v>
      </c>
      <c r="E155" s="478">
        <f>SUBTOTAL(9,E154:E154)</f>
        <v>523770072.75</v>
      </c>
      <c r="F155" s="478">
        <f>SUBTOTAL(9,F154:F154)</f>
        <v>523770072.75</v>
      </c>
      <c r="G155" s="478">
        <f>SUBTOTAL(9,G154:G154)</f>
        <v>0</v>
      </c>
    </row>
    <row r="156" spans="2:7" outlineLevel="2">
      <c r="B156" s="180">
        <v>1690</v>
      </c>
      <c r="C156" s="145" t="s">
        <v>480</v>
      </c>
      <c r="D156" s="478">
        <f>SUBTOTAL(9,D154:D155)</f>
        <v>0</v>
      </c>
      <c r="E156" s="478">
        <f>SUBTOTAL(9,E154:E155)</f>
        <v>523770072.75</v>
      </c>
      <c r="F156" s="478">
        <f>SUBTOTAL(9,F154:F155)</f>
        <v>523770072.75</v>
      </c>
      <c r="G156" s="478">
        <f>SUBTOTAL(9,G154:G155)</f>
        <v>0</v>
      </c>
    </row>
    <row r="157" spans="2:7" outlineLevel="1">
      <c r="B157" s="180">
        <v>16</v>
      </c>
      <c r="C157" s="145" t="s">
        <v>454</v>
      </c>
      <c r="D157" s="478">
        <f>SUBTOTAL(9,D129:D156)</f>
        <v>14240277204.310001</v>
      </c>
      <c r="E157" s="478">
        <f>SUBTOTAL(9,E129:E156)</f>
        <v>792138457.98000002</v>
      </c>
      <c r="F157" s="478">
        <f>SUBTOTAL(9,F129:F156)</f>
        <v>1100565313.8299999</v>
      </c>
      <c r="G157" s="478">
        <f>SUBTOTAL(9,G129:G156)</f>
        <v>13931850348.460001</v>
      </c>
    </row>
    <row r="158" spans="2:7" outlineLevel="4">
      <c r="B158" s="180">
        <v>19050101</v>
      </c>
      <c r="C158" s="145" t="s">
        <v>498</v>
      </c>
      <c r="D158" s="478">
        <v>386952956</v>
      </c>
      <c r="E158" s="478">
        <v>126736031</v>
      </c>
      <c r="F158" s="478">
        <v>0</v>
      </c>
      <c r="G158" s="478">
        <v>513688987</v>
      </c>
    </row>
    <row r="159" spans="2:7" outlineLevel="3">
      <c r="B159" s="180">
        <v>190501</v>
      </c>
      <c r="C159" s="145" t="s">
        <v>497</v>
      </c>
      <c r="D159" s="478">
        <f>SUBTOTAL(9,D158:D158)</f>
        <v>386952956</v>
      </c>
      <c r="E159" s="478">
        <f>SUBTOTAL(9,E158:E158)</f>
        <v>126736031</v>
      </c>
      <c r="F159" s="478">
        <f>SUBTOTAL(9,F158:F158)</f>
        <v>0</v>
      </c>
      <c r="G159" s="478">
        <f>SUBTOTAL(9,G158:G158)</f>
        <v>513688987</v>
      </c>
    </row>
    <row r="160" spans="2:7" outlineLevel="2">
      <c r="B160" s="180">
        <v>1905</v>
      </c>
      <c r="C160" s="145" t="s">
        <v>497</v>
      </c>
      <c r="D160" s="478">
        <f>SUBTOTAL(9,D158:D159)</f>
        <v>386952956</v>
      </c>
      <c r="E160" s="478">
        <f>SUBTOTAL(9,E158:E159)</f>
        <v>126736031</v>
      </c>
      <c r="F160" s="478">
        <f>SUBTOTAL(9,F158:F159)</f>
        <v>0</v>
      </c>
      <c r="G160" s="478">
        <f>SUBTOTAL(9,G158:G159)</f>
        <v>513688987</v>
      </c>
    </row>
    <row r="161" spans="2:7" outlineLevel="4">
      <c r="B161" s="180">
        <v>19700101</v>
      </c>
      <c r="C161" s="145" t="s">
        <v>507</v>
      </c>
      <c r="D161" s="478">
        <v>103959305.7</v>
      </c>
      <c r="E161" s="478">
        <v>0</v>
      </c>
      <c r="F161" s="478">
        <v>0</v>
      </c>
      <c r="G161" s="478">
        <v>103959305.7</v>
      </c>
    </row>
    <row r="162" spans="2:7" outlineLevel="4">
      <c r="B162" s="180">
        <v>19700102</v>
      </c>
      <c r="C162" s="145" t="s">
        <v>508</v>
      </c>
      <c r="D162" s="478">
        <v>44159672</v>
      </c>
      <c r="E162" s="478">
        <v>0</v>
      </c>
      <c r="F162" s="478">
        <v>0</v>
      </c>
      <c r="G162" s="478">
        <v>44159672</v>
      </c>
    </row>
    <row r="163" spans="2:7" outlineLevel="3">
      <c r="B163" s="180">
        <v>197001</v>
      </c>
      <c r="C163" s="145" t="s">
        <v>54</v>
      </c>
      <c r="D163" s="478">
        <f>SUBTOTAL(9,D161:D162)</f>
        <v>148118977.69999999</v>
      </c>
      <c r="E163" s="478">
        <f>SUBTOTAL(9,E161:E162)</f>
        <v>0</v>
      </c>
      <c r="F163" s="478">
        <f>SUBTOTAL(9,F161:F162)</f>
        <v>0</v>
      </c>
      <c r="G163" s="478">
        <f>SUBTOTAL(9,G161:G162)</f>
        <v>148118977.69999999</v>
      </c>
    </row>
    <row r="164" spans="2:7" outlineLevel="2">
      <c r="B164" s="180">
        <v>1970</v>
      </c>
      <c r="C164" s="145" t="s">
        <v>54</v>
      </c>
      <c r="D164" s="478">
        <f>SUBTOTAL(9,D161:D163)</f>
        <v>148118977.69999999</v>
      </c>
      <c r="E164" s="478">
        <f>SUBTOTAL(9,E161:E163)</f>
        <v>0</v>
      </c>
      <c r="F164" s="478">
        <f>SUBTOTAL(9,F161:F163)</f>
        <v>0</v>
      </c>
      <c r="G164" s="478">
        <f>SUBTOTAL(9,G161:G163)</f>
        <v>148118977.69999999</v>
      </c>
    </row>
    <row r="165" spans="2:7" outlineLevel="4">
      <c r="B165" s="180">
        <v>19750101</v>
      </c>
      <c r="C165" s="145" t="s">
        <v>510</v>
      </c>
      <c r="D165" s="478">
        <v>-103959305.7</v>
      </c>
      <c r="E165" s="478">
        <v>0</v>
      </c>
      <c r="F165" s="478">
        <v>0</v>
      </c>
      <c r="G165" s="478">
        <v>-103959305.7</v>
      </c>
    </row>
    <row r="166" spans="2:7" outlineLevel="4">
      <c r="B166" s="180">
        <v>19750102</v>
      </c>
      <c r="C166" s="145" t="s">
        <v>511</v>
      </c>
      <c r="D166" s="478">
        <v>-44159672</v>
      </c>
      <c r="E166" s="478">
        <v>0</v>
      </c>
      <c r="F166" s="478">
        <v>0</v>
      </c>
      <c r="G166" s="478">
        <v>-44159672</v>
      </c>
    </row>
    <row r="167" spans="2:7" outlineLevel="4">
      <c r="B167" s="180">
        <v>19750103</v>
      </c>
      <c r="C167" s="145" t="s">
        <v>512</v>
      </c>
      <c r="D167" s="478">
        <v>-386952956.31999999</v>
      </c>
      <c r="E167" s="478">
        <v>0</v>
      </c>
      <c r="F167" s="478">
        <v>84507585.480000004</v>
      </c>
      <c r="G167" s="478">
        <v>-471460541.80000001</v>
      </c>
    </row>
    <row r="168" spans="2:7" outlineLevel="3">
      <c r="B168" s="180">
        <v>197501</v>
      </c>
      <c r="C168" s="145" t="s">
        <v>509</v>
      </c>
      <c r="D168" s="478">
        <f>SUBTOTAL(9,D165:D167)</f>
        <v>-535071934.01999998</v>
      </c>
      <c r="E168" s="478">
        <f>SUBTOTAL(9,E165:E167)</f>
        <v>0</v>
      </c>
      <c r="F168" s="478">
        <f>SUBTOTAL(9,F165:F167)</f>
        <v>84507585.480000004</v>
      </c>
      <c r="G168" s="478">
        <f>SUBTOTAL(9,G165:G167)</f>
        <v>-619579519.5</v>
      </c>
    </row>
    <row r="169" spans="2:7" outlineLevel="2">
      <c r="B169" s="180">
        <v>1975</v>
      </c>
      <c r="C169" s="145" t="s">
        <v>509</v>
      </c>
      <c r="D169" s="478">
        <f>SUBTOTAL(9,D165:D168)</f>
        <v>-535071934.01999998</v>
      </c>
      <c r="E169" s="478">
        <f>SUBTOTAL(9,E165:E168)</f>
        <v>0</v>
      </c>
      <c r="F169" s="478">
        <f>SUBTOTAL(9,F165:F168)</f>
        <v>84507585.480000004</v>
      </c>
      <c r="G169" s="478">
        <f>SUBTOTAL(9,G165:G168)</f>
        <v>-619579519.5</v>
      </c>
    </row>
    <row r="170" spans="2:7" outlineLevel="1">
      <c r="B170" s="180">
        <v>19</v>
      </c>
      <c r="C170" s="145" t="s">
        <v>496</v>
      </c>
      <c r="D170" s="478">
        <f>SUBTOTAL(9,D158:D169)</f>
        <v>-0.31999999284744263</v>
      </c>
      <c r="E170" s="478">
        <f>SUBTOTAL(9,E158:E169)</f>
        <v>126736031</v>
      </c>
      <c r="F170" s="478">
        <f>SUBTOTAL(9,F158:F169)</f>
        <v>84507585.480000004</v>
      </c>
      <c r="G170" s="478">
        <f>SUBTOTAL(9,G158:G169)</f>
        <v>42228445.199999988</v>
      </c>
    </row>
    <row r="171" spans="2:7">
      <c r="B171" s="180">
        <v>1</v>
      </c>
      <c r="C171" s="145" t="s">
        <v>287</v>
      </c>
      <c r="D171" s="478">
        <f>SUBTOTAL(9,D10:D170)</f>
        <v>33154433922.120003</v>
      </c>
      <c r="E171" s="478">
        <f>SUBTOTAL(9,E10:E170)</f>
        <v>110335021573.50003</v>
      </c>
      <c r="F171" s="478">
        <f>SUBTOTAL(9,F10:F170)</f>
        <v>113265072561.85997</v>
      </c>
      <c r="G171" s="478">
        <f>SUBTOTAL(9,G10:G170)</f>
        <v>30224382933.759995</v>
      </c>
    </row>
    <row r="172" spans="2:7" outlineLevel="4">
      <c r="B172" s="180">
        <v>22010101</v>
      </c>
      <c r="C172" s="145" t="s">
        <v>521</v>
      </c>
      <c r="D172" s="478">
        <v>-3984777895.0300002</v>
      </c>
      <c r="E172" s="478">
        <v>396333177.51999998</v>
      </c>
      <c r="F172" s="478">
        <v>208474807.34</v>
      </c>
      <c r="G172" s="478">
        <v>-3796919524.8499999</v>
      </c>
    </row>
    <row r="173" spans="2:7" outlineLevel="4">
      <c r="B173" s="180">
        <v>22010102</v>
      </c>
      <c r="C173" s="145" t="s">
        <v>522</v>
      </c>
      <c r="D173" s="478">
        <v>-10057824.279999999</v>
      </c>
      <c r="E173" s="478">
        <v>15153473</v>
      </c>
      <c r="F173" s="478">
        <v>14145547.360000001</v>
      </c>
      <c r="G173" s="478">
        <v>-9049898.6400000006</v>
      </c>
    </row>
    <row r="174" spans="2:7" outlineLevel="4">
      <c r="B174" s="180">
        <v>22010103</v>
      </c>
      <c r="C174" s="145" t="s">
        <v>523</v>
      </c>
      <c r="D174" s="478">
        <v>-60255</v>
      </c>
      <c r="E174" s="478">
        <v>0</v>
      </c>
      <c r="F174" s="478">
        <v>0</v>
      </c>
      <c r="G174" s="478">
        <v>-60255</v>
      </c>
    </row>
    <row r="175" spans="2:7" outlineLevel="4">
      <c r="B175" s="180">
        <v>22010104</v>
      </c>
      <c r="C175" s="145" t="s">
        <v>524</v>
      </c>
      <c r="D175" s="478">
        <v>-220228173.5</v>
      </c>
      <c r="E175" s="478">
        <v>0</v>
      </c>
      <c r="F175" s="478">
        <v>0</v>
      </c>
      <c r="G175" s="478">
        <v>-220228173.5</v>
      </c>
    </row>
    <row r="176" spans="2:7" outlineLevel="4">
      <c r="B176" s="180">
        <v>22010105</v>
      </c>
      <c r="C176" s="145" t="s">
        <v>525</v>
      </c>
      <c r="D176" s="478">
        <v>415754.99</v>
      </c>
      <c r="E176" s="478">
        <v>0</v>
      </c>
      <c r="F176" s="478">
        <v>55834</v>
      </c>
      <c r="G176" s="478">
        <v>359920.99</v>
      </c>
    </row>
    <row r="177" spans="2:7" outlineLevel="3">
      <c r="B177" s="180">
        <v>220101</v>
      </c>
      <c r="C177" s="145" t="s">
        <v>520</v>
      </c>
      <c r="D177" s="478">
        <f>SUBTOTAL(9,D172:D176)</f>
        <v>-4214708392.8200006</v>
      </c>
      <c r="E177" s="478">
        <f>SUBTOTAL(9,E172:E176)</f>
        <v>411486650.51999998</v>
      </c>
      <c r="F177" s="478">
        <f>SUBTOTAL(9,F172:F176)</f>
        <v>222676188.70000002</v>
      </c>
      <c r="G177" s="478">
        <f>SUBTOTAL(9,G172:G176)</f>
        <v>-4025897931</v>
      </c>
    </row>
    <row r="178" spans="2:7" outlineLevel="2">
      <c r="B178" s="180">
        <v>2201</v>
      </c>
      <c r="C178" s="145" t="s">
        <v>520</v>
      </c>
      <c r="D178" s="478">
        <f>SUBTOTAL(9,D172:D177)</f>
        <v>-4214708392.8200006</v>
      </c>
      <c r="E178" s="478">
        <f>SUBTOTAL(9,E172:E177)</f>
        <v>411486650.51999998</v>
      </c>
      <c r="F178" s="478">
        <f>SUBTOTAL(9,F172:F177)</f>
        <v>222676188.70000002</v>
      </c>
      <c r="G178" s="478">
        <f>SUBTOTAL(9,G172:G177)</f>
        <v>-4025897931</v>
      </c>
    </row>
    <row r="179" spans="2:7" outlineLevel="4">
      <c r="B179" s="180">
        <v>22020101</v>
      </c>
      <c r="C179" s="145" t="s">
        <v>527</v>
      </c>
      <c r="D179" s="478">
        <v>28870155</v>
      </c>
      <c r="E179" s="478">
        <v>0</v>
      </c>
      <c r="F179" s="478">
        <v>0</v>
      </c>
      <c r="G179" s="478">
        <v>28870155</v>
      </c>
    </row>
    <row r="180" spans="2:7" outlineLevel="4">
      <c r="B180" s="180">
        <v>22020116</v>
      </c>
      <c r="C180" s="145" t="s">
        <v>534</v>
      </c>
      <c r="D180" s="478">
        <v>1202924</v>
      </c>
      <c r="E180" s="478">
        <v>0</v>
      </c>
      <c r="F180" s="478">
        <v>0</v>
      </c>
      <c r="G180" s="478">
        <v>1202924</v>
      </c>
    </row>
    <row r="181" spans="2:7" outlineLevel="4">
      <c r="B181" s="180">
        <v>22020120</v>
      </c>
      <c r="C181" s="145" t="s">
        <v>536</v>
      </c>
      <c r="D181" s="478">
        <v>467523</v>
      </c>
      <c r="E181" s="478">
        <v>0</v>
      </c>
      <c r="F181" s="478">
        <v>0</v>
      </c>
      <c r="G181" s="478">
        <v>467523</v>
      </c>
    </row>
    <row r="182" spans="2:7" outlineLevel="4">
      <c r="B182" s="180">
        <v>22020121</v>
      </c>
      <c r="C182" s="145" t="s">
        <v>537</v>
      </c>
      <c r="D182" s="478">
        <v>2493415</v>
      </c>
      <c r="E182" s="478">
        <v>0</v>
      </c>
      <c r="F182" s="478">
        <v>0</v>
      </c>
      <c r="G182" s="478">
        <v>2493415</v>
      </c>
    </row>
    <row r="183" spans="2:7" outlineLevel="4">
      <c r="B183" s="180">
        <v>22020122</v>
      </c>
      <c r="C183" s="145" t="s">
        <v>538</v>
      </c>
      <c r="D183" s="478">
        <v>299211</v>
      </c>
      <c r="E183" s="478">
        <v>0</v>
      </c>
      <c r="F183" s="478">
        <v>0</v>
      </c>
      <c r="G183" s="478">
        <v>299211</v>
      </c>
    </row>
    <row r="184" spans="2:7" outlineLevel="4">
      <c r="B184" s="180">
        <v>22020123</v>
      </c>
      <c r="C184" s="145" t="s">
        <v>539</v>
      </c>
      <c r="D184" s="478">
        <v>4886209.74</v>
      </c>
      <c r="E184" s="478">
        <v>0</v>
      </c>
      <c r="F184" s="478">
        <v>0</v>
      </c>
      <c r="G184" s="478">
        <v>4886209.74</v>
      </c>
    </row>
    <row r="185" spans="2:7" outlineLevel="4">
      <c r="B185" s="180">
        <v>22020124</v>
      </c>
      <c r="C185" s="145" t="s">
        <v>540</v>
      </c>
      <c r="D185" s="478">
        <v>7361919.0300000003</v>
      </c>
      <c r="E185" s="478">
        <v>0</v>
      </c>
      <c r="F185" s="478">
        <v>0</v>
      </c>
      <c r="G185" s="478">
        <v>7361919.0300000003</v>
      </c>
    </row>
    <row r="186" spans="2:7" outlineLevel="4">
      <c r="B186" s="180">
        <v>22020128</v>
      </c>
      <c r="C186" s="145" t="s">
        <v>544</v>
      </c>
      <c r="D186" s="478">
        <v>1616388.21</v>
      </c>
      <c r="E186" s="478">
        <v>0</v>
      </c>
      <c r="F186" s="478">
        <v>0</v>
      </c>
      <c r="G186" s="478">
        <v>1616388.21</v>
      </c>
    </row>
    <row r="187" spans="2:7" outlineLevel="4">
      <c r="B187" s="180">
        <v>22020133</v>
      </c>
      <c r="C187" s="145" t="s">
        <v>548</v>
      </c>
      <c r="D187" s="478">
        <v>2493415</v>
      </c>
      <c r="E187" s="478">
        <v>0</v>
      </c>
      <c r="F187" s="478">
        <v>0</v>
      </c>
      <c r="G187" s="478">
        <v>2493415</v>
      </c>
    </row>
    <row r="188" spans="2:7" outlineLevel="3">
      <c r="B188" s="180">
        <v>220201</v>
      </c>
      <c r="C188" s="145" t="s">
        <v>526</v>
      </c>
      <c r="D188" s="478">
        <f>SUBTOTAL(9,D179:D187)</f>
        <v>49691159.980000004</v>
      </c>
      <c r="E188" s="478">
        <f>SUBTOTAL(9,E179:E187)</f>
        <v>0</v>
      </c>
      <c r="F188" s="478">
        <f>SUBTOTAL(9,F179:F187)</f>
        <v>0</v>
      </c>
      <c r="G188" s="478">
        <f>SUBTOTAL(9,G179:G187)</f>
        <v>49691159.980000004</v>
      </c>
    </row>
    <row r="189" spans="2:7" outlineLevel="4">
      <c r="B189" s="180">
        <v>22020134</v>
      </c>
      <c r="C189" s="145" t="s">
        <v>549</v>
      </c>
      <c r="D189" s="478">
        <v>274003431.47000003</v>
      </c>
      <c r="E189" s="478">
        <v>50125589.049999997</v>
      </c>
      <c r="F189" s="478">
        <v>79.2</v>
      </c>
      <c r="G189" s="478">
        <v>324128941.32000005</v>
      </c>
    </row>
    <row r="190" spans="2:7" outlineLevel="4">
      <c r="B190" s="180">
        <v>22022801</v>
      </c>
      <c r="C190" s="145" t="s">
        <v>552</v>
      </c>
      <c r="D190" s="478">
        <v>46628583</v>
      </c>
      <c r="E190" s="478">
        <v>0</v>
      </c>
      <c r="F190" s="478">
        <v>0</v>
      </c>
      <c r="G190" s="478">
        <v>46628583</v>
      </c>
    </row>
    <row r="191" spans="2:7" outlineLevel="4">
      <c r="B191" s="180">
        <v>22022802</v>
      </c>
      <c r="C191" s="145" t="s">
        <v>553</v>
      </c>
      <c r="D191" s="478">
        <v>36961716</v>
      </c>
      <c r="E191" s="478">
        <v>0</v>
      </c>
      <c r="F191" s="478">
        <v>0</v>
      </c>
      <c r="G191" s="478">
        <v>36961716</v>
      </c>
    </row>
    <row r="192" spans="2:7" outlineLevel="4">
      <c r="B192" s="180">
        <v>22022803</v>
      </c>
      <c r="C192" s="145" t="s">
        <v>554</v>
      </c>
      <c r="D192" s="478">
        <v>188000</v>
      </c>
      <c r="E192" s="478">
        <v>0</v>
      </c>
      <c r="F192" s="478">
        <v>0</v>
      </c>
      <c r="G192" s="478">
        <v>188000</v>
      </c>
    </row>
    <row r="193" spans="2:7" outlineLevel="3">
      <c r="B193" s="180">
        <v>220228</v>
      </c>
      <c r="C193" s="145" t="s">
        <v>551</v>
      </c>
      <c r="D193" s="478">
        <f>SUBTOTAL(9,D189:D192)</f>
        <v>357781730.47000003</v>
      </c>
      <c r="E193" s="478">
        <f>SUBTOTAL(9,E189:E192)</f>
        <v>50125589.049999997</v>
      </c>
      <c r="F193" s="478">
        <f>SUBTOTAL(9,F189:F192)</f>
        <v>79.2</v>
      </c>
      <c r="G193" s="478">
        <f>SUBTOTAL(9,G189:G192)</f>
        <v>407907240.32000005</v>
      </c>
    </row>
    <row r="194" spans="2:7" outlineLevel="2">
      <c r="B194" s="180">
        <v>2202</v>
      </c>
      <c r="C194" s="145" t="s">
        <v>526</v>
      </c>
      <c r="D194" s="478">
        <f>SUBTOTAL(9,D179:D193)</f>
        <v>407472890.45000005</v>
      </c>
      <c r="E194" s="478">
        <f>SUBTOTAL(9,E179:E193)</f>
        <v>50125589.049999997</v>
      </c>
      <c r="F194" s="478">
        <f>SUBTOTAL(9,F179:F193)</f>
        <v>79.2</v>
      </c>
      <c r="G194" s="478">
        <f>SUBTOTAL(9,G179:G193)</f>
        <v>457598400.30000007</v>
      </c>
    </row>
    <row r="195" spans="2:7" outlineLevel="4">
      <c r="B195" s="180">
        <v>22030104</v>
      </c>
      <c r="C195" s="145" t="s">
        <v>558</v>
      </c>
      <c r="D195" s="478">
        <v>58000</v>
      </c>
      <c r="E195" s="478">
        <v>0</v>
      </c>
      <c r="F195" s="478">
        <v>0</v>
      </c>
      <c r="G195" s="478">
        <v>58000</v>
      </c>
    </row>
    <row r="196" spans="2:7" outlineLevel="3">
      <c r="B196" s="180">
        <v>220301</v>
      </c>
      <c r="C196" s="145" t="s">
        <v>555</v>
      </c>
      <c r="D196" s="478">
        <f>SUBTOTAL(9,D195:D195)</f>
        <v>58000</v>
      </c>
      <c r="E196" s="478">
        <f>SUBTOTAL(9,E195:E195)</f>
        <v>0</v>
      </c>
      <c r="F196" s="478">
        <f>SUBTOTAL(9,F195:F195)</f>
        <v>0</v>
      </c>
      <c r="G196" s="478">
        <f>SUBTOTAL(9,G195:G195)</f>
        <v>58000</v>
      </c>
    </row>
    <row r="197" spans="2:7" outlineLevel="2">
      <c r="B197" s="180">
        <v>2203</v>
      </c>
      <c r="C197" s="145" t="s">
        <v>555</v>
      </c>
      <c r="D197" s="478">
        <f>SUBTOTAL(9,D195:D196)</f>
        <v>58000</v>
      </c>
      <c r="E197" s="478">
        <f>SUBTOTAL(9,E195:E196)</f>
        <v>0</v>
      </c>
      <c r="F197" s="478">
        <f>SUBTOTAL(9,F195:F196)</f>
        <v>0</v>
      </c>
      <c r="G197" s="478">
        <f>SUBTOTAL(9,G195:G196)</f>
        <v>58000</v>
      </c>
    </row>
    <row r="198" spans="2:7" outlineLevel="4">
      <c r="B198" s="180">
        <v>22040102</v>
      </c>
      <c r="C198" s="145" t="s">
        <v>561</v>
      </c>
      <c r="D198" s="478">
        <v>1179000</v>
      </c>
      <c r="E198" s="478">
        <v>0</v>
      </c>
      <c r="F198" s="478">
        <v>0</v>
      </c>
      <c r="G198" s="478">
        <v>1179000</v>
      </c>
    </row>
    <row r="199" spans="2:7" outlineLevel="4">
      <c r="B199" s="180">
        <v>22040103</v>
      </c>
      <c r="C199" s="145" t="s">
        <v>562</v>
      </c>
      <c r="D199" s="478">
        <v>2504456</v>
      </c>
      <c r="E199" s="478">
        <v>0</v>
      </c>
      <c r="F199" s="478">
        <v>0</v>
      </c>
      <c r="G199" s="478">
        <v>2504456</v>
      </c>
    </row>
    <row r="200" spans="2:7" outlineLevel="4">
      <c r="B200" s="180">
        <v>22040105</v>
      </c>
      <c r="C200" s="145" t="s">
        <v>563</v>
      </c>
      <c r="D200" s="478">
        <v>154300</v>
      </c>
      <c r="E200" s="478">
        <v>0</v>
      </c>
      <c r="F200" s="478">
        <v>0</v>
      </c>
      <c r="G200" s="478">
        <v>154300</v>
      </c>
    </row>
    <row r="201" spans="2:7" outlineLevel="4">
      <c r="B201" s="180">
        <v>22040106</v>
      </c>
      <c r="C201" s="145" t="s">
        <v>564</v>
      </c>
      <c r="D201" s="478">
        <v>3535256</v>
      </c>
      <c r="E201" s="478">
        <v>0</v>
      </c>
      <c r="F201" s="478">
        <v>0</v>
      </c>
      <c r="G201" s="478">
        <v>3535256</v>
      </c>
    </row>
    <row r="202" spans="2:7" outlineLevel="3">
      <c r="B202" s="180">
        <v>220401</v>
      </c>
      <c r="C202" s="145" t="s">
        <v>559</v>
      </c>
      <c r="D202" s="478">
        <f>SUBTOTAL(9,D198:D201)</f>
        <v>7373012</v>
      </c>
      <c r="E202" s="478">
        <f>SUBTOTAL(9,E198:E201)</f>
        <v>0</v>
      </c>
      <c r="F202" s="478">
        <f>SUBTOTAL(9,F198:F201)</f>
        <v>0</v>
      </c>
      <c r="G202" s="478">
        <f>SUBTOTAL(9,G198:G201)</f>
        <v>7373012</v>
      </c>
    </row>
    <row r="203" spans="2:7" outlineLevel="2">
      <c r="B203" s="180">
        <v>2204</v>
      </c>
      <c r="C203" s="145" t="s">
        <v>559</v>
      </c>
      <c r="D203" s="478">
        <f>SUBTOTAL(9,D198:D202)</f>
        <v>7373012</v>
      </c>
      <c r="E203" s="478">
        <f>SUBTOTAL(9,E198:E202)</f>
        <v>0</v>
      </c>
      <c r="F203" s="478">
        <f>SUBTOTAL(9,F198:F202)</f>
        <v>0</v>
      </c>
      <c r="G203" s="478">
        <f>SUBTOTAL(9,G198:G202)</f>
        <v>7373012</v>
      </c>
    </row>
    <row r="204" spans="2:7" outlineLevel="4">
      <c r="B204" s="180">
        <v>22070101</v>
      </c>
      <c r="C204" s="145" t="s">
        <v>567</v>
      </c>
      <c r="D204" s="478">
        <v>883605</v>
      </c>
      <c r="E204" s="478">
        <v>0</v>
      </c>
      <c r="F204" s="478">
        <v>0</v>
      </c>
      <c r="G204" s="478">
        <v>883605</v>
      </c>
    </row>
    <row r="205" spans="2:7" outlineLevel="4">
      <c r="B205" s="180">
        <v>22070102</v>
      </c>
      <c r="C205" s="145" t="s">
        <v>568</v>
      </c>
      <c r="D205" s="478">
        <v>589071</v>
      </c>
      <c r="E205" s="478">
        <v>0</v>
      </c>
      <c r="F205" s="478">
        <v>0</v>
      </c>
      <c r="G205" s="478">
        <v>589071</v>
      </c>
    </row>
    <row r="206" spans="2:7" outlineLevel="3">
      <c r="B206" s="180">
        <v>220701</v>
      </c>
      <c r="C206" s="145" t="s">
        <v>566</v>
      </c>
      <c r="D206" s="478">
        <f>SUBTOTAL(9,D204:D205)</f>
        <v>1472676</v>
      </c>
      <c r="E206" s="478">
        <f>SUBTOTAL(9,E204:E205)</f>
        <v>0</v>
      </c>
      <c r="F206" s="478">
        <f>SUBTOTAL(9,F204:F205)</f>
        <v>0</v>
      </c>
      <c r="G206" s="478">
        <f>SUBTOTAL(9,G204:G205)</f>
        <v>1472676</v>
      </c>
    </row>
    <row r="207" spans="2:7" outlineLevel="2">
      <c r="B207" s="180">
        <v>2207</v>
      </c>
      <c r="C207" s="145" t="s">
        <v>566</v>
      </c>
      <c r="D207" s="478">
        <f>SUBTOTAL(9,D204:D206)</f>
        <v>1472676</v>
      </c>
      <c r="E207" s="478">
        <f>SUBTOTAL(9,E204:E206)</f>
        <v>0</v>
      </c>
      <c r="F207" s="478">
        <f>SUBTOTAL(9,F204:F206)</f>
        <v>0</v>
      </c>
      <c r="G207" s="478">
        <f>SUBTOTAL(9,G204:G206)</f>
        <v>1472676</v>
      </c>
    </row>
    <row r="208" spans="2:7" outlineLevel="4">
      <c r="B208" s="180">
        <v>22110111</v>
      </c>
      <c r="C208" s="145" t="s">
        <v>570</v>
      </c>
      <c r="D208" s="478">
        <v>13022182</v>
      </c>
      <c r="E208" s="478">
        <v>0</v>
      </c>
      <c r="F208" s="478">
        <v>0</v>
      </c>
      <c r="G208" s="478">
        <v>13022182</v>
      </c>
    </row>
    <row r="209" spans="2:7" outlineLevel="4">
      <c r="B209" s="180">
        <v>22110112</v>
      </c>
      <c r="C209" s="145" t="s">
        <v>571</v>
      </c>
      <c r="D209" s="478">
        <v>26917282.52</v>
      </c>
      <c r="E209" s="478">
        <v>4737140.3499999996</v>
      </c>
      <c r="F209" s="478">
        <v>0</v>
      </c>
      <c r="G209" s="478">
        <v>31654422.869999997</v>
      </c>
    </row>
    <row r="210" spans="2:7" outlineLevel="4">
      <c r="B210" s="180">
        <v>22110113</v>
      </c>
      <c r="C210" s="145" t="s">
        <v>572</v>
      </c>
      <c r="D210" s="478">
        <v>4306075.3600000003</v>
      </c>
      <c r="E210" s="478">
        <v>0</v>
      </c>
      <c r="F210" s="478">
        <v>0</v>
      </c>
      <c r="G210" s="478">
        <v>4306075.3600000003</v>
      </c>
    </row>
    <row r="211" spans="2:7" outlineLevel="4">
      <c r="B211" s="180">
        <v>22110114</v>
      </c>
      <c r="C211" s="145" t="s">
        <v>573</v>
      </c>
      <c r="D211" s="478">
        <v>761735.29</v>
      </c>
      <c r="E211" s="478">
        <v>0</v>
      </c>
      <c r="F211" s="478">
        <v>0</v>
      </c>
      <c r="G211" s="478">
        <v>761735.29</v>
      </c>
    </row>
    <row r="212" spans="2:7" outlineLevel="4">
      <c r="B212" s="180">
        <v>22110115</v>
      </c>
      <c r="C212" s="145" t="s">
        <v>574</v>
      </c>
      <c r="D212" s="478">
        <v>720000</v>
      </c>
      <c r="E212" s="478">
        <v>0</v>
      </c>
      <c r="F212" s="478">
        <v>0</v>
      </c>
      <c r="G212" s="478">
        <v>720000</v>
      </c>
    </row>
    <row r="213" spans="2:7" outlineLevel="4">
      <c r="B213" s="180">
        <v>22110116</v>
      </c>
      <c r="C213" s="145" t="s">
        <v>575</v>
      </c>
      <c r="D213" s="478">
        <v>32618501</v>
      </c>
      <c r="E213" s="478">
        <v>0</v>
      </c>
      <c r="F213" s="478">
        <v>0</v>
      </c>
      <c r="G213" s="478">
        <v>32618501</v>
      </c>
    </row>
    <row r="214" spans="2:7" outlineLevel="4">
      <c r="B214" s="180">
        <v>22110118</v>
      </c>
      <c r="C214" s="145" t="s">
        <v>577</v>
      </c>
      <c r="D214" s="478">
        <v>16222011.18</v>
      </c>
      <c r="E214" s="478">
        <v>0</v>
      </c>
      <c r="F214" s="478">
        <v>0</v>
      </c>
      <c r="G214" s="478">
        <v>16222011.18</v>
      </c>
    </row>
    <row r="215" spans="2:7" outlineLevel="4">
      <c r="B215" s="180">
        <v>22110119</v>
      </c>
      <c r="C215" s="145" t="s">
        <v>578</v>
      </c>
      <c r="D215" s="478">
        <v>11514191</v>
      </c>
      <c r="E215" s="478">
        <v>0</v>
      </c>
      <c r="F215" s="478">
        <v>0</v>
      </c>
      <c r="G215" s="478">
        <v>11514191</v>
      </c>
    </row>
    <row r="216" spans="2:7" outlineLevel="4">
      <c r="B216" s="180">
        <v>22110120</v>
      </c>
      <c r="C216" s="145" t="s">
        <v>579</v>
      </c>
      <c r="D216" s="478">
        <v>80132083.969999999</v>
      </c>
      <c r="E216" s="478">
        <v>0</v>
      </c>
      <c r="F216" s="478">
        <v>0</v>
      </c>
      <c r="G216" s="478">
        <v>80132083.969999999</v>
      </c>
    </row>
    <row r="217" spans="2:7" outlineLevel="4">
      <c r="B217" s="180">
        <v>22110121</v>
      </c>
      <c r="C217" s="145" t="s">
        <v>570</v>
      </c>
      <c r="D217" s="478">
        <v>233503819.97999999</v>
      </c>
      <c r="E217" s="478">
        <v>31549012</v>
      </c>
      <c r="F217" s="478">
        <v>0</v>
      </c>
      <c r="G217" s="478">
        <v>265052831.97999999</v>
      </c>
    </row>
    <row r="218" spans="2:7" outlineLevel="4">
      <c r="B218" s="180">
        <v>22110122</v>
      </c>
      <c r="C218" s="145" t="s">
        <v>580</v>
      </c>
      <c r="D218" s="478">
        <v>621150.04</v>
      </c>
      <c r="E218" s="478">
        <v>0</v>
      </c>
      <c r="F218" s="478">
        <v>0</v>
      </c>
      <c r="G218" s="478">
        <v>621150.04</v>
      </c>
    </row>
    <row r="219" spans="2:7" outlineLevel="4">
      <c r="B219" s="180">
        <v>22110123</v>
      </c>
      <c r="C219" s="145" t="s">
        <v>581</v>
      </c>
      <c r="D219" s="478">
        <v>672312.08</v>
      </c>
      <c r="E219" s="478">
        <v>17408876.890000001</v>
      </c>
      <c r="F219" s="478">
        <v>0</v>
      </c>
      <c r="G219" s="478">
        <v>18081188.969999999</v>
      </c>
    </row>
    <row r="220" spans="2:7" outlineLevel="4">
      <c r="B220" s="180">
        <v>22110124</v>
      </c>
      <c r="C220" s="145" t="s">
        <v>582</v>
      </c>
      <c r="D220" s="478">
        <v>44006000</v>
      </c>
      <c r="E220" s="478">
        <v>4696640.34</v>
      </c>
      <c r="F220" s="478">
        <v>0</v>
      </c>
      <c r="G220" s="478">
        <v>48702640.340000004</v>
      </c>
    </row>
    <row r="221" spans="2:7" outlineLevel="4">
      <c r="B221" s="180">
        <v>22110135</v>
      </c>
      <c r="C221" s="145" t="s">
        <v>583</v>
      </c>
      <c r="D221" s="478">
        <v>210738145</v>
      </c>
      <c r="E221" s="478">
        <v>0</v>
      </c>
      <c r="F221" s="478">
        <v>0</v>
      </c>
      <c r="G221" s="478">
        <v>210738145</v>
      </c>
    </row>
    <row r="222" spans="2:7" outlineLevel="4">
      <c r="B222" s="180">
        <v>22110136</v>
      </c>
      <c r="C222" s="145" t="s">
        <v>584</v>
      </c>
      <c r="D222" s="478">
        <v>11284428.08</v>
      </c>
      <c r="E222" s="478">
        <v>0</v>
      </c>
      <c r="F222" s="478">
        <v>0</v>
      </c>
      <c r="G222" s="478">
        <v>11284428.08</v>
      </c>
    </row>
    <row r="223" spans="2:7" outlineLevel="4">
      <c r="B223" s="180">
        <v>22110147</v>
      </c>
      <c r="C223" s="145" t="s">
        <v>585</v>
      </c>
      <c r="D223" s="478">
        <v>24838045.010000002</v>
      </c>
      <c r="E223" s="478">
        <v>366666.67</v>
      </c>
      <c r="F223" s="478">
        <v>0</v>
      </c>
      <c r="G223" s="478">
        <v>25204711.680000003</v>
      </c>
    </row>
    <row r="224" spans="2:7" outlineLevel="4">
      <c r="B224" s="180">
        <v>22110164</v>
      </c>
      <c r="C224" s="145" t="s">
        <v>553</v>
      </c>
      <c r="D224" s="478">
        <v>3754553.57</v>
      </c>
      <c r="E224" s="478">
        <v>0</v>
      </c>
      <c r="F224" s="478">
        <v>0</v>
      </c>
      <c r="G224" s="478">
        <v>3754553.57</v>
      </c>
    </row>
    <row r="225" spans="2:7" outlineLevel="4">
      <c r="B225" s="180">
        <v>22110165</v>
      </c>
      <c r="C225" s="145" t="s">
        <v>586</v>
      </c>
      <c r="D225" s="478">
        <v>108000</v>
      </c>
      <c r="E225" s="478">
        <v>0</v>
      </c>
      <c r="F225" s="478">
        <v>0</v>
      </c>
      <c r="G225" s="478">
        <v>108000</v>
      </c>
    </row>
    <row r="226" spans="2:7" outlineLevel="4">
      <c r="B226" s="180">
        <v>22110171</v>
      </c>
      <c r="C226" s="145" t="s">
        <v>588</v>
      </c>
      <c r="D226" s="478">
        <v>1410259.5599999998</v>
      </c>
      <c r="E226" s="478">
        <v>8996.57</v>
      </c>
      <c r="F226" s="478">
        <v>1752.21</v>
      </c>
      <c r="G226" s="478">
        <v>1417503.92</v>
      </c>
    </row>
    <row r="227" spans="2:7" outlineLevel="4">
      <c r="B227" s="180">
        <v>22110198</v>
      </c>
      <c r="C227" s="145" t="s">
        <v>592</v>
      </c>
      <c r="D227" s="478">
        <v>1518080.69</v>
      </c>
      <c r="E227" s="478">
        <v>0</v>
      </c>
      <c r="F227" s="478">
        <v>0</v>
      </c>
      <c r="G227" s="478">
        <v>1518080.69</v>
      </c>
    </row>
    <row r="228" spans="2:7" outlineLevel="4">
      <c r="B228" s="180">
        <v>22110199</v>
      </c>
      <c r="C228" s="145" t="s">
        <v>593</v>
      </c>
      <c r="D228" s="478">
        <v>189497067.61999997</v>
      </c>
      <c r="E228" s="478">
        <v>1874236.8099999998</v>
      </c>
      <c r="F228" s="478">
        <v>332.95</v>
      </c>
      <c r="G228" s="478">
        <v>191370971.47999996</v>
      </c>
    </row>
    <row r="229" spans="2:7" outlineLevel="3">
      <c r="B229" s="180">
        <v>221101</v>
      </c>
      <c r="C229" s="145" t="s">
        <v>569</v>
      </c>
      <c r="D229" s="478">
        <f>SUBTOTAL(9,D208:D228)</f>
        <v>908165923.95000005</v>
      </c>
      <c r="E229" s="478">
        <f>SUBTOTAL(9,E208:E228)</f>
        <v>60641569.630000003</v>
      </c>
      <c r="F229" s="478">
        <f>SUBTOTAL(9,F208:F228)</f>
        <v>2085.16</v>
      </c>
      <c r="G229" s="478">
        <f>SUBTOTAL(9,G208:G228)</f>
        <v>968805408.42000008</v>
      </c>
    </row>
    <row r="230" spans="2:7" outlineLevel="4">
      <c r="B230" s="180">
        <v>22110902</v>
      </c>
      <c r="C230" s="145" t="s">
        <v>595</v>
      </c>
      <c r="D230" s="478">
        <v>724066017.44999993</v>
      </c>
      <c r="E230" s="478">
        <v>0</v>
      </c>
      <c r="F230" s="478">
        <v>0</v>
      </c>
      <c r="G230" s="478">
        <v>724066017.44999993</v>
      </c>
    </row>
    <row r="231" spans="2:7" outlineLevel="3">
      <c r="B231" s="180">
        <v>221109</v>
      </c>
      <c r="C231" s="145" t="s">
        <v>594</v>
      </c>
      <c r="D231" s="478">
        <f>SUBTOTAL(9,D230:D230)</f>
        <v>724066017.44999993</v>
      </c>
      <c r="E231" s="478">
        <f>SUBTOTAL(9,E230:E230)</f>
        <v>0</v>
      </c>
      <c r="F231" s="478">
        <f>SUBTOTAL(9,F230:F230)</f>
        <v>0</v>
      </c>
      <c r="G231" s="478">
        <f>SUBTOTAL(9,G230:G230)</f>
        <v>724066017.44999993</v>
      </c>
    </row>
    <row r="232" spans="2:7" outlineLevel="4">
      <c r="B232" s="180">
        <v>22111001</v>
      </c>
      <c r="C232" s="145" t="s">
        <v>597</v>
      </c>
      <c r="D232" s="478">
        <v>1564700397.4400001</v>
      </c>
      <c r="E232" s="478">
        <v>0</v>
      </c>
      <c r="F232" s="478">
        <v>0</v>
      </c>
      <c r="G232" s="478">
        <v>1564700397.4400001</v>
      </c>
    </row>
    <row r="233" spans="2:7" outlineLevel="4">
      <c r="B233" s="180">
        <v>22111002</v>
      </c>
      <c r="C233" s="145" t="s">
        <v>598</v>
      </c>
      <c r="D233" s="478">
        <v>180449359.66</v>
      </c>
      <c r="E233" s="478">
        <v>0</v>
      </c>
      <c r="F233" s="478">
        <v>0</v>
      </c>
      <c r="G233" s="478">
        <v>180449359.66</v>
      </c>
    </row>
    <row r="234" spans="2:7" outlineLevel="3">
      <c r="B234" s="180">
        <v>221110</v>
      </c>
      <c r="C234" s="145" t="s">
        <v>596</v>
      </c>
      <c r="D234" s="478">
        <f>SUBTOTAL(9,D232:D233)</f>
        <v>1745149757.1000001</v>
      </c>
      <c r="E234" s="478">
        <f>SUBTOTAL(9,E232:E233)</f>
        <v>0</v>
      </c>
      <c r="F234" s="478">
        <f>SUBTOTAL(9,F232:F233)</f>
        <v>0</v>
      </c>
      <c r="G234" s="478">
        <f>SUBTOTAL(9,G232:G233)</f>
        <v>1745149757.1000001</v>
      </c>
    </row>
    <row r="235" spans="2:7" outlineLevel="2">
      <c r="B235" s="180">
        <v>2211</v>
      </c>
      <c r="C235" s="145" t="s">
        <v>569</v>
      </c>
      <c r="D235" s="478">
        <f>SUBTOTAL(9,D208:D234)</f>
        <v>3377381698.5</v>
      </c>
      <c r="E235" s="478">
        <f>SUBTOTAL(9,E208:E234)</f>
        <v>60641569.630000003</v>
      </c>
      <c r="F235" s="478">
        <f>SUBTOTAL(9,F208:F234)</f>
        <v>2085.16</v>
      </c>
      <c r="G235" s="478">
        <f>SUBTOTAL(9,G208:G234)</f>
        <v>3438021182.9699998</v>
      </c>
    </row>
    <row r="236" spans="2:7" outlineLevel="4">
      <c r="B236" s="180">
        <v>22200124</v>
      </c>
      <c r="C236" s="145" t="s">
        <v>601</v>
      </c>
      <c r="D236" s="478">
        <v>18337140.169999998</v>
      </c>
      <c r="E236" s="478">
        <v>482255.43000000011</v>
      </c>
      <c r="F236" s="478">
        <v>15164.89</v>
      </c>
      <c r="G236" s="478">
        <v>18804230.709999993</v>
      </c>
    </row>
    <row r="237" spans="2:7" outlineLevel="4">
      <c r="B237" s="180">
        <v>22200125</v>
      </c>
      <c r="C237" s="145" t="s">
        <v>602</v>
      </c>
      <c r="D237" s="478">
        <v>281.61</v>
      </c>
      <c r="E237" s="478">
        <v>0</v>
      </c>
      <c r="F237" s="478">
        <v>0</v>
      </c>
      <c r="G237" s="478">
        <v>281.61</v>
      </c>
    </row>
    <row r="238" spans="2:7" outlineLevel="4">
      <c r="B238" s="180">
        <v>22200126</v>
      </c>
      <c r="C238" s="145" t="s">
        <v>603</v>
      </c>
      <c r="D238" s="478">
        <v>790355</v>
      </c>
      <c r="E238" s="478">
        <v>0</v>
      </c>
      <c r="F238" s="478">
        <v>0</v>
      </c>
      <c r="G238" s="478">
        <v>790355</v>
      </c>
    </row>
    <row r="239" spans="2:7" outlineLevel="4">
      <c r="B239" s="180">
        <v>22200127</v>
      </c>
      <c r="C239" s="145" t="s">
        <v>604</v>
      </c>
      <c r="D239" s="478">
        <v>23567532.539999999</v>
      </c>
      <c r="E239" s="478">
        <v>0</v>
      </c>
      <c r="F239" s="478">
        <v>0</v>
      </c>
      <c r="G239" s="478">
        <v>23567532.539999999</v>
      </c>
    </row>
    <row r="240" spans="2:7" outlineLevel="3">
      <c r="B240" s="180">
        <v>222001</v>
      </c>
      <c r="C240" s="145" t="s">
        <v>600</v>
      </c>
      <c r="D240" s="478">
        <f>SUBTOTAL(9,D236:D239)</f>
        <v>42695309.319999993</v>
      </c>
      <c r="E240" s="478">
        <f>SUBTOTAL(9,E236:E239)</f>
        <v>482255.43000000011</v>
      </c>
      <c r="F240" s="478">
        <f>SUBTOTAL(9,F236:F239)</f>
        <v>15164.89</v>
      </c>
      <c r="G240" s="478">
        <f>SUBTOTAL(9,G236:G239)</f>
        <v>43162399.859999992</v>
      </c>
    </row>
    <row r="241" spans="2:7" outlineLevel="4">
      <c r="B241" s="180">
        <v>22209005</v>
      </c>
      <c r="C241" s="145" t="s">
        <v>606</v>
      </c>
      <c r="D241" s="478">
        <v>292623</v>
      </c>
      <c r="E241" s="478">
        <v>0</v>
      </c>
      <c r="F241" s="478">
        <v>0</v>
      </c>
      <c r="G241" s="478">
        <v>292623</v>
      </c>
    </row>
    <row r="242" spans="2:7" outlineLevel="4">
      <c r="B242" s="180">
        <v>22209006</v>
      </c>
      <c r="C242" s="145" t="s">
        <v>607</v>
      </c>
      <c r="D242" s="478">
        <v>937750.56</v>
      </c>
      <c r="E242" s="478">
        <v>29333.33</v>
      </c>
      <c r="F242" s="478">
        <v>0</v>
      </c>
      <c r="G242" s="478">
        <v>967083.89</v>
      </c>
    </row>
    <row r="243" spans="2:7" outlineLevel="4">
      <c r="B243" s="180">
        <v>22209008</v>
      </c>
      <c r="C243" s="145" t="s">
        <v>608</v>
      </c>
      <c r="D243" s="478">
        <v>59751707</v>
      </c>
      <c r="E243" s="478">
        <v>0</v>
      </c>
      <c r="F243" s="478">
        <v>0</v>
      </c>
      <c r="G243" s="478">
        <v>59751707</v>
      </c>
    </row>
    <row r="244" spans="2:7" outlineLevel="4">
      <c r="B244" s="180">
        <v>22209009</v>
      </c>
      <c r="C244" s="145" t="s">
        <v>609</v>
      </c>
      <c r="D244" s="478">
        <v>1169.22</v>
      </c>
      <c r="E244" s="478">
        <v>0</v>
      </c>
      <c r="F244" s="478">
        <v>0</v>
      </c>
      <c r="G244" s="478">
        <v>1169.22</v>
      </c>
    </row>
    <row r="245" spans="2:7" outlineLevel="3">
      <c r="B245" s="180">
        <v>222090</v>
      </c>
      <c r="C245" s="145" t="s">
        <v>605</v>
      </c>
      <c r="D245" s="478">
        <f>SUBTOTAL(9,D241:D244)</f>
        <v>60983249.780000001</v>
      </c>
      <c r="E245" s="478">
        <f>SUBTOTAL(9,E241:E244)</f>
        <v>29333.33</v>
      </c>
      <c r="F245" s="478">
        <f>SUBTOTAL(9,F241:F244)</f>
        <v>0</v>
      </c>
      <c r="G245" s="478">
        <f>SUBTOTAL(9,G241:G244)</f>
        <v>61012583.109999999</v>
      </c>
    </row>
    <row r="246" spans="2:7" outlineLevel="2">
      <c r="B246" s="180">
        <v>2220</v>
      </c>
      <c r="C246" s="145" t="s">
        <v>599</v>
      </c>
      <c r="D246" s="478">
        <f>SUBTOTAL(9,D236:D245)</f>
        <v>103678559.09999999</v>
      </c>
      <c r="E246" s="478">
        <f>SUBTOTAL(9,E236:E245)</f>
        <v>511588.76000000013</v>
      </c>
      <c r="F246" s="478">
        <f>SUBTOTAL(9,F236:F245)</f>
        <v>15164.89</v>
      </c>
      <c r="G246" s="478">
        <f>SUBTOTAL(9,G236:G245)</f>
        <v>104174982.97</v>
      </c>
    </row>
    <row r="247" spans="2:7" outlineLevel="1">
      <c r="B247" s="180">
        <v>22</v>
      </c>
      <c r="C247" s="145" t="s">
        <v>519</v>
      </c>
      <c r="D247" s="478">
        <f>SUBTOTAL(9,D172:D246)</f>
        <v>-317271556.77000111</v>
      </c>
      <c r="E247" s="478">
        <f>SUBTOTAL(9,E172:E246)</f>
        <v>522765397.95999998</v>
      </c>
      <c r="F247" s="478">
        <f>SUBTOTAL(9,F172:F246)</f>
        <v>222693517.94999999</v>
      </c>
      <c r="G247" s="478">
        <f>SUBTOTAL(9,G172:G246)</f>
        <v>-17199676.760000363</v>
      </c>
    </row>
    <row r="248" spans="2:7" outlineLevel="4">
      <c r="B248" s="180">
        <v>24010101</v>
      </c>
      <c r="C248" s="145" t="s">
        <v>613</v>
      </c>
      <c r="D248" s="478">
        <v>-726179694.30000007</v>
      </c>
      <c r="E248" s="478">
        <v>6314880999.0200005</v>
      </c>
      <c r="F248" s="478">
        <v>6775171699.1199999</v>
      </c>
      <c r="G248" s="478">
        <v>-1186470394.4000001</v>
      </c>
    </row>
    <row r="249" spans="2:7" outlineLevel="3">
      <c r="B249" s="180">
        <v>240101</v>
      </c>
      <c r="C249" s="145" t="s">
        <v>612</v>
      </c>
      <c r="D249" s="478">
        <f>SUBTOTAL(9,D248:D248)</f>
        <v>-726179694.30000007</v>
      </c>
      <c r="E249" s="478">
        <f>SUBTOTAL(9,E248:E248)</f>
        <v>6314880999.0200005</v>
      </c>
      <c r="F249" s="478">
        <f>SUBTOTAL(9,F248:F248)</f>
        <v>6775171699.1199999</v>
      </c>
      <c r="G249" s="478">
        <f>SUBTOTAL(9,G248:G248)</f>
        <v>-1186470394.4000001</v>
      </c>
    </row>
    <row r="250" spans="2:7" outlineLevel="4">
      <c r="B250" s="180">
        <v>24010201</v>
      </c>
      <c r="C250" s="145" t="s">
        <v>615</v>
      </c>
      <c r="D250" s="478">
        <v>-77773485.189999998</v>
      </c>
      <c r="E250" s="478">
        <v>39610764.239999995</v>
      </c>
      <c r="F250" s="478">
        <v>0</v>
      </c>
      <c r="G250" s="478">
        <v>-38162720.950000003</v>
      </c>
    </row>
    <row r="251" spans="2:7" outlineLevel="4">
      <c r="B251" s="180">
        <v>24010202</v>
      </c>
      <c r="C251" s="145" t="s">
        <v>616</v>
      </c>
      <c r="D251" s="478">
        <v>0</v>
      </c>
      <c r="E251" s="478">
        <v>11199502</v>
      </c>
      <c r="F251" s="478">
        <v>318636409</v>
      </c>
      <c r="G251" s="478">
        <v>-307436907</v>
      </c>
    </row>
    <row r="252" spans="2:7" outlineLevel="4">
      <c r="B252" s="180">
        <v>24010203</v>
      </c>
      <c r="C252" s="145" t="s">
        <v>617</v>
      </c>
      <c r="D252" s="478">
        <v>0</v>
      </c>
      <c r="E252" s="478">
        <v>0</v>
      </c>
      <c r="F252" s="478">
        <v>0</v>
      </c>
      <c r="G252" s="478">
        <v>0</v>
      </c>
    </row>
    <row r="253" spans="2:7" outlineLevel="4">
      <c r="B253" s="180">
        <v>24010204</v>
      </c>
      <c r="C253" s="145" t="s">
        <v>618</v>
      </c>
      <c r="D253" s="478">
        <v>0</v>
      </c>
      <c r="E253" s="478">
        <v>7799005</v>
      </c>
      <c r="F253" s="478">
        <v>14743365</v>
      </c>
      <c r="G253" s="478">
        <v>-6944360</v>
      </c>
    </row>
    <row r="254" spans="2:7" outlineLevel="3">
      <c r="B254" s="180">
        <v>240102</v>
      </c>
      <c r="C254" s="145" t="s">
        <v>614</v>
      </c>
      <c r="D254" s="478">
        <f>SUBTOTAL(9,D250:D253)</f>
        <v>-77773485.189999998</v>
      </c>
      <c r="E254" s="478">
        <f>SUBTOTAL(9,E250:E253)</f>
        <v>58609271.239999995</v>
      </c>
      <c r="F254" s="478">
        <f>SUBTOTAL(9,F250:F253)</f>
        <v>333379774</v>
      </c>
      <c r="G254" s="478">
        <f>SUBTOTAL(9,G250:G253)</f>
        <v>-352543987.94999999</v>
      </c>
    </row>
    <row r="255" spans="2:7" outlineLevel="2">
      <c r="B255" s="180">
        <v>2401</v>
      </c>
      <c r="C255" s="145" t="s">
        <v>611</v>
      </c>
      <c r="D255" s="478">
        <f>SUBTOTAL(9,D248:D254)</f>
        <v>-803953179.49000001</v>
      </c>
      <c r="E255" s="478">
        <f>SUBTOTAL(9,E248:E254)</f>
        <v>6373490270.2600002</v>
      </c>
      <c r="F255" s="478">
        <f>SUBTOTAL(9,F248:F254)</f>
        <v>7108551473.1199999</v>
      </c>
      <c r="G255" s="478">
        <f>SUBTOTAL(9,G248:G254)</f>
        <v>-1539014382.3500001</v>
      </c>
    </row>
    <row r="256" spans="2:7" outlineLevel="4">
      <c r="B256" s="180">
        <v>24250101</v>
      </c>
      <c r="C256" s="145" t="s">
        <v>620</v>
      </c>
      <c r="D256" s="478">
        <v>0</v>
      </c>
      <c r="E256" s="478">
        <v>109340161</v>
      </c>
      <c r="F256" s="478">
        <v>122687129</v>
      </c>
      <c r="G256" s="478">
        <v>-13346968</v>
      </c>
    </row>
    <row r="257" spans="2:7" outlineLevel="4">
      <c r="B257" s="180">
        <v>24250102</v>
      </c>
      <c r="C257" s="145" t="s">
        <v>621</v>
      </c>
      <c r="D257" s="478">
        <v>0</v>
      </c>
      <c r="E257" s="478">
        <v>0</v>
      </c>
      <c r="F257" s="478">
        <v>0</v>
      </c>
      <c r="G257" s="478">
        <v>0</v>
      </c>
    </row>
    <row r="258" spans="2:7" outlineLevel="4">
      <c r="B258" s="180">
        <v>24250103</v>
      </c>
      <c r="C258" s="145" t="s">
        <v>498</v>
      </c>
      <c r="D258" s="478">
        <v>-1.8626451075975936E-11</v>
      </c>
      <c r="E258" s="478">
        <v>234227165.14000002</v>
      </c>
      <c r="F258" s="478">
        <v>234562539.16000003</v>
      </c>
      <c r="G258" s="478">
        <v>-335374.01999999583</v>
      </c>
    </row>
    <row r="259" spans="2:7" outlineLevel="4">
      <c r="B259" s="180">
        <v>24250104</v>
      </c>
      <c r="C259" s="145" t="s">
        <v>622</v>
      </c>
      <c r="D259" s="478">
        <v>0</v>
      </c>
      <c r="E259" s="478">
        <v>0</v>
      </c>
      <c r="F259" s="478">
        <v>0</v>
      </c>
      <c r="G259" s="478">
        <v>0</v>
      </c>
    </row>
    <row r="260" spans="2:7" outlineLevel="4">
      <c r="B260" s="180">
        <v>24250105</v>
      </c>
      <c r="C260" s="145" t="s">
        <v>623</v>
      </c>
      <c r="D260" s="478">
        <v>0</v>
      </c>
      <c r="E260" s="478">
        <v>0</v>
      </c>
      <c r="F260" s="478">
        <v>0</v>
      </c>
      <c r="G260" s="478">
        <v>0</v>
      </c>
    </row>
    <row r="261" spans="2:7" outlineLevel="4">
      <c r="B261" s="180">
        <v>24250106</v>
      </c>
      <c r="C261" s="145" t="s">
        <v>624</v>
      </c>
      <c r="D261" s="478">
        <v>0</v>
      </c>
      <c r="E261" s="478">
        <v>0</v>
      </c>
      <c r="F261" s="478">
        <v>0</v>
      </c>
      <c r="G261" s="478">
        <v>0</v>
      </c>
    </row>
    <row r="262" spans="2:7" outlineLevel="4">
      <c r="B262" s="180">
        <v>24250107</v>
      </c>
      <c r="C262" s="145" t="s">
        <v>625</v>
      </c>
      <c r="D262" s="478">
        <v>0</v>
      </c>
      <c r="E262" s="478">
        <v>9844540</v>
      </c>
      <c r="F262" s="478">
        <v>9844540</v>
      </c>
      <c r="G262" s="478">
        <v>0</v>
      </c>
    </row>
    <row r="263" spans="2:7" outlineLevel="4">
      <c r="B263" s="180">
        <v>24250108</v>
      </c>
      <c r="C263" s="145" t="s">
        <v>626</v>
      </c>
      <c r="D263" s="478">
        <v>0</v>
      </c>
      <c r="E263" s="478">
        <v>1162000</v>
      </c>
      <c r="F263" s="478">
        <v>1162000</v>
      </c>
      <c r="G263" s="478">
        <v>0</v>
      </c>
    </row>
    <row r="264" spans="2:7" outlineLevel="4">
      <c r="B264" s="180">
        <v>24250109</v>
      </c>
      <c r="C264" s="145" t="s">
        <v>627</v>
      </c>
      <c r="D264" s="478">
        <v>0</v>
      </c>
      <c r="E264" s="478">
        <v>0</v>
      </c>
      <c r="F264" s="478">
        <v>0</v>
      </c>
      <c r="G264" s="478">
        <v>0</v>
      </c>
    </row>
    <row r="265" spans="2:7" outlineLevel="4">
      <c r="B265" s="180">
        <v>24250112</v>
      </c>
      <c r="C265" s="145" t="s">
        <v>501</v>
      </c>
      <c r="D265" s="478">
        <v>-98669760</v>
      </c>
      <c r="E265" s="478">
        <v>685917265.99000001</v>
      </c>
      <c r="F265" s="478">
        <v>697047964.69000006</v>
      </c>
      <c r="G265" s="478">
        <v>-109800458.69999999</v>
      </c>
    </row>
    <row r="266" spans="2:7" outlineLevel="4">
      <c r="B266" s="180">
        <v>24250113</v>
      </c>
      <c r="C266" s="145" t="s">
        <v>630</v>
      </c>
      <c r="D266" s="478">
        <v>0</v>
      </c>
      <c r="E266" s="478">
        <v>137865891</v>
      </c>
      <c r="F266" s="478">
        <v>297983449</v>
      </c>
      <c r="G266" s="478">
        <v>-160117558</v>
      </c>
    </row>
    <row r="267" spans="2:7" outlineLevel="4">
      <c r="B267" s="180">
        <v>24250114</v>
      </c>
      <c r="C267" s="145" t="s">
        <v>631</v>
      </c>
      <c r="D267" s="478">
        <v>0</v>
      </c>
      <c r="E267" s="478">
        <v>246490</v>
      </c>
      <c r="F267" s="478">
        <v>9383784</v>
      </c>
      <c r="G267" s="478">
        <v>-9137294</v>
      </c>
    </row>
    <row r="268" spans="2:7" outlineLevel="4">
      <c r="B268" s="180">
        <v>24250115</v>
      </c>
      <c r="C268" s="145" t="s">
        <v>632</v>
      </c>
      <c r="D268" s="478">
        <v>-392500</v>
      </c>
      <c r="E268" s="478">
        <v>314154758</v>
      </c>
      <c r="F268" s="478">
        <v>314189858</v>
      </c>
      <c r="G268" s="478">
        <v>-427600</v>
      </c>
    </row>
    <row r="269" spans="2:7" outlineLevel="4">
      <c r="B269" s="180">
        <v>24250116</v>
      </c>
      <c r="C269" s="145" t="s">
        <v>633</v>
      </c>
      <c r="D269" s="478">
        <v>0</v>
      </c>
      <c r="E269" s="478">
        <v>0</v>
      </c>
      <c r="F269" s="478">
        <v>0</v>
      </c>
      <c r="G269" s="478">
        <v>0</v>
      </c>
    </row>
    <row r="270" spans="2:7" outlineLevel="4">
      <c r="B270" s="180">
        <v>24250195</v>
      </c>
      <c r="C270" s="145" t="s">
        <v>634</v>
      </c>
      <c r="D270" s="478">
        <v>0</v>
      </c>
      <c r="E270" s="478">
        <v>0</v>
      </c>
      <c r="F270" s="478">
        <v>0</v>
      </c>
      <c r="G270" s="478">
        <v>0</v>
      </c>
    </row>
    <row r="271" spans="2:7" outlineLevel="3">
      <c r="B271" s="180">
        <v>242501</v>
      </c>
      <c r="C271" s="145" t="s">
        <v>619</v>
      </c>
      <c r="D271" s="478">
        <f>SUBTOTAL(9,D256:D270)</f>
        <v>-99062260</v>
      </c>
      <c r="E271" s="478">
        <f>SUBTOTAL(9,E256:E270)</f>
        <v>1492758271.1300001</v>
      </c>
      <c r="F271" s="478">
        <f>SUBTOTAL(9,F256:F270)</f>
        <v>1686861263.8500001</v>
      </c>
      <c r="G271" s="478">
        <f>SUBTOTAL(9,G256:G270)</f>
        <v>-293165252.71999997</v>
      </c>
    </row>
    <row r="272" spans="2:7" outlineLevel="4">
      <c r="B272" s="180">
        <v>24250201</v>
      </c>
      <c r="C272" s="145" t="s">
        <v>622</v>
      </c>
      <c r="D272" s="478">
        <v>-179381303</v>
      </c>
      <c r="E272" s="478">
        <v>1753900984</v>
      </c>
      <c r="F272" s="478">
        <v>1575948981</v>
      </c>
      <c r="G272" s="478">
        <v>-1429300</v>
      </c>
    </row>
    <row r="273" spans="2:7" outlineLevel="4">
      <c r="B273" s="180">
        <v>24250202</v>
      </c>
      <c r="C273" s="145" t="s">
        <v>636</v>
      </c>
      <c r="D273" s="478">
        <v>-139260003</v>
      </c>
      <c r="E273" s="478">
        <v>1361212823</v>
      </c>
      <c r="F273" s="478">
        <v>1223342320</v>
      </c>
      <c r="G273" s="478">
        <v>-1389500</v>
      </c>
    </row>
    <row r="274" spans="2:7" outlineLevel="4">
      <c r="B274" s="180">
        <v>24250203</v>
      </c>
      <c r="C274" s="145" t="s">
        <v>637</v>
      </c>
      <c r="D274" s="478">
        <v>-11062400</v>
      </c>
      <c r="E274" s="478">
        <v>107884600</v>
      </c>
      <c r="F274" s="478">
        <v>96822200</v>
      </c>
      <c r="G274" s="478">
        <v>0</v>
      </c>
    </row>
    <row r="275" spans="2:7" outlineLevel="3">
      <c r="B275" s="180">
        <v>242502</v>
      </c>
      <c r="C275" s="145" t="s">
        <v>635</v>
      </c>
      <c r="D275" s="478">
        <f>SUBTOTAL(9,D272:D274)</f>
        <v>-329703706</v>
      </c>
      <c r="E275" s="478">
        <f>SUBTOTAL(9,E272:E274)</f>
        <v>3222998407</v>
      </c>
      <c r="F275" s="478">
        <f>SUBTOTAL(9,F272:F274)</f>
        <v>2896113501</v>
      </c>
      <c r="G275" s="478">
        <f>SUBTOTAL(9,G272:G274)</f>
        <v>-2818800</v>
      </c>
    </row>
    <row r="276" spans="2:7" outlineLevel="4">
      <c r="B276" s="180">
        <v>24250301</v>
      </c>
      <c r="C276" s="145" t="s">
        <v>639</v>
      </c>
      <c r="D276" s="478">
        <v>-44059300</v>
      </c>
      <c r="E276" s="478">
        <v>422729594</v>
      </c>
      <c r="F276" s="478">
        <v>378670294</v>
      </c>
      <c r="G276" s="478">
        <v>0</v>
      </c>
    </row>
    <row r="277" spans="2:7" outlineLevel="4">
      <c r="B277" s="180">
        <v>24250302</v>
      </c>
      <c r="C277" s="145" t="s">
        <v>640</v>
      </c>
      <c r="D277" s="478">
        <v>-22018080</v>
      </c>
      <c r="E277" s="478">
        <v>211252996</v>
      </c>
      <c r="F277" s="478">
        <v>189234916</v>
      </c>
      <c r="G277" s="478">
        <v>0</v>
      </c>
    </row>
    <row r="278" spans="2:7" outlineLevel="4">
      <c r="B278" s="180">
        <v>24250303</v>
      </c>
      <c r="C278" s="145" t="s">
        <v>641</v>
      </c>
      <c r="D278" s="478">
        <v>-33027081</v>
      </c>
      <c r="E278" s="478">
        <v>316879462</v>
      </c>
      <c r="F278" s="478">
        <v>283852381</v>
      </c>
      <c r="G278" s="478">
        <v>0</v>
      </c>
    </row>
    <row r="279" spans="2:7" outlineLevel="3">
      <c r="B279" s="180">
        <v>242503</v>
      </c>
      <c r="C279" s="145" t="s">
        <v>638</v>
      </c>
      <c r="D279" s="478">
        <f>SUBTOTAL(9,D276:D278)</f>
        <v>-99104461</v>
      </c>
      <c r="E279" s="478">
        <f>SUBTOTAL(9,E276:E278)</f>
        <v>950862052</v>
      </c>
      <c r="F279" s="478">
        <f>SUBTOTAL(9,F276:F278)</f>
        <v>851757591</v>
      </c>
      <c r="G279" s="478">
        <f>SUBTOTAL(9,G276:G278)</f>
        <v>0</v>
      </c>
    </row>
    <row r="280" spans="2:7" outlineLevel="4">
      <c r="B280" s="180">
        <v>24250401</v>
      </c>
      <c r="C280" s="145" t="s">
        <v>642</v>
      </c>
      <c r="D280" s="478">
        <v>0</v>
      </c>
      <c r="E280" s="478">
        <v>0</v>
      </c>
      <c r="F280" s="478">
        <v>0</v>
      </c>
      <c r="G280" s="478">
        <v>0</v>
      </c>
    </row>
    <row r="281" spans="2:7" outlineLevel="3">
      <c r="B281" s="180">
        <v>242504</v>
      </c>
      <c r="C281" s="145" t="s">
        <v>642</v>
      </c>
      <c r="D281" s="478">
        <f>SUBTOTAL(9,D280:D280)</f>
        <v>0</v>
      </c>
      <c r="E281" s="478">
        <f>SUBTOTAL(9,E280:E280)</f>
        <v>0</v>
      </c>
      <c r="F281" s="478">
        <f>SUBTOTAL(9,F280:F280)</f>
        <v>0</v>
      </c>
      <c r="G281" s="478">
        <f>SUBTOTAL(9,G280:G280)</f>
        <v>0</v>
      </c>
    </row>
    <row r="282" spans="2:7" outlineLevel="2">
      <c r="B282" s="180">
        <v>2425</v>
      </c>
      <c r="C282" s="145" t="s">
        <v>619</v>
      </c>
      <c r="D282" s="478">
        <f>SUBTOTAL(9,D256:D281)</f>
        <v>-527870427</v>
      </c>
      <c r="E282" s="478">
        <f>SUBTOTAL(9,E256:E281)</f>
        <v>5666618730.1300001</v>
      </c>
      <c r="F282" s="478">
        <f>SUBTOTAL(9,F256:F281)</f>
        <v>5434732355.8500004</v>
      </c>
      <c r="G282" s="478">
        <f>SUBTOTAL(9,G256:G281)</f>
        <v>-295984052.71999997</v>
      </c>
    </row>
    <row r="283" spans="2:7" outlineLevel="4">
      <c r="B283" s="180">
        <v>24360101</v>
      </c>
      <c r="C283" s="145" t="s">
        <v>643</v>
      </c>
      <c r="D283" s="478">
        <v>0</v>
      </c>
      <c r="E283" s="478">
        <v>181701000</v>
      </c>
      <c r="F283" s="478">
        <v>181701000</v>
      </c>
      <c r="G283" s="478">
        <v>0</v>
      </c>
    </row>
    <row r="284" spans="2:7" outlineLevel="3">
      <c r="B284" s="180">
        <v>243601</v>
      </c>
      <c r="C284" s="145" t="s">
        <v>346</v>
      </c>
      <c r="D284" s="478">
        <f>SUBTOTAL(9,D283:D283)</f>
        <v>0</v>
      </c>
      <c r="E284" s="478">
        <f>SUBTOTAL(9,E283:E283)</f>
        <v>181701000</v>
      </c>
      <c r="F284" s="478">
        <f>SUBTOTAL(9,F283:F283)</f>
        <v>181701000</v>
      </c>
      <c r="G284" s="478">
        <f>SUBTOTAL(9,G283:G283)</f>
        <v>0</v>
      </c>
    </row>
    <row r="285" spans="2:7" outlineLevel="4">
      <c r="B285" s="180">
        <v>24360201</v>
      </c>
      <c r="C285" s="145" t="s">
        <v>645</v>
      </c>
      <c r="D285" s="478">
        <v>-5773000</v>
      </c>
      <c r="E285" s="478">
        <v>76589125</v>
      </c>
      <c r="F285" s="478">
        <v>79282125</v>
      </c>
      <c r="G285" s="478">
        <v>-8466000</v>
      </c>
    </row>
    <row r="286" spans="2:7" outlineLevel="4">
      <c r="B286" s="180">
        <v>24360202</v>
      </c>
      <c r="C286" s="145" t="s">
        <v>646</v>
      </c>
      <c r="D286" s="478">
        <v>0</v>
      </c>
      <c r="E286" s="478">
        <v>0</v>
      </c>
      <c r="F286" s="478">
        <v>0</v>
      </c>
      <c r="G286" s="478">
        <v>0</v>
      </c>
    </row>
    <row r="287" spans="2:7" outlineLevel="3">
      <c r="B287" s="180">
        <v>243602</v>
      </c>
      <c r="C287" s="145" t="s">
        <v>644</v>
      </c>
      <c r="D287" s="478">
        <f>SUBTOTAL(9,D285:D286)</f>
        <v>-5773000</v>
      </c>
      <c r="E287" s="478">
        <f>SUBTOTAL(9,E285:E286)</f>
        <v>76589125</v>
      </c>
      <c r="F287" s="478">
        <f>SUBTOTAL(9,F285:F286)</f>
        <v>79282125</v>
      </c>
      <c r="G287" s="478">
        <f>SUBTOTAL(9,G285:G286)</f>
        <v>-8466000</v>
      </c>
    </row>
    <row r="288" spans="2:7" outlineLevel="4">
      <c r="B288" s="180">
        <v>24360301</v>
      </c>
      <c r="C288" s="145" t="s">
        <v>648</v>
      </c>
      <c r="D288" s="478">
        <v>-5647922</v>
      </c>
      <c r="E288" s="478">
        <v>29414078</v>
      </c>
      <c r="F288" s="478">
        <v>26747224</v>
      </c>
      <c r="G288" s="478">
        <v>-2981068</v>
      </c>
    </row>
    <row r="289" spans="2:7" outlineLevel="3">
      <c r="B289" s="180">
        <v>243603</v>
      </c>
      <c r="C289" s="145" t="s">
        <v>647</v>
      </c>
      <c r="D289" s="478">
        <f>SUBTOTAL(9,D288:D288)</f>
        <v>-5647922</v>
      </c>
      <c r="E289" s="478">
        <f>SUBTOTAL(9,E288:E288)</f>
        <v>29414078</v>
      </c>
      <c r="F289" s="478">
        <f>SUBTOTAL(9,F288:F288)</f>
        <v>26747224</v>
      </c>
      <c r="G289" s="478">
        <f>SUBTOTAL(9,G288:G288)</f>
        <v>-2981068</v>
      </c>
    </row>
    <row r="290" spans="2:7" outlineLevel="4">
      <c r="B290" s="180">
        <v>24360501</v>
      </c>
      <c r="C290" s="145" t="s">
        <v>650</v>
      </c>
      <c r="D290" s="478">
        <v>-9412300</v>
      </c>
      <c r="E290" s="478">
        <v>52411792.009999998</v>
      </c>
      <c r="F290" s="478">
        <v>58969718.019999996</v>
      </c>
      <c r="G290" s="478">
        <v>-15970226.01</v>
      </c>
    </row>
    <row r="291" spans="2:7" outlineLevel="3">
      <c r="B291" s="180">
        <v>243605</v>
      </c>
      <c r="C291" s="145" t="s">
        <v>649</v>
      </c>
      <c r="D291" s="478">
        <f>SUBTOTAL(9,D290:D290)</f>
        <v>-9412300</v>
      </c>
      <c r="E291" s="478">
        <f>SUBTOTAL(9,E290:E290)</f>
        <v>52411792.009999998</v>
      </c>
      <c r="F291" s="478">
        <f>SUBTOTAL(9,F290:F290)</f>
        <v>58969718.019999996</v>
      </c>
      <c r="G291" s="478">
        <f>SUBTOTAL(9,G290:G290)</f>
        <v>-15970226.01</v>
      </c>
    </row>
    <row r="292" spans="2:7" outlineLevel="4">
      <c r="B292" s="180">
        <v>24360601</v>
      </c>
      <c r="C292" s="145" t="s">
        <v>651</v>
      </c>
      <c r="D292" s="478">
        <v>0</v>
      </c>
      <c r="E292" s="478">
        <v>0</v>
      </c>
      <c r="F292" s="478">
        <v>0</v>
      </c>
      <c r="G292" s="478">
        <v>0</v>
      </c>
    </row>
    <row r="293" spans="2:7" outlineLevel="3">
      <c r="B293" s="180">
        <v>243606</v>
      </c>
      <c r="C293" s="145" t="s">
        <v>415</v>
      </c>
      <c r="D293" s="478">
        <f>SUBTOTAL(9,D292:D292)</f>
        <v>0</v>
      </c>
      <c r="E293" s="478">
        <f>SUBTOTAL(9,E292:E292)</f>
        <v>0</v>
      </c>
      <c r="F293" s="478">
        <f>SUBTOTAL(9,F292:F292)</f>
        <v>0</v>
      </c>
      <c r="G293" s="478">
        <f>SUBTOTAL(9,G292:G292)</f>
        <v>0</v>
      </c>
    </row>
    <row r="294" spans="2:7" outlineLevel="4">
      <c r="B294" s="180">
        <v>24360801</v>
      </c>
      <c r="C294" s="145" t="s">
        <v>655</v>
      </c>
      <c r="D294" s="478">
        <v>-1738031</v>
      </c>
      <c r="E294" s="478">
        <v>11299491.66</v>
      </c>
      <c r="F294" s="478">
        <v>13284130.66</v>
      </c>
      <c r="G294" s="478">
        <v>-3722670</v>
      </c>
    </row>
    <row r="295" spans="2:7" outlineLevel="3">
      <c r="B295" s="180">
        <v>243608</v>
      </c>
      <c r="C295" s="145" t="s">
        <v>654</v>
      </c>
      <c r="D295" s="478">
        <f>SUBTOTAL(9,D294:D294)</f>
        <v>-1738031</v>
      </c>
      <c r="E295" s="478">
        <f>SUBTOTAL(9,E294:E294)</f>
        <v>11299491.66</v>
      </c>
      <c r="F295" s="478">
        <f>SUBTOTAL(9,F294:F294)</f>
        <v>13284130.66</v>
      </c>
      <c r="G295" s="478">
        <f>SUBTOTAL(9,G294:G294)</f>
        <v>-3722670</v>
      </c>
    </row>
    <row r="296" spans="2:7" outlineLevel="4">
      <c r="B296" s="180">
        <v>24361001</v>
      </c>
      <c r="C296" s="145" t="s">
        <v>657</v>
      </c>
      <c r="D296" s="478">
        <v>0</v>
      </c>
      <c r="E296" s="478">
        <v>0</v>
      </c>
      <c r="F296" s="478">
        <v>151968</v>
      </c>
      <c r="G296" s="478">
        <v>-151968</v>
      </c>
    </row>
    <row r="297" spans="2:7" outlineLevel="3">
      <c r="B297" s="180">
        <v>243610</v>
      </c>
      <c r="C297" s="145" t="s">
        <v>656</v>
      </c>
      <c r="D297" s="478">
        <f>SUBTOTAL(9,D296:D296)</f>
        <v>0</v>
      </c>
      <c r="E297" s="478">
        <f>SUBTOTAL(9,E296:E296)</f>
        <v>0</v>
      </c>
      <c r="F297" s="478">
        <f>SUBTOTAL(9,F296:F296)</f>
        <v>151968</v>
      </c>
      <c r="G297" s="478">
        <f>SUBTOTAL(9,G296:G296)</f>
        <v>-151968</v>
      </c>
    </row>
    <row r="298" spans="2:7" outlineLevel="4">
      <c r="B298" s="180">
        <v>24362501</v>
      </c>
      <c r="C298" s="145" t="s">
        <v>661</v>
      </c>
      <c r="D298" s="478">
        <v>-11172</v>
      </c>
      <c r="E298" s="478">
        <v>122892</v>
      </c>
      <c r="F298" s="478">
        <v>128478</v>
      </c>
      <c r="G298" s="478">
        <v>-16758</v>
      </c>
    </row>
    <row r="299" spans="2:7" outlineLevel="3">
      <c r="B299" s="180">
        <v>243625</v>
      </c>
      <c r="C299" s="145" t="s">
        <v>660</v>
      </c>
      <c r="D299" s="478">
        <f>SUBTOTAL(9,D298:D298)</f>
        <v>-11172</v>
      </c>
      <c r="E299" s="478">
        <f>SUBTOTAL(9,E298:E298)</f>
        <v>122892</v>
      </c>
      <c r="F299" s="478">
        <f>SUBTOTAL(9,F298:F298)</f>
        <v>128478</v>
      </c>
      <c r="G299" s="478">
        <f>SUBTOTAL(9,G298:G298)</f>
        <v>-16758</v>
      </c>
    </row>
    <row r="300" spans="2:7" outlineLevel="4">
      <c r="B300" s="180">
        <v>24362601</v>
      </c>
      <c r="C300" s="145" t="s">
        <v>663</v>
      </c>
      <c r="D300" s="478">
        <v>-2432172</v>
      </c>
      <c r="E300" s="478">
        <v>11862578</v>
      </c>
      <c r="F300" s="478">
        <v>14242950</v>
      </c>
      <c r="G300" s="478">
        <v>-4812544</v>
      </c>
    </row>
    <row r="301" spans="2:7" outlineLevel="3">
      <c r="B301" s="180">
        <v>243626</v>
      </c>
      <c r="C301" s="145" t="s">
        <v>662</v>
      </c>
      <c r="D301" s="478">
        <f>SUBTOTAL(9,D300:D300)</f>
        <v>-2432172</v>
      </c>
      <c r="E301" s="478">
        <f>SUBTOTAL(9,E300:E300)</f>
        <v>11862578</v>
      </c>
      <c r="F301" s="478">
        <f>SUBTOTAL(9,F300:F300)</f>
        <v>14242950</v>
      </c>
      <c r="G301" s="478">
        <f>SUBTOTAL(9,G300:G300)</f>
        <v>-4812544</v>
      </c>
    </row>
    <row r="302" spans="2:7" outlineLevel="4">
      <c r="B302" s="180">
        <v>24362701</v>
      </c>
      <c r="C302" s="145" t="s">
        <v>665</v>
      </c>
      <c r="D302" s="478">
        <v>0</v>
      </c>
      <c r="E302" s="478">
        <v>0</v>
      </c>
      <c r="F302" s="478">
        <v>0</v>
      </c>
      <c r="G302" s="478">
        <v>0</v>
      </c>
    </row>
    <row r="303" spans="2:7" outlineLevel="4">
      <c r="B303" s="180">
        <v>24362710</v>
      </c>
      <c r="C303" s="145" t="s">
        <v>670</v>
      </c>
      <c r="D303" s="478">
        <v>0</v>
      </c>
      <c r="E303" s="478">
        <v>0</v>
      </c>
      <c r="F303" s="478">
        <v>0</v>
      </c>
      <c r="G303" s="478">
        <v>0</v>
      </c>
    </row>
    <row r="304" spans="2:7" outlineLevel="3">
      <c r="B304" s="180">
        <v>243627</v>
      </c>
      <c r="C304" s="145" t="s">
        <v>664</v>
      </c>
      <c r="D304" s="478">
        <f>SUBTOTAL(9,D302:D303)</f>
        <v>0</v>
      </c>
      <c r="E304" s="478">
        <f>SUBTOTAL(9,E302:E303)</f>
        <v>0</v>
      </c>
      <c r="F304" s="478">
        <f>SUBTOTAL(9,F302:F303)</f>
        <v>0</v>
      </c>
      <c r="G304" s="478">
        <f>SUBTOTAL(9,G302:G303)</f>
        <v>0</v>
      </c>
    </row>
    <row r="305" spans="2:7" outlineLevel="2">
      <c r="B305" s="180">
        <v>2436</v>
      </c>
      <c r="C305" s="145" t="s">
        <v>346</v>
      </c>
      <c r="D305" s="478">
        <f>SUBTOTAL(9,D283:D304)</f>
        <v>-25014597</v>
      </c>
      <c r="E305" s="478">
        <f>SUBTOTAL(9,E283:E304)</f>
        <v>363400956.67000002</v>
      </c>
      <c r="F305" s="478">
        <f>SUBTOTAL(9,F283:F304)</f>
        <v>374507593.68000001</v>
      </c>
      <c r="G305" s="478">
        <f>SUBTOTAL(9,G283:G304)</f>
        <v>-36121234.009999998</v>
      </c>
    </row>
    <row r="306" spans="2:7" outlineLevel="4">
      <c r="B306" s="180">
        <v>24400401</v>
      </c>
      <c r="C306" s="145" t="s">
        <v>673</v>
      </c>
      <c r="D306" s="478">
        <v>0</v>
      </c>
      <c r="E306" s="478">
        <v>28663023</v>
      </c>
      <c r="F306" s="478">
        <v>28663023</v>
      </c>
      <c r="G306" s="478">
        <v>0</v>
      </c>
    </row>
    <row r="307" spans="2:7" outlineLevel="3">
      <c r="B307" s="180">
        <v>244004</v>
      </c>
      <c r="C307" s="145" t="s">
        <v>672</v>
      </c>
      <c r="D307" s="478">
        <f>SUBTOTAL(9,D306:D306)</f>
        <v>0</v>
      </c>
      <c r="E307" s="478">
        <f>SUBTOTAL(9,E306:E306)</f>
        <v>28663023</v>
      </c>
      <c r="F307" s="478">
        <f>SUBTOTAL(9,F306:F306)</f>
        <v>28663023</v>
      </c>
      <c r="G307" s="478">
        <f>SUBTOTAL(9,G306:G306)</f>
        <v>0</v>
      </c>
    </row>
    <row r="308" spans="2:7" outlineLevel="2">
      <c r="B308" s="180">
        <v>2440</v>
      </c>
      <c r="C308" s="145" t="s">
        <v>671</v>
      </c>
      <c r="D308" s="478">
        <f>SUBTOTAL(9,D306:D307)</f>
        <v>0</v>
      </c>
      <c r="E308" s="478">
        <f>SUBTOTAL(9,E306:E307)</f>
        <v>28663023</v>
      </c>
      <c r="F308" s="478">
        <f>SUBTOTAL(9,F306:F307)</f>
        <v>28663023</v>
      </c>
      <c r="G308" s="478">
        <f>SUBTOTAL(9,G306:G307)</f>
        <v>0</v>
      </c>
    </row>
    <row r="309" spans="2:7" outlineLevel="4">
      <c r="B309" s="180">
        <v>24450101</v>
      </c>
      <c r="C309" s="145" t="s">
        <v>679</v>
      </c>
      <c r="D309" s="478">
        <v>0</v>
      </c>
      <c r="E309" s="478">
        <v>0</v>
      </c>
      <c r="F309" s="478">
        <v>0</v>
      </c>
      <c r="G309" s="478">
        <v>0</v>
      </c>
    </row>
    <row r="310" spans="2:7" outlineLevel="3">
      <c r="B310" s="180">
        <v>244501</v>
      </c>
      <c r="C310" s="145" t="s">
        <v>331</v>
      </c>
      <c r="D310" s="478">
        <f>SUBTOTAL(9,D309:D309)</f>
        <v>0</v>
      </c>
      <c r="E310" s="478">
        <f>SUBTOTAL(9,E309:E309)</f>
        <v>0</v>
      </c>
      <c r="F310" s="478">
        <f>SUBTOTAL(9,F309:F309)</f>
        <v>0</v>
      </c>
      <c r="G310" s="478">
        <f>SUBTOTAL(9,G309:G309)</f>
        <v>0</v>
      </c>
    </row>
    <row r="311" spans="2:7" outlineLevel="4">
      <c r="B311" s="180">
        <v>24450201</v>
      </c>
      <c r="C311" s="145" t="s">
        <v>681</v>
      </c>
      <c r="D311" s="478">
        <v>-5240265557.5099993</v>
      </c>
      <c r="E311" s="478">
        <v>302931334.13999999</v>
      </c>
      <c r="F311" s="478">
        <v>2101246041.8699999</v>
      </c>
      <c r="G311" s="478">
        <v>-7038580265.2400007</v>
      </c>
    </row>
    <row r="312" spans="2:7" outlineLevel="4">
      <c r="B312" s="180">
        <v>24450202</v>
      </c>
      <c r="C312" s="145" t="s">
        <v>682</v>
      </c>
      <c r="D312" s="478">
        <v>-624026710.16000009</v>
      </c>
      <c r="E312" s="478">
        <v>1582302.71</v>
      </c>
      <c r="F312" s="478">
        <v>9585535.5299999975</v>
      </c>
      <c r="G312" s="478">
        <v>-632029942.98000014</v>
      </c>
    </row>
    <row r="313" spans="2:7" outlineLevel="3">
      <c r="B313" s="180">
        <v>244502</v>
      </c>
      <c r="C313" s="145" t="s">
        <v>680</v>
      </c>
      <c r="D313" s="478">
        <f>SUBTOTAL(9,D311:D312)</f>
        <v>-5864292267.6699991</v>
      </c>
      <c r="E313" s="478">
        <f>SUBTOTAL(9,E311:E312)</f>
        <v>304513636.84999996</v>
      </c>
      <c r="F313" s="478">
        <f>SUBTOTAL(9,F311:F312)</f>
        <v>2110831577.3999999</v>
      </c>
      <c r="G313" s="478">
        <f>SUBTOTAL(9,G311:G312)</f>
        <v>-7670610208.2200012</v>
      </c>
    </row>
    <row r="314" spans="2:7" outlineLevel="4">
      <c r="B314" s="180">
        <v>24450401</v>
      </c>
      <c r="C314" s="145" t="s">
        <v>686</v>
      </c>
      <c r="D314" s="478">
        <v>0</v>
      </c>
      <c r="E314" s="478">
        <v>0</v>
      </c>
      <c r="F314" s="478">
        <v>0</v>
      </c>
      <c r="G314" s="478">
        <v>0</v>
      </c>
    </row>
    <row r="315" spans="2:7" outlineLevel="3">
      <c r="B315" s="180">
        <v>244504</v>
      </c>
      <c r="C315" s="145" t="s">
        <v>685</v>
      </c>
      <c r="D315" s="478">
        <f>SUBTOTAL(9,D314:D314)</f>
        <v>0</v>
      </c>
      <c r="E315" s="478">
        <f>SUBTOTAL(9,E314:E314)</f>
        <v>0</v>
      </c>
      <c r="F315" s="478">
        <f>SUBTOTAL(9,F314:F314)</f>
        <v>0</v>
      </c>
      <c r="G315" s="478">
        <f>SUBTOTAL(9,G314:G314)</f>
        <v>0</v>
      </c>
    </row>
    <row r="316" spans="2:7" outlineLevel="4">
      <c r="B316" s="180">
        <v>24450501</v>
      </c>
      <c r="C316" s="145" t="s">
        <v>689</v>
      </c>
      <c r="D316" s="478">
        <v>94261306.140000001</v>
      </c>
      <c r="E316" s="478">
        <v>27527965.210000001</v>
      </c>
      <c r="F316" s="478">
        <v>0</v>
      </c>
      <c r="G316" s="478">
        <v>121789271.34999999</v>
      </c>
    </row>
    <row r="317" spans="2:7" outlineLevel="4">
      <c r="B317" s="180">
        <v>24450503</v>
      </c>
      <c r="C317" s="145" t="s">
        <v>687</v>
      </c>
      <c r="D317" s="478">
        <v>94810</v>
      </c>
      <c r="E317" s="478">
        <v>0</v>
      </c>
      <c r="F317" s="478">
        <v>0</v>
      </c>
      <c r="G317" s="478">
        <v>94810</v>
      </c>
    </row>
    <row r="318" spans="2:7" outlineLevel="3">
      <c r="B318" s="180">
        <v>244505</v>
      </c>
      <c r="C318" s="145" t="s">
        <v>688</v>
      </c>
      <c r="D318" s="478">
        <f>SUBTOTAL(9,D316:D317)</f>
        <v>94356116.140000001</v>
      </c>
      <c r="E318" s="478">
        <f>SUBTOTAL(9,E316:E317)</f>
        <v>27527965.210000001</v>
      </c>
      <c r="F318" s="478">
        <f>SUBTOTAL(9,F316:F317)</f>
        <v>0</v>
      </c>
      <c r="G318" s="478">
        <f>SUBTOTAL(9,G316:G317)</f>
        <v>121884081.34999999</v>
      </c>
    </row>
    <row r="319" spans="2:7" outlineLevel="4">
      <c r="B319" s="180">
        <v>24450603</v>
      </c>
      <c r="C319" s="145" t="s">
        <v>692</v>
      </c>
      <c r="D319" s="478">
        <v>145984649.79999998</v>
      </c>
      <c r="E319" s="478">
        <v>59354146.649999999</v>
      </c>
      <c r="F319" s="478">
        <v>5911.5700000000006</v>
      </c>
      <c r="G319" s="478">
        <v>205332884.88</v>
      </c>
    </row>
    <row r="320" spans="2:7" outlineLevel="4">
      <c r="B320" s="180">
        <v>24450604</v>
      </c>
      <c r="C320" s="145" t="s">
        <v>693</v>
      </c>
      <c r="D320" s="478">
        <v>61750</v>
      </c>
      <c r="E320" s="478">
        <v>0</v>
      </c>
      <c r="F320" s="478">
        <v>0</v>
      </c>
      <c r="G320" s="478">
        <v>61750</v>
      </c>
    </row>
    <row r="321" spans="2:7" outlineLevel="4">
      <c r="B321" s="180">
        <v>24450605</v>
      </c>
      <c r="C321" s="145" t="s">
        <v>694</v>
      </c>
      <c r="D321" s="478">
        <v>480001.22</v>
      </c>
      <c r="E321" s="478">
        <v>0</v>
      </c>
      <c r="F321" s="478">
        <v>0</v>
      </c>
      <c r="G321" s="478">
        <v>480001.22</v>
      </c>
    </row>
    <row r="322" spans="2:7" outlineLevel="3">
      <c r="B322" s="180">
        <v>244506</v>
      </c>
      <c r="C322" s="145" t="s">
        <v>691</v>
      </c>
      <c r="D322" s="478">
        <f>SUBTOTAL(9,D319:D321)</f>
        <v>146526401.01999998</v>
      </c>
      <c r="E322" s="478">
        <f>SUBTOTAL(9,E319:E321)</f>
        <v>59354146.649999999</v>
      </c>
      <c r="F322" s="478">
        <f>SUBTOTAL(9,F319:F321)</f>
        <v>5911.5700000000006</v>
      </c>
      <c r="G322" s="478">
        <f>SUBTOTAL(9,G319:G321)</f>
        <v>205874636.09999999</v>
      </c>
    </row>
    <row r="323" spans="2:7" outlineLevel="4">
      <c r="B323" s="180">
        <v>24450801</v>
      </c>
      <c r="C323" s="145" t="s">
        <v>698</v>
      </c>
      <c r="D323" s="478">
        <v>0</v>
      </c>
      <c r="E323" s="478">
        <v>0</v>
      </c>
      <c r="F323" s="478">
        <v>0</v>
      </c>
      <c r="G323" s="478">
        <v>0</v>
      </c>
    </row>
    <row r="324" spans="2:7" outlineLevel="3">
      <c r="B324" s="180">
        <v>244508</v>
      </c>
      <c r="C324" s="145" t="s">
        <v>697</v>
      </c>
      <c r="D324" s="478">
        <f>SUBTOTAL(9,D323:D323)</f>
        <v>0</v>
      </c>
      <c r="E324" s="478">
        <f>SUBTOTAL(9,E323:E323)</f>
        <v>0</v>
      </c>
      <c r="F324" s="478">
        <f>SUBTOTAL(9,F323:F323)</f>
        <v>0</v>
      </c>
      <c r="G324" s="478">
        <f>SUBTOTAL(9,G323:G323)</f>
        <v>0</v>
      </c>
    </row>
    <row r="325" spans="2:7" outlineLevel="4">
      <c r="B325" s="180">
        <v>24457601</v>
      </c>
      <c r="C325" s="145" t="s">
        <v>703</v>
      </c>
      <c r="D325" s="478">
        <v>5484477710.0800009</v>
      </c>
      <c r="E325" s="478">
        <v>1410439100.1200001</v>
      </c>
      <c r="F325" s="478">
        <v>0</v>
      </c>
      <c r="G325" s="478">
        <v>6894916810.2000008</v>
      </c>
    </row>
    <row r="326" spans="2:7" outlineLevel="3">
      <c r="B326" s="180">
        <v>244576</v>
      </c>
      <c r="C326" s="145" t="s">
        <v>702</v>
      </c>
      <c r="D326" s="478">
        <f>SUBTOTAL(9,D325:D325)</f>
        <v>5484477710.0800009</v>
      </c>
      <c r="E326" s="478">
        <f>SUBTOTAL(9,E325:E325)</f>
        <v>1410439100.1200001</v>
      </c>
      <c r="F326" s="478">
        <f>SUBTOTAL(9,F325:F325)</f>
        <v>0</v>
      </c>
      <c r="G326" s="478">
        <f>SUBTOTAL(9,G325:G325)</f>
        <v>6894916810.2000008</v>
      </c>
    </row>
    <row r="327" spans="2:7" outlineLevel="4">
      <c r="B327" s="180">
        <v>24458001</v>
      </c>
      <c r="C327" s="145" t="s">
        <v>705</v>
      </c>
      <c r="D327" s="478">
        <v>0</v>
      </c>
      <c r="E327" s="478">
        <v>1409079000</v>
      </c>
      <c r="F327" s="478">
        <v>1409079000</v>
      </c>
      <c r="G327" s="478">
        <v>0</v>
      </c>
    </row>
    <row r="328" spans="2:7" outlineLevel="3">
      <c r="B328" s="180">
        <v>244580</v>
      </c>
      <c r="C328" s="145" t="s">
        <v>704</v>
      </c>
      <c r="D328" s="478">
        <f>SUBTOTAL(9,D327:D327)</f>
        <v>0</v>
      </c>
      <c r="E328" s="478">
        <f>SUBTOTAL(9,E327:E327)</f>
        <v>1409079000</v>
      </c>
      <c r="F328" s="478">
        <f>SUBTOTAL(9,F327:F327)</f>
        <v>1409079000</v>
      </c>
      <c r="G328" s="478">
        <f>SUBTOTAL(9,G327:G327)</f>
        <v>0</v>
      </c>
    </row>
    <row r="329" spans="2:7" outlineLevel="2">
      <c r="B329" s="180">
        <v>2445</v>
      </c>
      <c r="C329" s="145" t="s">
        <v>678</v>
      </c>
      <c r="D329" s="478">
        <f>SUBTOTAL(9,D309:D328)</f>
        <v>-138932040.42999744</v>
      </c>
      <c r="E329" s="478">
        <f>SUBTOTAL(9,E309:E328)</f>
        <v>3210913848.8299999</v>
      </c>
      <c r="F329" s="478">
        <f>SUBTOTAL(9,F309:F328)</f>
        <v>3519916488.9699998</v>
      </c>
      <c r="G329" s="478">
        <f>SUBTOTAL(9,G309:G328)</f>
        <v>-447934680.56999969</v>
      </c>
    </row>
    <row r="330" spans="2:7" outlineLevel="4">
      <c r="B330" s="180">
        <v>24500101</v>
      </c>
      <c r="C330" s="145" t="s">
        <v>709</v>
      </c>
      <c r="D330" s="478">
        <v>0</v>
      </c>
      <c r="E330" s="478">
        <v>5250000</v>
      </c>
      <c r="F330" s="478">
        <v>5250000</v>
      </c>
      <c r="G330" s="478">
        <v>0</v>
      </c>
    </row>
    <row r="331" spans="2:7" outlineLevel="3">
      <c r="B331" s="180">
        <v>245001</v>
      </c>
      <c r="C331" s="145" t="s">
        <v>708</v>
      </c>
      <c r="D331" s="478">
        <f>SUBTOTAL(9,D330:D330)</f>
        <v>0</v>
      </c>
      <c r="E331" s="478">
        <f>SUBTOTAL(9,E330:E330)</f>
        <v>5250000</v>
      </c>
      <c r="F331" s="478">
        <f>SUBTOTAL(9,F330:F330)</f>
        <v>5250000</v>
      </c>
      <c r="G331" s="478">
        <f>SUBTOTAL(9,G330:G330)</f>
        <v>0</v>
      </c>
    </row>
    <row r="332" spans="2:7" outlineLevel="2">
      <c r="B332" s="180">
        <v>2450</v>
      </c>
      <c r="C332" s="145" t="s">
        <v>707</v>
      </c>
      <c r="D332" s="478">
        <f>SUBTOTAL(9,D330:D331)</f>
        <v>0</v>
      </c>
      <c r="E332" s="478">
        <f>SUBTOTAL(9,E330:E331)</f>
        <v>5250000</v>
      </c>
      <c r="F332" s="478">
        <f>SUBTOTAL(9,F330:F331)</f>
        <v>5250000</v>
      </c>
      <c r="G332" s="478">
        <f>SUBTOTAL(9,G330:G331)</f>
        <v>0</v>
      </c>
    </row>
    <row r="333" spans="2:7" outlineLevel="4">
      <c r="B333" s="180">
        <v>24530101</v>
      </c>
      <c r="C333" s="145" t="s">
        <v>714</v>
      </c>
      <c r="D333" s="478">
        <v>-4659545907.7399998</v>
      </c>
      <c r="E333" s="478">
        <v>127027072.31999999</v>
      </c>
      <c r="F333" s="478">
        <v>1249378</v>
      </c>
      <c r="G333" s="478">
        <v>-4533768213.4200001</v>
      </c>
    </row>
    <row r="334" spans="2:7" outlineLevel="4">
      <c r="B334" s="180">
        <v>24530102</v>
      </c>
      <c r="C334" s="145" t="s">
        <v>715</v>
      </c>
      <c r="D334" s="478">
        <v>-48502513.100000001</v>
      </c>
      <c r="E334" s="478">
        <v>150181.59</v>
      </c>
      <c r="F334" s="478">
        <v>764095.13</v>
      </c>
      <c r="G334" s="478">
        <v>-49116426.640000001</v>
      </c>
    </row>
    <row r="335" spans="2:7" outlineLevel="4">
      <c r="B335" s="180">
        <v>24530104</v>
      </c>
      <c r="C335" s="145" t="s">
        <v>717</v>
      </c>
      <c r="D335" s="478">
        <v>-252579</v>
      </c>
      <c r="E335" s="478">
        <v>0</v>
      </c>
      <c r="F335" s="478">
        <v>0</v>
      </c>
      <c r="G335" s="478">
        <v>-252579</v>
      </c>
    </row>
    <row r="336" spans="2:7" outlineLevel="3">
      <c r="B336" s="180">
        <v>245301</v>
      </c>
      <c r="C336" s="145" t="s">
        <v>713</v>
      </c>
      <c r="D336" s="478">
        <f>SUBTOTAL(9,D333:D335)</f>
        <v>-4708300999.8400002</v>
      </c>
      <c r="E336" s="478">
        <f>SUBTOTAL(9,E333:E335)</f>
        <v>127177253.91</v>
      </c>
      <c r="F336" s="478">
        <f>SUBTOTAL(9,F333:F335)</f>
        <v>2013473.13</v>
      </c>
      <c r="G336" s="478">
        <f>SUBTOTAL(9,G333:G335)</f>
        <v>-4583137219.0600004</v>
      </c>
    </row>
    <row r="337" spans="2:7" outlineLevel="4">
      <c r="B337" s="180">
        <v>24530201</v>
      </c>
      <c r="C337" s="145" t="s">
        <v>719</v>
      </c>
      <c r="D337" s="478">
        <v>27833355.440000001</v>
      </c>
      <c r="E337" s="478">
        <v>0</v>
      </c>
      <c r="F337" s="478">
        <v>0</v>
      </c>
      <c r="G337" s="478">
        <v>27833355.440000001</v>
      </c>
    </row>
    <row r="338" spans="2:7" outlineLevel="4">
      <c r="B338" s="180">
        <v>24530202</v>
      </c>
      <c r="C338" s="145" t="s">
        <v>720</v>
      </c>
      <c r="D338" s="478">
        <v>1108989.3899999999</v>
      </c>
      <c r="E338" s="478">
        <v>0</v>
      </c>
      <c r="F338" s="478">
        <v>0</v>
      </c>
      <c r="G338" s="478">
        <v>1108989.3899999999</v>
      </c>
    </row>
    <row r="339" spans="2:7" outlineLevel="4">
      <c r="B339" s="180">
        <v>24530204</v>
      </c>
      <c r="C339" s="145" t="s">
        <v>722</v>
      </c>
      <c r="D339" s="478">
        <v>652.42999999999995</v>
      </c>
      <c r="E339" s="478">
        <v>0</v>
      </c>
      <c r="F339" s="478">
        <v>0</v>
      </c>
      <c r="G339" s="478">
        <v>652.42999999999995</v>
      </c>
    </row>
    <row r="340" spans="2:7" outlineLevel="4">
      <c r="B340" s="180">
        <v>24530206</v>
      </c>
      <c r="C340" s="145" t="s">
        <v>724</v>
      </c>
      <c r="D340" s="478">
        <v>26983139.300000001</v>
      </c>
      <c r="E340" s="478">
        <v>0</v>
      </c>
      <c r="F340" s="478">
        <v>0</v>
      </c>
      <c r="G340" s="478">
        <v>26983139.300000001</v>
      </c>
    </row>
    <row r="341" spans="2:7" outlineLevel="4">
      <c r="B341" s="180">
        <v>24530207</v>
      </c>
      <c r="C341" s="145" t="s">
        <v>725</v>
      </c>
      <c r="D341" s="478">
        <v>438875</v>
      </c>
      <c r="E341" s="478">
        <v>0</v>
      </c>
      <c r="F341" s="478">
        <v>0</v>
      </c>
      <c r="G341" s="478">
        <v>438875</v>
      </c>
    </row>
    <row r="342" spans="2:7" outlineLevel="4">
      <c r="B342" s="180">
        <v>24530208</v>
      </c>
      <c r="C342" s="145" t="s">
        <v>726</v>
      </c>
      <c r="D342" s="478">
        <v>18989377.120000001</v>
      </c>
      <c r="E342" s="478">
        <v>0</v>
      </c>
      <c r="F342" s="478">
        <v>0</v>
      </c>
      <c r="G342" s="478">
        <v>18989377.120000001</v>
      </c>
    </row>
    <row r="343" spans="2:7" outlineLevel="4">
      <c r="B343" s="180">
        <v>24530209</v>
      </c>
      <c r="C343" s="145" t="s">
        <v>727</v>
      </c>
      <c r="D343" s="478">
        <v>8051795.7999999998</v>
      </c>
      <c r="E343" s="478">
        <v>0</v>
      </c>
      <c r="F343" s="478">
        <v>0</v>
      </c>
      <c r="G343" s="478">
        <v>8051795.7999999998</v>
      </c>
    </row>
    <row r="344" spans="2:7" outlineLevel="4">
      <c r="B344" s="180">
        <v>24530211</v>
      </c>
      <c r="C344" s="145" t="s">
        <v>729</v>
      </c>
      <c r="D344" s="478">
        <v>398272730.18000001</v>
      </c>
      <c r="E344" s="478">
        <v>0</v>
      </c>
      <c r="F344" s="478">
        <v>0</v>
      </c>
      <c r="G344" s="478">
        <v>398272730.18000001</v>
      </c>
    </row>
    <row r="345" spans="2:7" outlineLevel="4">
      <c r="B345" s="180">
        <v>24530212</v>
      </c>
      <c r="C345" s="145" t="s">
        <v>730</v>
      </c>
      <c r="D345" s="478">
        <v>8747483.6099999994</v>
      </c>
      <c r="E345" s="478">
        <v>0</v>
      </c>
      <c r="F345" s="478">
        <v>0</v>
      </c>
      <c r="G345" s="478">
        <v>8747483.6099999994</v>
      </c>
    </row>
    <row r="346" spans="2:7" outlineLevel="4">
      <c r="B346" s="180">
        <v>24530213</v>
      </c>
      <c r="C346" s="145" t="s">
        <v>731</v>
      </c>
      <c r="D346" s="478">
        <v>14890702.23</v>
      </c>
      <c r="E346" s="478">
        <v>0</v>
      </c>
      <c r="F346" s="478">
        <v>0</v>
      </c>
      <c r="G346" s="478">
        <v>14890702.23</v>
      </c>
    </row>
    <row r="347" spans="2:7" outlineLevel="4">
      <c r="B347" s="180">
        <v>24530215</v>
      </c>
      <c r="C347" s="145" t="s">
        <v>733</v>
      </c>
      <c r="D347" s="478">
        <v>749000</v>
      </c>
      <c r="E347" s="478">
        <v>0</v>
      </c>
      <c r="F347" s="478">
        <v>0</v>
      </c>
      <c r="G347" s="478">
        <v>749000</v>
      </c>
    </row>
    <row r="348" spans="2:7" outlineLevel="4">
      <c r="B348" s="180">
        <v>24530216</v>
      </c>
      <c r="C348" s="145" t="s">
        <v>734</v>
      </c>
      <c r="D348" s="478">
        <v>36221801.170000002</v>
      </c>
      <c r="E348" s="478">
        <v>0</v>
      </c>
      <c r="F348" s="478">
        <v>0</v>
      </c>
      <c r="G348" s="478">
        <v>36221801.170000002</v>
      </c>
    </row>
    <row r="349" spans="2:7" outlineLevel="4">
      <c r="B349" s="180">
        <v>24530217</v>
      </c>
      <c r="C349" s="145" t="s">
        <v>735</v>
      </c>
      <c r="D349" s="478">
        <v>107146463.95999999</v>
      </c>
      <c r="E349" s="478">
        <v>0</v>
      </c>
      <c r="F349" s="478">
        <v>0</v>
      </c>
      <c r="G349" s="478">
        <v>107146463.95999999</v>
      </c>
    </row>
    <row r="350" spans="2:7" outlineLevel="4">
      <c r="B350" s="180">
        <v>24530219</v>
      </c>
      <c r="C350" s="145" t="s">
        <v>737</v>
      </c>
      <c r="D350" s="478">
        <v>5218038.83</v>
      </c>
      <c r="E350" s="478">
        <v>0</v>
      </c>
      <c r="F350" s="478">
        <v>0</v>
      </c>
      <c r="G350" s="478">
        <v>5218038.83</v>
      </c>
    </row>
    <row r="351" spans="2:7" outlineLevel="4">
      <c r="B351" s="180">
        <v>24530220</v>
      </c>
      <c r="C351" s="145" t="s">
        <v>738</v>
      </c>
      <c r="D351" s="478">
        <v>5500</v>
      </c>
      <c r="E351" s="478">
        <v>0</v>
      </c>
      <c r="F351" s="478">
        <v>0</v>
      </c>
      <c r="G351" s="478">
        <v>5500</v>
      </c>
    </row>
    <row r="352" spans="2:7" outlineLevel="4">
      <c r="B352" s="180">
        <v>24530221</v>
      </c>
      <c r="C352" s="145" t="s">
        <v>739</v>
      </c>
      <c r="D352" s="478">
        <v>1</v>
      </c>
      <c r="E352" s="478">
        <v>0</v>
      </c>
      <c r="F352" s="478">
        <v>0</v>
      </c>
      <c r="G352" s="478">
        <v>1</v>
      </c>
    </row>
    <row r="353" spans="2:7" outlineLevel="4">
      <c r="B353" s="180">
        <v>24530222</v>
      </c>
      <c r="C353" s="145" t="s">
        <v>740</v>
      </c>
      <c r="D353" s="478">
        <v>6550897.2599999998</v>
      </c>
      <c r="E353" s="478">
        <v>0</v>
      </c>
      <c r="F353" s="478">
        <v>0</v>
      </c>
      <c r="G353" s="478">
        <v>6550897.2599999998</v>
      </c>
    </row>
    <row r="354" spans="2:7" outlineLevel="4">
      <c r="B354" s="180">
        <v>24530227</v>
      </c>
      <c r="C354" s="145" t="s">
        <v>745</v>
      </c>
      <c r="D354" s="478">
        <v>3000000</v>
      </c>
      <c r="E354" s="478">
        <v>0</v>
      </c>
      <c r="F354" s="478">
        <v>0</v>
      </c>
      <c r="G354" s="478">
        <v>3000000</v>
      </c>
    </row>
    <row r="355" spans="2:7" outlineLevel="4">
      <c r="B355" s="180">
        <v>24530228</v>
      </c>
      <c r="C355" s="145" t="s">
        <v>746</v>
      </c>
      <c r="D355" s="478">
        <v>29785507.48</v>
      </c>
      <c r="E355" s="478">
        <v>0</v>
      </c>
      <c r="F355" s="478">
        <v>0</v>
      </c>
      <c r="G355" s="478">
        <v>29785507.48</v>
      </c>
    </row>
    <row r="356" spans="2:7" outlineLevel="4">
      <c r="B356" s="180">
        <v>24530229</v>
      </c>
      <c r="C356" s="145" t="s">
        <v>747</v>
      </c>
      <c r="D356" s="478">
        <v>111218807.23</v>
      </c>
      <c r="E356" s="478">
        <v>0</v>
      </c>
      <c r="F356" s="478">
        <v>0</v>
      </c>
      <c r="G356" s="478">
        <v>111218807.23</v>
      </c>
    </row>
    <row r="357" spans="2:7" outlineLevel="4">
      <c r="B357" s="180">
        <v>24530240</v>
      </c>
      <c r="C357" s="145" t="s">
        <v>755</v>
      </c>
      <c r="D357" s="478">
        <v>736993.4</v>
      </c>
      <c r="E357" s="478">
        <v>0</v>
      </c>
      <c r="F357" s="478">
        <v>0</v>
      </c>
      <c r="G357" s="478">
        <v>736993.4</v>
      </c>
    </row>
    <row r="358" spans="2:7" outlineLevel="4">
      <c r="B358" s="180">
        <v>24530241</v>
      </c>
      <c r="C358" s="145" t="s">
        <v>756</v>
      </c>
      <c r="D358" s="478">
        <v>85000</v>
      </c>
      <c r="E358" s="478">
        <v>0</v>
      </c>
      <c r="F358" s="478">
        <v>0</v>
      </c>
      <c r="G358" s="478">
        <v>85000</v>
      </c>
    </row>
    <row r="359" spans="2:7" outlineLevel="4">
      <c r="B359" s="180">
        <v>24530245</v>
      </c>
      <c r="C359" s="145" t="s">
        <v>760</v>
      </c>
      <c r="D359" s="478">
        <v>0</v>
      </c>
      <c r="E359" s="478">
        <v>0</v>
      </c>
      <c r="F359" s="478">
        <v>0</v>
      </c>
      <c r="G359" s="478">
        <v>0</v>
      </c>
    </row>
    <row r="360" spans="2:7" outlineLevel="4">
      <c r="B360" s="180">
        <v>24530246</v>
      </c>
      <c r="C360" s="145" t="s">
        <v>761</v>
      </c>
      <c r="D360" s="478">
        <v>16674368.189999999</v>
      </c>
      <c r="E360" s="478">
        <v>0</v>
      </c>
      <c r="F360" s="478">
        <v>0</v>
      </c>
      <c r="G360" s="478">
        <v>16674368.189999999</v>
      </c>
    </row>
    <row r="361" spans="2:7" outlineLevel="4">
      <c r="B361" s="180">
        <v>24530247</v>
      </c>
      <c r="C361" s="145" t="s">
        <v>762</v>
      </c>
      <c r="D361" s="478">
        <v>1593900</v>
      </c>
      <c r="E361" s="478">
        <v>0</v>
      </c>
      <c r="F361" s="478">
        <v>0</v>
      </c>
      <c r="G361" s="478">
        <v>1593900</v>
      </c>
    </row>
    <row r="362" spans="2:7" outlineLevel="4">
      <c r="B362" s="180">
        <v>24530248</v>
      </c>
      <c r="C362" s="145" t="s">
        <v>763</v>
      </c>
      <c r="D362" s="478">
        <v>655000</v>
      </c>
      <c r="E362" s="478">
        <v>0</v>
      </c>
      <c r="F362" s="478">
        <v>0</v>
      </c>
      <c r="G362" s="478">
        <v>655000</v>
      </c>
    </row>
    <row r="363" spans="2:7" outlineLevel="4">
      <c r="B363" s="180">
        <v>24530249</v>
      </c>
      <c r="C363" s="145" t="s">
        <v>764</v>
      </c>
      <c r="D363" s="478">
        <v>4965059.3600000003</v>
      </c>
      <c r="E363" s="478">
        <v>0</v>
      </c>
      <c r="F363" s="478">
        <v>0</v>
      </c>
      <c r="G363" s="478">
        <v>4965059.3600000003</v>
      </c>
    </row>
    <row r="364" spans="2:7" outlineLevel="4">
      <c r="B364" s="180">
        <v>24530250</v>
      </c>
      <c r="C364" s="145" t="s">
        <v>765</v>
      </c>
      <c r="D364" s="478">
        <v>16879167.149999999</v>
      </c>
      <c r="E364" s="478">
        <v>0</v>
      </c>
      <c r="F364" s="478">
        <v>0</v>
      </c>
      <c r="G364" s="478">
        <v>16879167.149999999</v>
      </c>
    </row>
    <row r="365" spans="2:7" outlineLevel="4">
      <c r="B365" s="180">
        <v>24530251</v>
      </c>
      <c r="C365" s="145" t="s">
        <v>766</v>
      </c>
      <c r="D365" s="478">
        <v>2910864.71</v>
      </c>
      <c r="E365" s="478">
        <v>0</v>
      </c>
      <c r="F365" s="478">
        <v>0</v>
      </c>
      <c r="G365" s="478">
        <v>2910864.71</v>
      </c>
    </row>
    <row r="366" spans="2:7" outlineLevel="4">
      <c r="B366" s="180">
        <v>24530252</v>
      </c>
      <c r="C366" s="145" t="s">
        <v>767</v>
      </c>
      <c r="D366" s="478">
        <v>3701335715.8499999</v>
      </c>
      <c r="E366" s="478">
        <v>0</v>
      </c>
      <c r="F366" s="478">
        <v>0</v>
      </c>
      <c r="G366" s="478">
        <v>3701335715.8499999</v>
      </c>
    </row>
    <row r="367" spans="2:7" outlineLevel="4">
      <c r="B367" s="180">
        <v>24530254</v>
      </c>
      <c r="C367" s="145" t="s">
        <v>769</v>
      </c>
      <c r="D367" s="478">
        <v>119930.89</v>
      </c>
      <c r="E367" s="478">
        <v>0</v>
      </c>
      <c r="F367" s="478">
        <v>0</v>
      </c>
      <c r="G367" s="478">
        <v>119930.89</v>
      </c>
    </row>
    <row r="368" spans="2:7" outlineLevel="4">
      <c r="B368" s="180">
        <v>24530256</v>
      </c>
      <c r="C368" s="145" t="s">
        <v>771</v>
      </c>
      <c r="D368" s="478">
        <v>8403.5400000000009</v>
      </c>
      <c r="E368" s="478">
        <v>0</v>
      </c>
      <c r="F368" s="478">
        <v>0</v>
      </c>
      <c r="G368" s="478">
        <v>8403.5400000000009</v>
      </c>
    </row>
    <row r="369" spans="2:7" outlineLevel="4">
      <c r="B369" s="180">
        <v>24530257</v>
      </c>
      <c r="C369" s="145" t="s">
        <v>772</v>
      </c>
      <c r="D369" s="478">
        <v>28836253.25</v>
      </c>
      <c r="E369" s="478">
        <v>0</v>
      </c>
      <c r="F369" s="478">
        <v>0</v>
      </c>
      <c r="G369" s="478">
        <v>28836253.25</v>
      </c>
    </row>
    <row r="370" spans="2:7" outlineLevel="4">
      <c r="B370" s="180">
        <v>24530258</v>
      </c>
      <c r="C370" s="145" t="s">
        <v>773</v>
      </c>
      <c r="D370" s="478">
        <v>258744.05</v>
      </c>
      <c r="E370" s="478">
        <v>0</v>
      </c>
      <c r="F370" s="478">
        <v>0</v>
      </c>
      <c r="G370" s="478">
        <v>258744.05</v>
      </c>
    </row>
    <row r="371" spans="2:7" outlineLevel="4">
      <c r="B371" s="180">
        <v>24530259</v>
      </c>
      <c r="C371" s="145" t="s">
        <v>774</v>
      </c>
      <c r="D371" s="478">
        <v>2864702</v>
      </c>
      <c r="E371" s="478">
        <v>0</v>
      </c>
      <c r="F371" s="478">
        <v>0</v>
      </c>
      <c r="G371" s="478">
        <v>2864702</v>
      </c>
    </row>
    <row r="372" spans="2:7" outlineLevel="3">
      <c r="B372" s="180">
        <v>245302</v>
      </c>
      <c r="C372" s="145" t="s">
        <v>718</v>
      </c>
      <c r="D372" s="478">
        <f>SUBTOTAL(9,D337:D371)</f>
        <v>4583137219.8200006</v>
      </c>
      <c r="E372" s="478">
        <f>SUBTOTAL(9,E337:E371)</f>
        <v>0</v>
      </c>
      <c r="F372" s="478">
        <f>SUBTOTAL(9,F337:F371)</f>
        <v>0</v>
      </c>
      <c r="G372" s="478">
        <f>SUBTOTAL(9,G337:G371)</f>
        <v>4583137219.8200006</v>
      </c>
    </row>
    <row r="373" spans="2:7" outlineLevel="2">
      <c r="B373" s="180">
        <v>2453</v>
      </c>
      <c r="C373" s="145" t="s">
        <v>712</v>
      </c>
      <c r="D373" s="478">
        <f>SUBTOTAL(9,D333:D372)</f>
        <v>-125163780.01999907</v>
      </c>
      <c r="E373" s="478">
        <f>SUBTOTAL(9,E333:E372)</f>
        <v>127177253.91</v>
      </c>
      <c r="F373" s="478">
        <f>SUBTOTAL(9,F333:F372)</f>
        <v>2013473.13</v>
      </c>
      <c r="G373" s="478">
        <f>SUBTOTAL(9,G333:G372)</f>
        <v>0.76000068616122007</v>
      </c>
    </row>
    <row r="374" spans="2:7" outlineLevel="1">
      <c r="B374" s="180">
        <v>24</v>
      </c>
      <c r="C374" s="145" t="s">
        <v>610</v>
      </c>
      <c r="D374" s="478">
        <f>SUBTOTAL(9,D248:D373)</f>
        <v>-1620934023.9399996</v>
      </c>
      <c r="E374" s="478">
        <f>SUBTOTAL(9,E248:E373)</f>
        <v>15775514082.799997</v>
      </c>
      <c r="F374" s="478">
        <f>SUBTOTAL(9,F248:F373)</f>
        <v>16473634407.75</v>
      </c>
      <c r="G374" s="478">
        <f>SUBTOTAL(9,G248:G373)</f>
        <v>-2319054348.8900042</v>
      </c>
    </row>
    <row r="375" spans="2:7" outlineLevel="4">
      <c r="B375" s="180">
        <v>25050101</v>
      </c>
      <c r="C375" s="145" t="s">
        <v>786</v>
      </c>
      <c r="D375" s="478">
        <v>-1513874</v>
      </c>
      <c r="E375" s="478">
        <v>8417697826</v>
      </c>
      <c r="F375" s="478">
        <v>8564780789</v>
      </c>
      <c r="G375" s="478">
        <v>-148596837</v>
      </c>
    </row>
    <row r="376" spans="2:7" outlineLevel="4">
      <c r="B376" s="180">
        <v>25050102</v>
      </c>
      <c r="C376" s="145" t="s">
        <v>787</v>
      </c>
      <c r="D376" s="478">
        <v>-255489516</v>
      </c>
      <c r="E376" s="478">
        <v>264344134</v>
      </c>
      <c r="F376" s="478">
        <v>798211026</v>
      </c>
      <c r="G376" s="478">
        <v>-789356408</v>
      </c>
    </row>
    <row r="377" spans="2:7" outlineLevel="4">
      <c r="B377" s="180">
        <v>25050103</v>
      </c>
      <c r="C377" s="145" t="s">
        <v>788</v>
      </c>
      <c r="D377" s="478">
        <v>-30659092</v>
      </c>
      <c r="E377" s="478">
        <v>35105678</v>
      </c>
      <c r="F377" s="478">
        <v>95161741</v>
      </c>
      <c r="G377" s="478">
        <v>-90715155</v>
      </c>
    </row>
    <row r="378" spans="2:7" outlineLevel="4">
      <c r="B378" s="180">
        <v>25050104</v>
      </c>
      <c r="C378" s="145" t="s">
        <v>789</v>
      </c>
      <c r="D378" s="478">
        <v>-407217221.57000005</v>
      </c>
      <c r="E378" s="478">
        <v>585839356.24000001</v>
      </c>
      <c r="F378" s="478">
        <v>595469127.83000004</v>
      </c>
      <c r="G378" s="478">
        <v>-416846993.15999997</v>
      </c>
    </row>
    <row r="379" spans="2:7" outlineLevel="4">
      <c r="B379" s="180">
        <v>25050105</v>
      </c>
      <c r="C379" s="145" t="s">
        <v>790</v>
      </c>
      <c r="D379" s="478">
        <v>-255489516</v>
      </c>
      <c r="E379" s="478">
        <v>1130493070</v>
      </c>
      <c r="F379" s="478">
        <v>875003554</v>
      </c>
      <c r="G379" s="478">
        <v>0</v>
      </c>
    </row>
    <row r="380" spans="2:7" outlineLevel="3">
      <c r="B380" s="180">
        <v>250501</v>
      </c>
      <c r="C380" s="145" t="s">
        <v>785</v>
      </c>
      <c r="D380" s="478">
        <f>SUBTOTAL(9,D375:D379)</f>
        <v>-950369219.57000005</v>
      </c>
      <c r="E380" s="478">
        <f>SUBTOTAL(9,E375:E379)</f>
        <v>10433480064.24</v>
      </c>
      <c r="F380" s="478">
        <f>SUBTOTAL(9,F375:F379)</f>
        <v>10928626237.83</v>
      </c>
      <c r="G380" s="478">
        <f>SUBTOTAL(9,G375:G379)</f>
        <v>-1445515393.1599998</v>
      </c>
    </row>
    <row r="381" spans="2:7" outlineLevel="2">
      <c r="B381" s="180">
        <v>2505</v>
      </c>
      <c r="C381" s="145" t="s">
        <v>785</v>
      </c>
      <c r="D381" s="478">
        <f>SUBTOTAL(9,D375:D380)</f>
        <v>-950369219.57000005</v>
      </c>
      <c r="E381" s="478">
        <f>SUBTOTAL(9,E375:E380)</f>
        <v>10433480064.24</v>
      </c>
      <c r="F381" s="478">
        <f>SUBTOTAL(9,F375:F380)</f>
        <v>10928626237.83</v>
      </c>
      <c r="G381" s="478">
        <f>SUBTOTAL(9,G375:G380)</f>
        <v>-1445515393.1599998</v>
      </c>
    </row>
    <row r="382" spans="2:7" outlineLevel="1">
      <c r="B382" s="180">
        <v>25</v>
      </c>
      <c r="C382" s="145" t="s">
        <v>784</v>
      </c>
      <c r="D382" s="478">
        <f>SUBTOTAL(9,D375:D381)</f>
        <v>-950369219.57000005</v>
      </c>
      <c r="E382" s="478">
        <f>SUBTOTAL(9,E375:E381)</f>
        <v>10433480064.24</v>
      </c>
      <c r="F382" s="478">
        <f>SUBTOTAL(9,F375:F381)</f>
        <v>10928626237.83</v>
      </c>
      <c r="G382" s="478">
        <f>SUBTOTAL(9,G375:G381)</f>
        <v>-1445515393.1599998</v>
      </c>
    </row>
    <row r="383" spans="2:7" outlineLevel="4">
      <c r="B383" s="180">
        <v>26110101</v>
      </c>
      <c r="C383" s="145" t="s">
        <v>793</v>
      </c>
      <c r="D383" s="478">
        <v>371001488.19</v>
      </c>
      <c r="E383" s="478">
        <v>0</v>
      </c>
      <c r="F383" s="478">
        <v>0</v>
      </c>
      <c r="G383" s="478">
        <v>371001488.19</v>
      </c>
    </row>
    <row r="384" spans="2:7" outlineLevel="4">
      <c r="B384" s="180">
        <v>26110102</v>
      </c>
      <c r="C384" s="145" t="s">
        <v>794</v>
      </c>
      <c r="D384" s="478">
        <v>1056864536</v>
      </c>
      <c r="E384" s="478">
        <v>0</v>
      </c>
      <c r="F384" s="478">
        <v>0</v>
      </c>
      <c r="G384" s="478">
        <v>1056864536</v>
      </c>
    </row>
    <row r="385" spans="2:7" outlineLevel="4">
      <c r="B385" s="180">
        <v>26110103</v>
      </c>
      <c r="C385" s="145" t="s">
        <v>795</v>
      </c>
      <c r="D385" s="478">
        <v>4582700000</v>
      </c>
      <c r="E385" s="478">
        <v>0</v>
      </c>
      <c r="F385" s="478">
        <v>0</v>
      </c>
      <c r="G385" s="478">
        <v>4582700000</v>
      </c>
    </row>
    <row r="386" spans="2:7" outlineLevel="4">
      <c r="B386" s="180">
        <v>26110104</v>
      </c>
      <c r="C386" s="145" t="s">
        <v>796</v>
      </c>
      <c r="D386" s="478">
        <v>135024765</v>
      </c>
      <c r="E386" s="478">
        <v>0</v>
      </c>
      <c r="F386" s="478">
        <v>0</v>
      </c>
      <c r="G386" s="478">
        <v>135024765</v>
      </c>
    </row>
    <row r="387" spans="2:7" outlineLevel="4">
      <c r="B387" s="180">
        <v>26110107</v>
      </c>
      <c r="C387" s="145" t="s">
        <v>797</v>
      </c>
      <c r="D387" s="478">
        <v>1643020</v>
      </c>
      <c r="E387" s="478">
        <v>0</v>
      </c>
      <c r="F387" s="478">
        <v>0</v>
      </c>
      <c r="G387" s="478">
        <v>1643020</v>
      </c>
    </row>
    <row r="388" spans="2:7" outlineLevel="4">
      <c r="B388" s="180">
        <v>26110108</v>
      </c>
      <c r="C388" s="145" t="s">
        <v>798</v>
      </c>
      <c r="D388" s="478">
        <v>54992400</v>
      </c>
      <c r="E388" s="478">
        <v>0</v>
      </c>
      <c r="F388" s="478">
        <v>0</v>
      </c>
      <c r="G388" s="478">
        <v>54992400</v>
      </c>
    </row>
    <row r="389" spans="2:7" outlineLevel="4">
      <c r="B389" s="180">
        <v>26110110</v>
      </c>
      <c r="C389" s="145" t="s">
        <v>800</v>
      </c>
      <c r="D389" s="478">
        <v>135024765</v>
      </c>
      <c r="E389" s="478">
        <v>0</v>
      </c>
      <c r="F389" s="478">
        <v>0</v>
      </c>
      <c r="G389" s="478">
        <v>135024765</v>
      </c>
    </row>
    <row r="390" spans="2:7" outlineLevel="4">
      <c r="B390" s="180">
        <v>26110122</v>
      </c>
      <c r="C390" s="145" t="s">
        <v>802</v>
      </c>
      <c r="D390" s="478">
        <v>1061901.68</v>
      </c>
      <c r="E390" s="478">
        <v>0</v>
      </c>
      <c r="F390" s="478">
        <v>0</v>
      </c>
      <c r="G390" s="478">
        <v>1061901.68</v>
      </c>
    </row>
    <row r="391" spans="2:7" outlineLevel="4">
      <c r="B391" s="180">
        <v>26110195</v>
      </c>
      <c r="C391" s="145" t="s">
        <v>803</v>
      </c>
      <c r="D391" s="478">
        <v>8836121.7599999998</v>
      </c>
      <c r="E391" s="478">
        <v>0</v>
      </c>
      <c r="F391" s="478">
        <v>0</v>
      </c>
      <c r="G391" s="478">
        <v>8836121.7599999998</v>
      </c>
    </row>
    <row r="392" spans="2:7" outlineLevel="4">
      <c r="B392" s="180">
        <v>26110199</v>
      </c>
      <c r="C392" s="145" t="s">
        <v>804</v>
      </c>
      <c r="D392" s="478">
        <v>15808983.369999999</v>
      </c>
      <c r="E392" s="478">
        <v>0</v>
      </c>
      <c r="F392" s="478">
        <v>0</v>
      </c>
      <c r="G392" s="478">
        <v>15808983.369999999</v>
      </c>
    </row>
    <row r="393" spans="2:7" outlineLevel="3">
      <c r="B393" s="180">
        <v>261101</v>
      </c>
      <c r="C393" s="145" t="s">
        <v>792</v>
      </c>
      <c r="D393" s="478">
        <f>SUBTOTAL(9,D383:D392)</f>
        <v>6362957981.000001</v>
      </c>
      <c r="E393" s="478">
        <f>SUBTOTAL(9,E383:E392)</f>
        <v>0</v>
      </c>
      <c r="F393" s="478">
        <f>SUBTOTAL(9,F383:F392)</f>
        <v>0</v>
      </c>
      <c r="G393" s="478">
        <f>SUBTOTAL(9,G383:G392)</f>
        <v>6362957981.000001</v>
      </c>
    </row>
    <row r="394" spans="2:7" outlineLevel="2">
      <c r="B394" s="180">
        <v>2611</v>
      </c>
      <c r="C394" s="145" t="s">
        <v>791</v>
      </c>
      <c r="D394" s="478">
        <f>SUBTOTAL(9,D383:D393)</f>
        <v>6362957981.000001</v>
      </c>
      <c r="E394" s="478">
        <f>SUBTOTAL(9,E383:E393)</f>
        <v>0</v>
      </c>
      <c r="F394" s="478">
        <f>SUBTOTAL(9,F383:F393)</f>
        <v>0</v>
      </c>
      <c r="G394" s="478">
        <f>SUBTOTAL(9,G383:G393)</f>
        <v>6362957981.000001</v>
      </c>
    </row>
    <row r="395" spans="2:7" outlineLevel="4">
      <c r="B395" s="180">
        <v>26250101</v>
      </c>
      <c r="C395" s="145" t="s">
        <v>805</v>
      </c>
      <c r="D395" s="478">
        <v>-3591781558</v>
      </c>
      <c r="E395" s="478">
        <v>6835379769</v>
      </c>
      <c r="F395" s="478">
        <v>4636879020</v>
      </c>
      <c r="G395" s="478">
        <v>-1393280809</v>
      </c>
    </row>
    <row r="396" spans="2:7" outlineLevel="4">
      <c r="B396" s="180">
        <v>26250102</v>
      </c>
      <c r="C396" s="145" t="s">
        <v>806</v>
      </c>
      <c r="D396" s="478">
        <v>0</v>
      </c>
      <c r="E396" s="478">
        <v>0</v>
      </c>
      <c r="F396" s="478">
        <v>532410948</v>
      </c>
      <c r="G396" s="478">
        <v>-532410948</v>
      </c>
    </row>
    <row r="397" spans="2:7" outlineLevel="3">
      <c r="B397" s="180">
        <v>262501</v>
      </c>
      <c r="C397" s="145" t="s">
        <v>86</v>
      </c>
      <c r="D397" s="478">
        <f>SUBTOTAL(9,D395:D396)</f>
        <v>-3591781558</v>
      </c>
      <c r="E397" s="478">
        <f>SUBTOTAL(9,E395:E396)</f>
        <v>6835379769</v>
      </c>
      <c r="F397" s="478">
        <f>SUBTOTAL(9,F395:F396)</f>
        <v>5169289968</v>
      </c>
      <c r="G397" s="478">
        <f>SUBTOTAL(9,G395:G396)</f>
        <v>-1925691757</v>
      </c>
    </row>
    <row r="398" spans="2:7" outlineLevel="4">
      <c r="B398" s="180">
        <v>26250201</v>
      </c>
      <c r="C398" s="145" t="s">
        <v>808</v>
      </c>
      <c r="D398" s="478">
        <v>-1370000</v>
      </c>
      <c r="E398" s="478">
        <v>0</v>
      </c>
      <c r="F398" s="478">
        <v>0</v>
      </c>
      <c r="G398" s="478">
        <v>-1370000</v>
      </c>
    </row>
    <row r="399" spans="2:7" outlineLevel="3">
      <c r="B399" s="180">
        <v>262502</v>
      </c>
      <c r="C399" s="145" t="s">
        <v>1621</v>
      </c>
      <c r="D399" s="478">
        <f>SUBTOTAL(9,D398:D398)</f>
        <v>-1370000</v>
      </c>
      <c r="E399" s="478">
        <f>SUBTOTAL(9,E398:E398)</f>
        <v>0</v>
      </c>
      <c r="F399" s="478">
        <f>SUBTOTAL(9,F398:F398)</f>
        <v>0</v>
      </c>
      <c r="G399" s="478">
        <f>SUBTOTAL(9,G398:G398)</f>
        <v>-1370000</v>
      </c>
    </row>
    <row r="400" spans="2:7" outlineLevel="4">
      <c r="B400" s="180">
        <v>26250301</v>
      </c>
      <c r="C400" s="145" t="s">
        <v>810</v>
      </c>
      <c r="D400" s="478">
        <v>-849590816.10000002</v>
      </c>
      <c r="E400" s="478">
        <v>236255624</v>
      </c>
      <c r="F400" s="478">
        <v>236255624</v>
      </c>
      <c r="G400" s="478">
        <v>-849590816.10000002</v>
      </c>
    </row>
    <row r="401" spans="2:7" outlineLevel="4">
      <c r="B401" s="180">
        <v>26250302</v>
      </c>
      <c r="C401" s="145" t="s">
        <v>811</v>
      </c>
      <c r="D401" s="478">
        <v>-5983693029</v>
      </c>
      <c r="E401" s="478">
        <v>124541045</v>
      </c>
      <c r="F401" s="478">
        <v>124541045</v>
      </c>
      <c r="G401" s="478">
        <v>-5983693029</v>
      </c>
    </row>
    <row r="402" spans="2:7" outlineLevel="4">
      <c r="B402" s="180">
        <v>26250303</v>
      </c>
      <c r="C402" s="145" t="s">
        <v>812</v>
      </c>
      <c r="D402" s="478">
        <v>0</v>
      </c>
      <c r="E402" s="478">
        <v>0</v>
      </c>
      <c r="F402" s="478">
        <v>0</v>
      </c>
      <c r="G402" s="478">
        <v>0</v>
      </c>
    </row>
    <row r="403" spans="2:7" outlineLevel="3">
      <c r="B403" s="180">
        <v>262503</v>
      </c>
      <c r="C403" s="145" t="s">
        <v>1622</v>
      </c>
      <c r="D403" s="478">
        <f>SUBTOTAL(9,D400:D402)</f>
        <v>-6833283845.1000004</v>
      </c>
      <c r="E403" s="478">
        <f>SUBTOTAL(9,E400:E402)</f>
        <v>360796669</v>
      </c>
      <c r="F403" s="478">
        <f>SUBTOTAL(9,F400:F402)</f>
        <v>360796669</v>
      </c>
      <c r="G403" s="478">
        <f>SUBTOTAL(9,G400:G402)</f>
        <v>-6833283845.1000004</v>
      </c>
    </row>
    <row r="404" spans="2:7" outlineLevel="4">
      <c r="B404" s="180">
        <v>26250401</v>
      </c>
      <c r="C404" s="145" t="s">
        <v>814</v>
      </c>
      <c r="D404" s="478">
        <v>-135324765</v>
      </c>
      <c r="E404" s="478">
        <v>0</v>
      </c>
      <c r="F404" s="478">
        <v>0</v>
      </c>
      <c r="G404" s="478">
        <v>-135324765</v>
      </c>
    </row>
    <row r="405" spans="2:7" outlineLevel="3">
      <c r="B405" s="180">
        <v>262504</v>
      </c>
      <c r="C405" s="145" t="s">
        <v>813</v>
      </c>
      <c r="D405" s="478">
        <f>SUBTOTAL(9,D404:D404)</f>
        <v>-135324765</v>
      </c>
      <c r="E405" s="478">
        <f>SUBTOTAL(9,E404:E404)</f>
        <v>0</v>
      </c>
      <c r="F405" s="478">
        <f>SUBTOTAL(9,F404:F404)</f>
        <v>0</v>
      </c>
      <c r="G405" s="478">
        <f>SUBTOTAL(9,G404:G404)</f>
        <v>-135324765</v>
      </c>
    </row>
    <row r="406" spans="2:7" outlineLevel="4">
      <c r="B406" s="180">
        <v>26250501</v>
      </c>
      <c r="C406" s="145" t="s">
        <v>816</v>
      </c>
      <c r="D406" s="478">
        <v>0</v>
      </c>
      <c r="E406" s="478">
        <v>780000</v>
      </c>
      <c r="F406" s="478">
        <v>1560000</v>
      </c>
      <c r="G406" s="478">
        <v>-780000</v>
      </c>
    </row>
    <row r="407" spans="2:7" outlineLevel="4">
      <c r="B407" s="180">
        <v>26250502</v>
      </c>
      <c r="C407" s="145" t="s">
        <v>817</v>
      </c>
      <c r="D407" s="478">
        <v>0</v>
      </c>
      <c r="E407" s="478">
        <v>0</v>
      </c>
      <c r="F407" s="478">
        <v>76168849</v>
      </c>
      <c r="G407" s="478">
        <v>-76168849</v>
      </c>
    </row>
    <row r="408" spans="2:7" outlineLevel="3">
      <c r="B408" s="180">
        <v>262505</v>
      </c>
      <c r="C408" s="145" t="s">
        <v>815</v>
      </c>
      <c r="D408" s="478">
        <f>SUBTOTAL(9,D406:D407)</f>
        <v>0</v>
      </c>
      <c r="E408" s="478">
        <f>SUBTOTAL(9,E406:E407)</f>
        <v>780000</v>
      </c>
      <c r="F408" s="478">
        <f>SUBTOTAL(9,F406:F407)</f>
        <v>77728849</v>
      </c>
      <c r="G408" s="478">
        <f>SUBTOTAL(9,G406:G407)</f>
        <v>-76948849</v>
      </c>
    </row>
    <row r="409" spans="2:7" outlineLevel="2">
      <c r="B409" s="180">
        <v>2625</v>
      </c>
      <c r="C409" s="145" t="s">
        <v>86</v>
      </c>
      <c r="D409" s="478">
        <f>SUBTOTAL(9,D395:D408)</f>
        <v>-10561760168.1</v>
      </c>
      <c r="E409" s="478">
        <f>SUBTOTAL(9,E395:E408)</f>
        <v>7196956438</v>
      </c>
      <c r="F409" s="478">
        <f>SUBTOTAL(9,F395:F408)</f>
        <v>5607815486</v>
      </c>
      <c r="G409" s="478">
        <f>SUBTOTAL(9,G395:G408)</f>
        <v>-8972619216.1000004</v>
      </c>
    </row>
    <row r="410" spans="2:7" outlineLevel="1">
      <c r="B410" s="180">
        <v>26</v>
      </c>
      <c r="C410" s="145" t="s">
        <v>86</v>
      </c>
      <c r="D410" s="478">
        <f>SUBTOTAL(9,D383:D409)</f>
        <v>-4198802187.099999</v>
      </c>
      <c r="E410" s="478">
        <f>SUBTOTAL(9,E383:E409)</f>
        <v>7196956438</v>
      </c>
      <c r="F410" s="478">
        <f>SUBTOTAL(9,F383:F409)</f>
        <v>5607815486</v>
      </c>
      <c r="G410" s="478">
        <f>SUBTOTAL(9,G383:G409)</f>
        <v>-2609661235.099999</v>
      </c>
    </row>
    <row r="411" spans="2:7" outlineLevel="4">
      <c r="B411" s="180">
        <v>27050101</v>
      </c>
      <c r="C411" s="145" t="s">
        <v>821</v>
      </c>
      <c r="D411" s="478">
        <v>-12723815.289999999</v>
      </c>
      <c r="E411" s="478">
        <v>12723815.289999999</v>
      </c>
      <c r="F411" s="478">
        <v>5095712.04</v>
      </c>
      <c r="G411" s="478">
        <v>-5095712.04</v>
      </c>
    </row>
    <row r="412" spans="2:7" outlineLevel="3">
      <c r="B412" s="180">
        <v>270501</v>
      </c>
      <c r="C412" s="145" t="s">
        <v>820</v>
      </c>
      <c r="D412" s="478">
        <f>SUBTOTAL(9,D411:D411)</f>
        <v>-12723815.289999999</v>
      </c>
      <c r="E412" s="478">
        <f>SUBTOTAL(9,E411:E411)</f>
        <v>12723815.289999999</v>
      </c>
      <c r="F412" s="478">
        <f>SUBTOTAL(9,F411:F411)</f>
        <v>5095712.04</v>
      </c>
      <c r="G412" s="478">
        <f>SUBTOTAL(9,G411:G411)</f>
        <v>-5095712.04</v>
      </c>
    </row>
    <row r="413" spans="2:7" outlineLevel="2">
      <c r="B413" s="180">
        <v>2705</v>
      </c>
      <c r="C413" s="145" t="s">
        <v>819</v>
      </c>
      <c r="D413" s="478">
        <f>SUBTOTAL(9,D411:D412)</f>
        <v>-12723815.289999999</v>
      </c>
      <c r="E413" s="478">
        <f>SUBTOTAL(9,E411:E412)</f>
        <v>12723815.289999999</v>
      </c>
      <c r="F413" s="478">
        <f>SUBTOTAL(9,F411:F412)</f>
        <v>5095712.04</v>
      </c>
      <c r="G413" s="478">
        <f>SUBTOTAL(9,G411:G412)</f>
        <v>-5095712.04</v>
      </c>
    </row>
    <row r="414" spans="2:7" outlineLevel="4">
      <c r="B414" s="180">
        <v>27909001</v>
      </c>
      <c r="C414" s="145" t="s">
        <v>830</v>
      </c>
      <c r="D414" s="478">
        <v>0</v>
      </c>
      <c r="E414" s="478">
        <v>0</v>
      </c>
      <c r="F414" s="478">
        <v>0</v>
      </c>
      <c r="G414" s="478">
        <v>0</v>
      </c>
    </row>
    <row r="415" spans="2:7" outlineLevel="4">
      <c r="B415" s="180">
        <v>27909002</v>
      </c>
      <c r="C415" s="145" t="s">
        <v>831</v>
      </c>
      <c r="D415" s="478">
        <v>0</v>
      </c>
      <c r="E415" s="478">
        <v>0</v>
      </c>
      <c r="F415" s="478">
        <v>0</v>
      </c>
      <c r="G415" s="478">
        <v>0</v>
      </c>
    </row>
    <row r="416" spans="2:7" outlineLevel="3">
      <c r="B416" s="180">
        <v>279090</v>
      </c>
      <c r="C416" s="145" t="s">
        <v>829</v>
      </c>
      <c r="D416" s="478">
        <f>SUBTOTAL(9,D414:D415)</f>
        <v>0</v>
      </c>
      <c r="E416" s="478">
        <f>SUBTOTAL(9,E414:E415)</f>
        <v>0</v>
      </c>
      <c r="F416" s="478">
        <f>SUBTOTAL(9,F414:F415)</f>
        <v>0</v>
      </c>
      <c r="G416" s="478">
        <f>SUBTOTAL(9,G414:G415)</f>
        <v>0</v>
      </c>
    </row>
    <row r="417" spans="2:7" outlineLevel="2">
      <c r="B417" s="180">
        <v>2790</v>
      </c>
      <c r="C417" s="145" t="s">
        <v>828</v>
      </c>
      <c r="D417" s="478">
        <f>SUBTOTAL(9,D414:D416)</f>
        <v>0</v>
      </c>
      <c r="E417" s="478">
        <f>SUBTOTAL(9,E414:E416)</f>
        <v>0</v>
      </c>
      <c r="F417" s="478">
        <f>SUBTOTAL(9,F414:F416)</f>
        <v>0</v>
      </c>
      <c r="G417" s="478">
        <f>SUBTOTAL(9,G414:G416)</f>
        <v>0</v>
      </c>
    </row>
    <row r="418" spans="2:7" outlineLevel="1">
      <c r="B418" s="180">
        <v>27</v>
      </c>
      <c r="C418" s="145" t="s">
        <v>818</v>
      </c>
      <c r="D418" s="478">
        <f>SUBTOTAL(9,D411:D417)</f>
        <v>-12723815.289999999</v>
      </c>
      <c r="E418" s="478">
        <f>SUBTOTAL(9,E411:E417)</f>
        <v>12723815.289999999</v>
      </c>
      <c r="F418" s="478">
        <f>SUBTOTAL(9,F411:F417)</f>
        <v>5095712.04</v>
      </c>
      <c r="G418" s="478">
        <f>SUBTOTAL(9,G411:G417)</f>
        <v>-5095712.04</v>
      </c>
    </row>
    <row r="419" spans="2:7" outlineLevel="4">
      <c r="B419" s="180">
        <v>29050101</v>
      </c>
      <c r="C419" s="145" t="s">
        <v>833</v>
      </c>
      <c r="D419" s="478">
        <v>0</v>
      </c>
      <c r="E419" s="478">
        <v>0</v>
      </c>
      <c r="F419" s="478">
        <v>0</v>
      </c>
      <c r="G419" s="478">
        <v>0</v>
      </c>
    </row>
    <row r="420" spans="2:7" outlineLevel="4">
      <c r="B420" s="180">
        <v>29050102</v>
      </c>
      <c r="C420" s="145" t="s">
        <v>834</v>
      </c>
      <c r="D420" s="478">
        <v>0</v>
      </c>
      <c r="E420" s="478">
        <v>0</v>
      </c>
      <c r="F420" s="478">
        <v>0</v>
      </c>
      <c r="G420" s="478">
        <v>0</v>
      </c>
    </row>
    <row r="421" spans="2:7" outlineLevel="4">
      <c r="B421" s="180">
        <v>29050103</v>
      </c>
      <c r="C421" s="145" t="s">
        <v>835</v>
      </c>
      <c r="D421" s="478">
        <v>-2876881</v>
      </c>
      <c r="E421" s="478">
        <v>1883222723</v>
      </c>
      <c r="F421" s="478">
        <v>1895203739</v>
      </c>
      <c r="G421" s="478">
        <v>-14857897</v>
      </c>
    </row>
    <row r="422" spans="2:7" outlineLevel="4">
      <c r="B422" s="180">
        <v>29050104</v>
      </c>
      <c r="C422" s="145" t="s">
        <v>836</v>
      </c>
      <c r="D422" s="478">
        <v>0</v>
      </c>
      <c r="E422" s="478">
        <v>0</v>
      </c>
      <c r="F422" s="478">
        <v>0</v>
      </c>
      <c r="G422" s="478">
        <v>0</v>
      </c>
    </row>
    <row r="423" spans="2:7" outlineLevel="3">
      <c r="B423" s="180">
        <v>290501</v>
      </c>
      <c r="C423" s="145" t="s">
        <v>832</v>
      </c>
      <c r="D423" s="478">
        <f>SUBTOTAL(9,D419:D422)</f>
        <v>-2876881</v>
      </c>
      <c r="E423" s="478">
        <f>SUBTOTAL(9,E419:E422)</f>
        <v>1883222723</v>
      </c>
      <c r="F423" s="478">
        <f>SUBTOTAL(9,F419:F422)</f>
        <v>1895203739</v>
      </c>
      <c r="G423" s="478">
        <f>SUBTOTAL(9,G419:G422)</f>
        <v>-14857897</v>
      </c>
    </row>
    <row r="424" spans="2:7" outlineLevel="2">
      <c r="B424" s="180">
        <v>2905</v>
      </c>
      <c r="C424" s="145" t="s">
        <v>832</v>
      </c>
      <c r="D424" s="478">
        <f>SUBTOTAL(9,D419:D423)</f>
        <v>-2876881</v>
      </c>
      <c r="E424" s="478">
        <f>SUBTOTAL(9,E419:E423)</f>
        <v>1883222723</v>
      </c>
      <c r="F424" s="478">
        <f>SUBTOTAL(9,F419:F423)</f>
        <v>1895203739</v>
      </c>
      <c r="G424" s="478">
        <f>SUBTOTAL(9,G419:G423)</f>
        <v>-14857897</v>
      </c>
    </row>
    <row r="425" spans="2:7" outlineLevel="4">
      <c r="B425" s="180">
        <v>29100104</v>
      </c>
      <c r="C425" s="145" t="s">
        <v>841</v>
      </c>
      <c r="D425" s="478">
        <v>0</v>
      </c>
      <c r="E425" s="478">
        <v>0</v>
      </c>
      <c r="F425" s="478">
        <v>0</v>
      </c>
      <c r="G425" s="478">
        <v>0</v>
      </c>
    </row>
    <row r="426" spans="2:7" outlineLevel="4">
      <c r="B426" s="180">
        <v>29100107</v>
      </c>
      <c r="C426" s="145" t="s">
        <v>844</v>
      </c>
      <c r="D426" s="478">
        <v>0</v>
      </c>
      <c r="E426" s="478">
        <v>0</v>
      </c>
      <c r="F426" s="478">
        <v>0</v>
      </c>
      <c r="G426" s="478">
        <v>0</v>
      </c>
    </row>
    <row r="427" spans="2:7" outlineLevel="3">
      <c r="B427" s="180">
        <v>291001</v>
      </c>
      <c r="C427" s="145" t="s">
        <v>837</v>
      </c>
      <c r="D427" s="478">
        <f>SUBTOTAL(9,D425:D426)</f>
        <v>0</v>
      </c>
      <c r="E427" s="478">
        <f>SUBTOTAL(9,E425:E426)</f>
        <v>0</v>
      </c>
      <c r="F427" s="478">
        <f>SUBTOTAL(9,F425:F426)</f>
        <v>0</v>
      </c>
      <c r="G427" s="478">
        <f>SUBTOTAL(9,G425:G426)</f>
        <v>0</v>
      </c>
    </row>
    <row r="428" spans="2:7" outlineLevel="2">
      <c r="B428" s="180">
        <v>2910</v>
      </c>
      <c r="C428" s="145" t="s">
        <v>837</v>
      </c>
      <c r="D428" s="478">
        <f>SUBTOTAL(9,D425:D427)</f>
        <v>0</v>
      </c>
      <c r="E428" s="478">
        <f>SUBTOTAL(9,E425:E427)</f>
        <v>0</v>
      </c>
      <c r="F428" s="478">
        <f>SUBTOTAL(9,F425:F427)</f>
        <v>0</v>
      </c>
      <c r="G428" s="478">
        <f>SUBTOTAL(9,G425:G427)</f>
        <v>0</v>
      </c>
    </row>
    <row r="429" spans="2:7" outlineLevel="4">
      <c r="B429" s="180">
        <v>29800101</v>
      </c>
      <c r="C429" s="145" t="s">
        <v>847</v>
      </c>
      <c r="D429" s="478">
        <v>0</v>
      </c>
      <c r="E429" s="478">
        <v>0</v>
      </c>
      <c r="F429" s="478">
        <v>0</v>
      </c>
      <c r="G429" s="478">
        <v>0</v>
      </c>
    </row>
    <row r="430" spans="2:7" outlineLevel="3">
      <c r="B430" s="180">
        <v>298001</v>
      </c>
      <c r="C430" s="145" t="s">
        <v>846</v>
      </c>
      <c r="D430" s="478">
        <f>SUBTOTAL(9,D429:D429)</f>
        <v>0</v>
      </c>
      <c r="E430" s="478">
        <f>SUBTOTAL(9,E429:E429)</f>
        <v>0</v>
      </c>
      <c r="F430" s="478">
        <f>SUBTOTAL(9,F429:F429)</f>
        <v>0</v>
      </c>
      <c r="G430" s="478">
        <f>SUBTOTAL(9,G429:G429)</f>
        <v>0</v>
      </c>
    </row>
    <row r="431" spans="2:7" outlineLevel="2">
      <c r="B431" s="180">
        <v>2980</v>
      </c>
      <c r="C431" s="145" t="s">
        <v>845</v>
      </c>
      <c r="D431" s="478">
        <f>SUBTOTAL(9,D429:D430)</f>
        <v>0</v>
      </c>
      <c r="E431" s="478">
        <f>SUBTOTAL(9,E429:E430)</f>
        <v>0</v>
      </c>
      <c r="F431" s="478">
        <f>SUBTOTAL(9,F429:F430)</f>
        <v>0</v>
      </c>
      <c r="G431" s="478">
        <f>SUBTOTAL(9,G429:G430)</f>
        <v>0</v>
      </c>
    </row>
    <row r="432" spans="2:7" outlineLevel="1">
      <c r="B432" s="180">
        <v>29</v>
      </c>
      <c r="C432" s="145" t="s">
        <v>76</v>
      </c>
      <c r="D432" s="478">
        <f>SUBTOTAL(9,D419:D431)</f>
        <v>-2876881</v>
      </c>
      <c r="E432" s="478">
        <f>SUBTOTAL(9,E419:E431)</f>
        <v>1883222723</v>
      </c>
      <c r="F432" s="478">
        <f>SUBTOTAL(9,F419:F431)</f>
        <v>1895203739</v>
      </c>
      <c r="G432" s="478">
        <f>SUBTOTAL(9,G419:G431)</f>
        <v>-14857897</v>
      </c>
    </row>
    <row r="433" spans="2:9">
      <c r="B433" s="180">
        <v>2</v>
      </c>
      <c r="C433" s="145" t="s">
        <v>518</v>
      </c>
      <c r="D433" s="478">
        <f>SUBTOTAL(9,D172:D432)</f>
        <v>-7102977683.670001</v>
      </c>
      <c r="E433" s="478">
        <f>SUBTOTAL(9,E172:E432)</f>
        <v>35824662521.290001</v>
      </c>
      <c r="F433" s="478">
        <f>SUBTOTAL(9,F172:F432)</f>
        <v>35133069100.570007</v>
      </c>
      <c r="G433" s="478">
        <f>SUBTOTAL(9,G172:G432)</f>
        <v>-6411384262.9500046</v>
      </c>
    </row>
    <row r="434" spans="2:9" outlineLevel="4">
      <c r="B434" s="180">
        <v>32030101</v>
      </c>
      <c r="C434" s="145" t="s">
        <v>852</v>
      </c>
      <c r="D434" s="478">
        <v>-100000000</v>
      </c>
      <c r="E434" s="478">
        <v>0</v>
      </c>
      <c r="F434" s="478">
        <v>0</v>
      </c>
      <c r="G434" s="478">
        <v>-100000000</v>
      </c>
    </row>
    <row r="435" spans="2:9" outlineLevel="3">
      <c r="B435" s="180">
        <v>320301</v>
      </c>
      <c r="C435" s="145" t="s">
        <v>851</v>
      </c>
      <c r="D435" s="478">
        <f>SUBTOTAL(9,D434:D434)</f>
        <v>-100000000</v>
      </c>
      <c r="E435" s="478">
        <f>SUBTOTAL(9,E434:E434)</f>
        <v>0</v>
      </c>
      <c r="F435" s="478">
        <f>SUBTOTAL(9,F434:F434)</f>
        <v>0</v>
      </c>
      <c r="G435" s="478">
        <f>SUBTOTAL(9,G434:G434)</f>
        <v>-100000000</v>
      </c>
    </row>
    <row r="436" spans="2:9" outlineLevel="2">
      <c r="B436" s="180">
        <v>3203</v>
      </c>
      <c r="C436" s="145" t="s">
        <v>850</v>
      </c>
      <c r="D436" s="478">
        <f>SUBTOTAL(9,D434:D435)</f>
        <v>-100000000</v>
      </c>
      <c r="E436" s="478">
        <f>SUBTOTAL(9,E434:E435)</f>
        <v>0</v>
      </c>
      <c r="F436" s="478">
        <f>SUBTOTAL(9,F434:F435)</f>
        <v>0</v>
      </c>
      <c r="G436" s="478">
        <f>SUBTOTAL(9,G434:G435)</f>
        <v>-100000000</v>
      </c>
    </row>
    <row r="437" spans="2:9" outlineLevel="4">
      <c r="B437" s="180">
        <v>32080101</v>
      </c>
      <c r="C437" s="145" t="s">
        <v>90</v>
      </c>
      <c r="D437" s="478">
        <v>-10171878806.200001</v>
      </c>
      <c r="E437" s="478">
        <v>20683812178.860001</v>
      </c>
      <c r="F437" s="478">
        <v>20683812178.860001</v>
      </c>
      <c r="G437" s="478">
        <v>-10171878806.200001</v>
      </c>
    </row>
    <row r="438" spans="2:9" outlineLevel="3">
      <c r="B438" s="180">
        <v>320801</v>
      </c>
      <c r="C438" s="145" t="s">
        <v>853</v>
      </c>
      <c r="D438" s="478">
        <f>SUBTOTAL(9,D437:D437)</f>
        <v>-10171878806.200001</v>
      </c>
      <c r="E438" s="478">
        <f>SUBTOTAL(9,E437:E437)</f>
        <v>20683812178.860001</v>
      </c>
      <c r="F438" s="478">
        <f>SUBTOTAL(9,F437:F437)</f>
        <v>20683812178.860001</v>
      </c>
      <c r="G438" s="478">
        <f>SUBTOTAL(9,G437:G437)</f>
        <v>-10171878806.200001</v>
      </c>
    </row>
    <row r="439" spans="2:9" outlineLevel="2">
      <c r="B439" s="180">
        <v>3208</v>
      </c>
      <c r="C439" s="145" t="s">
        <v>853</v>
      </c>
      <c r="D439" s="478">
        <f>SUBTOTAL(9,D437:D438)</f>
        <v>-10171878806.200001</v>
      </c>
      <c r="E439" s="478">
        <f>SUBTOTAL(9,E437:E438)</f>
        <v>20683812178.860001</v>
      </c>
      <c r="F439" s="478">
        <f>SUBTOTAL(9,F437:F438)</f>
        <v>20683812178.860001</v>
      </c>
      <c r="G439" s="478">
        <f>SUBTOTAL(9,G437:G438)</f>
        <v>-10171878806.200001</v>
      </c>
    </row>
    <row r="440" spans="2:9" outlineLevel="4">
      <c r="B440" s="180">
        <v>32150101</v>
      </c>
      <c r="C440" s="145" t="s">
        <v>857</v>
      </c>
      <c r="D440" s="478">
        <v>-3905632733.0599999</v>
      </c>
      <c r="E440" s="478">
        <v>1685833599.4499998</v>
      </c>
      <c r="F440" s="478">
        <v>0</v>
      </c>
      <c r="G440" s="478">
        <v>-2219799133.6099997</v>
      </c>
      <c r="I440" s="478">
        <v>1686</v>
      </c>
    </row>
    <row r="441" spans="2:9" outlineLevel="4">
      <c r="B441" s="180">
        <v>32150102</v>
      </c>
      <c r="C441" s="145" t="s">
        <v>1652</v>
      </c>
      <c r="D441" s="478">
        <v>0</v>
      </c>
      <c r="E441" s="478">
        <v>0</v>
      </c>
      <c r="F441" s="478">
        <v>0</v>
      </c>
      <c r="G441" s="478">
        <v>0</v>
      </c>
      <c r="I441" s="478">
        <v>3491</v>
      </c>
    </row>
    <row r="442" spans="2:9" outlineLevel="4">
      <c r="B442" s="180">
        <v>32150103</v>
      </c>
      <c r="C442" s="145" t="s">
        <v>859</v>
      </c>
      <c r="D442" s="478">
        <v>-5368489244.6900005</v>
      </c>
      <c r="E442" s="478">
        <v>3491143825.6599998</v>
      </c>
      <c r="F442" s="478">
        <v>0</v>
      </c>
      <c r="G442" s="478">
        <v>-1877345419.0300002</v>
      </c>
    </row>
    <row r="443" spans="2:9" outlineLevel="3">
      <c r="B443" s="180">
        <v>321501</v>
      </c>
      <c r="C443" s="145" t="s">
        <v>856</v>
      </c>
      <c r="D443" s="478">
        <f>SUBTOTAL(9,D440:D442)</f>
        <v>-9274121977.75</v>
      </c>
      <c r="E443" s="478">
        <f>SUBTOTAL(9,E440:E442)</f>
        <v>5176977425.1099997</v>
      </c>
      <c r="F443" s="478">
        <f>SUBTOTAL(9,F440:F442)</f>
        <v>0</v>
      </c>
      <c r="G443" s="478">
        <f>SUBTOTAL(9,G440:G442)</f>
        <v>-4097144552.6399999</v>
      </c>
    </row>
    <row r="444" spans="2:9" outlineLevel="2">
      <c r="B444" s="180">
        <v>3215</v>
      </c>
      <c r="C444" s="145" t="s">
        <v>855</v>
      </c>
      <c r="D444" s="478">
        <f>SUBTOTAL(9,D440:D443)</f>
        <v>-9274121977.75</v>
      </c>
      <c r="E444" s="478">
        <f>SUBTOTAL(9,E440:E443)</f>
        <v>5176977425.1099997</v>
      </c>
      <c r="F444" s="478">
        <f>SUBTOTAL(9,F440:F443)</f>
        <v>0</v>
      </c>
      <c r="G444" s="478">
        <f>SUBTOTAL(9,G440:G443)</f>
        <v>-4097144552.6399999</v>
      </c>
    </row>
    <row r="445" spans="2:9" outlineLevel="4">
      <c r="B445" s="180">
        <v>32250101</v>
      </c>
      <c r="C445" s="145" t="s">
        <v>861</v>
      </c>
      <c r="D445" s="478">
        <v>0</v>
      </c>
      <c r="E445" s="478">
        <v>0</v>
      </c>
      <c r="F445" s="478">
        <v>2170814870</v>
      </c>
      <c r="G445" s="478">
        <v>-2170814870</v>
      </c>
    </row>
    <row r="446" spans="2:9" outlineLevel="3">
      <c r="B446" s="180">
        <v>322501</v>
      </c>
      <c r="C446" s="145" t="s">
        <v>860</v>
      </c>
      <c r="D446" s="478">
        <f>SUBTOTAL(9,D445:D445)</f>
        <v>0</v>
      </c>
      <c r="E446" s="478">
        <f>SUBTOTAL(9,E445:E445)</f>
        <v>0</v>
      </c>
      <c r="F446" s="478">
        <f>SUBTOTAL(9,F445:F445)</f>
        <v>2170814870</v>
      </c>
      <c r="G446" s="478">
        <f>SUBTOTAL(9,G445:G445)</f>
        <v>-2170814870</v>
      </c>
    </row>
    <row r="447" spans="2:9" outlineLevel="2">
      <c r="B447" s="180">
        <v>3225</v>
      </c>
      <c r="C447" s="145" t="s">
        <v>860</v>
      </c>
      <c r="D447" s="478">
        <f>SUBTOTAL(9,D445:D446)</f>
        <v>0</v>
      </c>
      <c r="E447" s="478">
        <f>SUBTOTAL(9,E445:E446)</f>
        <v>0</v>
      </c>
      <c r="F447" s="478">
        <f>SUBTOTAL(9,F445:F446)</f>
        <v>2170814870</v>
      </c>
      <c r="G447" s="478">
        <f>SUBTOTAL(9,G445:G446)</f>
        <v>-2170814870</v>
      </c>
    </row>
    <row r="448" spans="2:9" outlineLevel="4">
      <c r="B448" s="180">
        <v>32300101</v>
      </c>
      <c r="C448" s="145" t="s">
        <v>864</v>
      </c>
      <c r="D448" s="478">
        <v>-2170814870</v>
      </c>
      <c r="E448" s="478">
        <v>2170814870</v>
      </c>
      <c r="F448" s="478">
        <v>0</v>
      </c>
      <c r="G448" s="478">
        <v>0</v>
      </c>
    </row>
    <row r="449" spans="2:7" outlineLevel="4">
      <c r="B449" s="180">
        <v>32300102</v>
      </c>
      <c r="C449" s="145" t="s">
        <v>865</v>
      </c>
      <c r="D449" s="478">
        <v>0</v>
      </c>
      <c r="E449" s="478">
        <v>0</v>
      </c>
      <c r="F449" s="478">
        <v>0</v>
      </c>
      <c r="G449" s="478">
        <v>0</v>
      </c>
    </row>
    <row r="450" spans="2:7" outlineLevel="3">
      <c r="B450" s="180">
        <v>323001</v>
      </c>
      <c r="C450" s="145" t="s">
        <v>863</v>
      </c>
      <c r="D450" s="478">
        <f>SUBTOTAL(9,D448:D449)</f>
        <v>-2170814870</v>
      </c>
      <c r="E450" s="478">
        <f>SUBTOTAL(9,E448:E449)</f>
        <v>2170814870</v>
      </c>
      <c r="F450" s="478">
        <f>SUBTOTAL(9,F448:F449)</f>
        <v>0</v>
      </c>
      <c r="G450" s="478">
        <f>SUBTOTAL(9,G448:G449)</f>
        <v>0</v>
      </c>
    </row>
    <row r="451" spans="2:7" outlineLevel="2">
      <c r="B451" s="180">
        <v>3230</v>
      </c>
      <c r="C451" s="145" t="s">
        <v>863</v>
      </c>
      <c r="D451" s="478">
        <f>SUBTOTAL(9,D448:D450)</f>
        <v>-2170814870</v>
      </c>
      <c r="E451" s="478">
        <f>SUBTOTAL(9,E448:E450)</f>
        <v>2170814870</v>
      </c>
      <c r="F451" s="478">
        <f>SUBTOTAL(9,F448:F450)</f>
        <v>0</v>
      </c>
      <c r="G451" s="478">
        <f>SUBTOTAL(9,G448:G450)</f>
        <v>0</v>
      </c>
    </row>
    <row r="452" spans="2:7" outlineLevel="4">
      <c r="B452" s="180">
        <v>32350201</v>
      </c>
      <c r="C452" s="145" t="s">
        <v>869</v>
      </c>
      <c r="D452" s="478">
        <v>0</v>
      </c>
      <c r="E452" s="478">
        <v>0</v>
      </c>
      <c r="F452" s="478">
        <v>0</v>
      </c>
      <c r="G452" s="478">
        <v>0</v>
      </c>
    </row>
    <row r="453" spans="2:7" outlineLevel="3">
      <c r="B453" s="180">
        <v>323502</v>
      </c>
      <c r="C453" s="145" t="s">
        <v>868</v>
      </c>
      <c r="D453" s="478">
        <f>SUBTOTAL(9,D452:D452)</f>
        <v>0</v>
      </c>
      <c r="E453" s="478">
        <f>SUBTOTAL(9,E452:E452)</f>
        <v>0</v>
      </c>
      <c r="F453" s="478">
        <f>SUBTOTAL(9,F452:F452)</f>
        <v>0</v>
      </c>
      <c r="G453" s="478">
        <f>SUBTOTAL(9,G452:G452)</f>
        <v>0</v>
      </c>
    </row>
    <row r="454" spans="2:7" outlineLevel="2">
      <c r="B454" s="180">
        <v>3235</v>
      </c>
      <c r="C454" s="145" t="s">
        <v>867</v>
      </c>
      <c r="D454" s="478">
        <f>SUBTOTAL(9,D452:D453)</f>
        <v>0</v>
      </c>
      <c r="E454" s="478">
        <f>SUBTOTAL(9,E452:E453)</f>
        <v>0</v>
      </c>
      <c r="F454" s="478">
        <f>SUBTOTAL(9,F452:F453)</f>
        <v>0</v>
      </c>
      <c r="G454" s="478">
        <f>SUBTOTAL(9,G452:G453)</f>
        <v>0</v>
      </c>
    </row>
    <row r="455" spans="2:7" outlineLevel="4">
      <c r="B455" s="180">
        <v>32400162</v>
      </c>
      <c r="C455" s="145" t="s">
        <v>871</v>
      </c>
      <c r="D455" s="478">
        <v>0</v>
      </c>
      <c r="E455" s="478">
        <v>14563790073</v>
      </c>
      <c r="F455" s="478">
        <v>14563790073</v>
      </c>
      <c r="G455" s="478">
        <v>0</v>
      </c>
    </row>
    <row r="456" spans="2:7" outlineLevel="4">
      <c r="B456" s="180">
        <v>32400166</v>
      </c>
      <c r="C456" s="145" t="s">
        <v>872</v>
      </c>
      <c r="D456" s="478">
        <v>0</v>
      </c>
      <c r="E456" s="478">
        <v>16141361</v>
      </c>
      <c r="F456" s="478">
        <v>16141361</v>
      </c>
      <c r="G456" s="478">
        <v>0</v>
      </c>
    </row>
    <row r="457" spans="2:7" outlineLevel="4">
      <c r="B457" s="180">
        <v>32400169</v>
      </c>
      <c r="C457" s="145" t="s">
        <v>874</v>
      </c>
      <c r="D457" s="478">
        <v>0</v>
      </c>
      <c r="E457" s="478">
        <v>196917346</v>
      </c>
      <c r="F457" s="478">
        <v>196917346</v>
      </c>
      <c r="G457" s="478">
        <v>0</v>
      </c>
    </row>
    <row r="458" spans="2:7" outlineLevel="3">
      <c r="B458" s="180">
        <v>324001</v>
      </c>
      <c r="C458" s="145" t="s">
        <v>870</v>
      </c>
      <c r="D458" s="478">
        <f>SUBTOTAL(9,D455:D457)</f>
        <v>0</v>
      </c>
      <c r="E458" s="478">
        <f>SUBTOTAL(9,E455:E457)</f>
        <v>14776848780</v>
      </c>
      <c r="F458" s="478">
        <f>SUBTOTAL(9,F455:F457)</f>
        <v>14776848780</v>
      </c>
      <c r="G458" s="478">
        <f>SUBTOTAL(9,G455:G457)</f>
        <v>0</v>
      </c>
    </row>
    <row r="459" spans="2:7" outlineLevel="2">
      <c r="B459" s="180">
        <v>3240</v>
      </c>
      <c r="C459" s="145" t="s">
        <v>870</v>
      </c>
      <c r="D459" s="478">
        <f>SUBTOTAL(9,D455:D458)</f>
        <v>0</v>
      </c>
      <c r="E459" s="478">
        <f>SUBTOTAL(9,E455:E458)</f>
        <v>14776848780</v>
      </c>
      <c r="F459" s="478">
        <f>SUBTOTAL(9,F455:F458)</f>
        <v>14776848780</v>
      </c>
      <c r="G459" s="478">
        <f>SUBTOTAL(9,G455:G458)</f>
        <v>0</v>
      </c>
    </row>
    <row r="460" spans="2:7" outlineLevel="1">
      <c r="B460" s="180">
        <v>32</v>
      </c>
      <c r="C460" s="145" t="s">
        <v>849</v>
      </c>
      <c r="D460" s="478">
        <f>SUBTOTAL(9,D434:D459)</f>
        <v>-21716815653.950001</v>
      </c>
      <c r="E460" s="478">
        <f>SUBTOTAL(9,E434:E459)</f>
        <v>42808453253.970001</v>
      </c>
      <c r="F460" s="478">
        <f>SUBTOTAL(9,F434:F459)</f>
        <v>37631475828.860001</v>
      </c>
      <c r="G460" s="478">
        <f>SUBTOTAL(9,G434:G459)</f>
        <v>-16539838228.840002</v>
      </c>
    </row>
    <row r="461" spans="2:7" outlineLevel="4">
      <c r="B461" s="180">
        <v>33050501</v>
      </c>
      <c r="C461" s="145" t="s">
        <v>877</v>
      </c>
      <c r="D461" s="478">
        <v>-20539751371.689999</v>
      </c>
      <c r="E461" s="478">
        <v>0</v>
      </c>
      <c r="F461" s="478">
        <v>0</v>
      </c>
      <c r="G461" s="478">
        <v>-20539751371.689999</v>
      </c>
    </row>
    <row r="462" spans="2:7" outlineLevel="3">
      <c r="B462" s="180">
        <v>330505</v>
      </c>
      <c r="C462" s="145" t="s">
        <v>876</v>
      </c>
      <c r="D462" s="478">
        <f>SUBTOTAL(9,D461:D461)</f>
        <v>-20539751371.689999</v>
      </c>
      <c r="E462" s="478">
        <f>SUBTOTAL(9,E461:E461)</f>
        <v>0</v>
      </c>
      <c r="F462" s="478">
        <f>SUBTOTAL(9,F461:F461)</f>
        <v>0</v>
      </c>
      <c r="G462" s="478">
        <f>SUBTOTAL(9,G461:G461)</f>
        <v>-20539751371.689999</v>
      </c>
    </row>
    <row r="463" spans="2:7" outlineLevel="4">
      <c r="B463" s="180">
        <v>33051001</v>
      </c>
      <c r="C463" s="145" t="s">
        <v>879</v>
      </c>
      <c r="D463" s="478">
        <v>15962093890.809999</v>
      </c>
      <c r="E463" s="478">
        <v>0</v>
      </c>
      <c r="F463" s="478">
        <v>0</v>
      </c>
      <c r="G463" s="478">
        <v>15962093890.809999</v>
      </c>
    </row>
    <row r="464" spans="2:7" outlineLevel="3">
      <c r="B464" s="180">
        <v>330510</v>
      </c>
      <c r="C464" s="145" t="s">
        <v>878</v>
      </c>
      <c r="D464" s="478">
        <f>SUBTOTAL(9,D463:D463)</f>
        <v>15962093890.809999</v>
      </c>
      <c r="E464" s="478">
        <f>SUBTOTAL(9,E463:E463)</f>
        <v>0</v>
      </c>
      <c r="F464" s="478">
        <f>SUBTOTAL(9,F463:F463)</f>
        <v>0</v>
      </c>
      <c r="G464" s="478">
        <f>SUBTOTAL(9,G463:G463)</f>
        <v>15962093890.809999</v>
      </c>
    </row>
    <row r="465" spans="2:7" outlineLevel="2">
      <c r="B465" s="180">
        <v>3305</v>
      </c>
      <c r="C465" s="145" t="s">
        <v>875</v>
      </c>
      <c r="D465" s="478">
        <f>SUBTOTAL(9,D461:D464)</f>
        <v>-4577657480.8799992</v>
      </c>
      <c r="E465" s="478">
        <f>SUBTOTAL(9,E461:E464)</f>
        <v>0</v>
      </c>
      <c r="F465" s="478">
        <f>SUBTOTAL(9,F461:F464)</f>
        <v>0</v>
      </c>
      <c r="G465" s="478">
        <f>SUBTOTAL(9,G461:G464)</f>
        <v>-4577657480.8799992</v>
      </c>
    </row>
    <row r="466" spans="2:7" outlineLevel="1">
      <c r="B466" s="180">
        <v>33</v>
      </c>
      <c r="C466" s="145" t="s">
        <v>875</v>
      </c>
      <c r="D466" s="478">
        <f>SUBTOTAL(9,D461:D465)</f>
        <v>-4577657480.8799992</v>
      </c>
      <c r="E466" s="478">
        <f>SUBTOTAL(9,E461:E465)</f>
        <v>0</v>
      </c>
      <c r="F466" s="478">
        <f>SUBTOTAL(9,F461:F465)</f>
        <v>0</v>
      </c>
      <c r="G466" s="478">
        <f>SUBTOTAL(9,G461:G465)</f>
        <v>-4577657480.8799992</v>
      </c>
    </row>
    <row r="467" spans="2:7">
      <c r="B467" s="180">
        <v>3</v>
      </c>
      <c r="C467" s="145" t="s">
        <v>848</v>
      </c>
      <c r="D467" s="478">
        <f>SUBTOTAL(9,D434:D466)</f>
        <v>-26294473134.830002</v>
      </c>
      <c r="E467" s="478">
        <f>SUBTOTAL(9,E434:E466)</f>
        <v>42808453253.970001</v>
      </c>
      <c r="F467" s="478">
        <f>SUBTOTAL(9,F434:F466)</f>
        <v>37631475828.860001</v>
      </c>
      <c r="G467" s="478">
        <f>SUBTOTAL(9,G434:G466)</f>
        <v>-21117495709.720001</v>
      </c>
    </row>
    <row r="468" spans="2:7" outlineLevel="4">
      <c r="B468" s="180">
        <v>43901601</v>
      </c>
      <c r="C468" s="145" t="s">
        <v>884</v>
      </c>
      <c r="D468" s="478">
        <v>-4416000</v>
      </c>
      <c r="E468" s="478">
        <v>1737000</v>
      </c>
      <c r="F468" s="478">
        <v>23732000</v>
      </c>
      <c r="G468" s="478">
        <v>-26411000</v>
      </c>
    </row>
    <row r="469" spans="2:7" outlineLevel="4">
      <c r="B469" s="180">
        <v>43901603</v>
      </c>
      <c r="C469" s="145" t="s">
        <v>885</v>
      </c>
      <c r="D469" s="478">
        <v>-48718712</v>
      </c>
      <c r="E469" s="478">
        <v>111432366</v>
      </c>
      <c r="F469" s="478">
        <v>575634275</v>
      </c>
      <c r="G469" s="478">
        <v>-512920621</v>
      </c>
    </row>
    <row r="470" spans="2:7" outlineLevel="4">
      <c r="B470" s="180">
        <v>43901604</v>
      </c>
      <c r="C470" s="145" t="s">
        <v>886</v>
      </c>
      <c r="D470" s="478">
        <v>-95439178</v>
      </c>
      <c r="E470" s="478">
        <v>77946144</v>
      </c>
      <c r="F470" s="478">
        <v>540519099</v>
      </c>
      <c r="G470" s="478">
        <v>-558012133</v>
      </c>
    </row>
    <row r="471" spans="2:7" outlineLevel="4">
      <c r="B471" s="180">
        <v>43901605</v>
      </c>
      <c r="C471" s="145" t="s">
        <v>887</v>
      </c>
      <c r="D471" s="478">
        <v>-13587239</v>
      </c>
      <c r="E471" s="478">
        <v>65014869</v>
      </c>
      <c r="F471" s="478">
        <v>192758162</v>
      </c>
      <c r="G471" s="478">
        <v>-141330532</v>
      </c>
    </row>
    <row r="472" spans="2:7" outlineLevel="4">
      <c r="B472" s="180">
        <v>43901606</v>
      </c>
      <c r="C472" s="145" t="s">
        <v>888</v>
      </c>
      <c r="D472" s="478">
        <v>-50015344</v>
      </c>
      <c r="E472" s="478">
        <v>69532994</v>
      </c>
      <c r="F472" s="478">
        <v>425167290</v>
      </c>
      <c r="G472" s="478">
        <v>-405649640</v>
      </c>
    </row>
    <row r="473" spans="2:7" outlineLevel="4">
      <c r="B473" s="180">
        <v>43901607</v>
      </c>
      <c r="C473" s="145" t="s">
        <v>889</v>
      </c>
      <c r="D473" s="478">
        <v>-645634328</v>
      </c>
      <c r="E473" s="478">
        <v>929006752.71000004</v>
      </c>
      <c r="F473" s="478">
        <v>6723849267.5300007</v>
      </c>
      <c r="G473" s="478">
        <v>-6440476842.8199997</v>
      </c>
    </row>
    <row r="474" spans="2:7" outlineLevel="4">
      <c r="B474" s="180">
        <v>43901608</v>
      </c>
      <c r="C474" s="145" t="s">
        <v>890</v>
      </c>
      <c r="D474" s="478">
        <v>-24929386</v>
      </c>
      <c r="E474" s="478">
        <v>66071796</v>
      </c>
      <c r="F474" s="478">
        <v>458688689</v>
      </c>
      <c r="G474" s="478">
        <v>-417546279</v>
      </c>
    </row>
    <row r="475" spans="2:7" outlineLevel="4">
      <c r="B475" s="180">
        <v>43901609</v>
      </c>
      <c r="C475" s="145" t="s">
        <v>891</v>
      </c>
      <c r="D475" s="478">
        <v>-31474856</v>
      </c>
      <c r="E475" s="478">
        <v>68273948</v>
      </c>
      <c r="F475" s="478">
        <v>347522185</v>
      </c>
      <c r="G475" s="478">
        <v>-310723093</v>
      </c>
    </row>
    <row r="476" spans="2:7" outlineLevel="4">
      <c r="B476" s="180">
        <v>43901611</v>
      </c>
      <c r="C476" s="145" t="s">
        <v>892</v>
      </c>
      <c r="D476" s="478">
        <v>-95200</v>
      </c>
      <c r="E476" s="478">
        <v>0</v>
      </c>
      <c r="F476" s="478">
        <v>158200</v>
      </c>
      <c r="G476" s="478">
        <v>-253400</v>
      </c>
    </row>
    <row r="477" spans="2:7" outlineLevel="4">
      <c r="B477" s="180">
        <v>43901612</v>
      </c>
      <c r="C477" s="145" t="s">
        <v>893</v>
      </c>
      <c r="D477" s="478">
        <v>-117233</v>
      </c>
      <c r="E477" s="478">
        <v>117233</v>
      </c>
      <c r="F477" s="478">
        <v>0</v>
      </c>
      <c r="G477" s="478">
        <v>0</v>
      </c>
    </row>
    <row r="478" spans="2:7" outlineLevel="4">
      <c r="B478" s="180">
        <v>43901613</v>
      </c>
      <c r="C478" s="145" t="s">
        <v>894</v>
      </c>
      <c r="D478" s="478">
        <v>-10581688</v>
      </c>
      <c r="E478" s="478">
        <v>0</v>
      </c>
      <c r="F478" s="478">
        <v>34796048.68</v>
      </c>
      <c r="G478" s="478">
        <v>-45377736.68</v>
      </c>
    </row>
    <row r="479" spans="2:7" outlineLevel="4">
      <c r="B479" s="180">
        <v>43901614</v>
      </c>
      <c r="C479" s="145" t="s">
        <v>895</v>
      </c>
      <c r="D479" s="478">
        <v>-113926409</v>
      </c>
      <c r="E479" s="478">
        <v>4169668</v>
      </c>
      <c r="F479" s="478">
        <v>603574507.39999998</v>
      </c>
      <c r="G479" s="478">
        <v>-713331248.39999998</v>
      </c>
    </row>
    <row r="480" spans="2:7" outlineLevel="4">
      <c r="B480" s="180">
        <v>43901615</v>
      </c>
      <c r="C480" s="145" t="s">
        <v>896</v>
      </c>
      <c r="D480" s="478">
        <v>-14193924</v>
      </c>
      <c r="E480" s="478">
        <v>26811052</v>
      </c>
      <c r="F480" s="478">
        <v>83058621</v>
      </c>
      <c r="G480" s="478">
        <v>-70441493</v>
      </c>
    </row>
    <row r="481" spans="2:7" outlineLevel="4">
      <c r="B481" s="180">
        <v>43901616</v>
      </c>
      <c r="C481" s="145" t="s">
        <v>897</v>
      </c>
      <c r="D481" s="478">
        <v>0</v>
      </c>
      <c r="E481" s="478">
        <v>0</v>
      </c>
      <c r="F481" s="478">
        <v>34930242</v>
      </c>
      <c r="G481" s="478">
        <v>-34930242</v>
      </c>
    </row>
    <row r="482" spans="2:7" outlineLevel="4">
      <c r="B482" s="180">
        <v>43901618</v>
      </c>
      <c r="C482" s="145" t="s">
        <v>899</v>
      </c>
      <c r="D482" s="478">
        <v>-22190691</v>
      </c>
      <c r="E482" s="478">
        <v>13717960</v>
      </c>
      <c r="F482" s="478">
        <v>84247993</v>
      </c>
      <c r="G482" s="478">
        <v>-92720724</v>
      </c>
    </row>
    <row r="483" spans="2:7" outlineLevel="4">
      <c r="B483" s="180">
        <v>43901619</v>
      </c>
      <c r="C483" s="145" t="s">
        <v>900</v>
      </c>
      <c r="D483" s="478">
        <v>-3744724</v>
      </c>
      <c r="E483" s="478">
        <v>0</v>
      </c>
      <c r="F483" s="478">
        <v>6036763</v>
      </c>
      <c r="G483" s="478">
        <v>-9781487</v>
      </c>
    </row>
    <row r="484" spans="2:7" outlineLevel="4">
      <c r="B484" s="180">
        <v>43901620</v>
      </c>
      <c r="C484" s="145" t="s">
        <v>901</v>
      </c>
      <c r="D484" s="478">
        <v>-13890128</v>
      </c>
      <c r="E484" s="478">
        <v>17065351</v>
      </c>
      <c r="F484" s="478">
        <v>47326668.32</v>
      </c>
      <c r="G484" s="478">
        <v>-44151445.32</v>
      </c>
    </row>
    <row r="485" spans="2:7" outlineLevel="4">
      <c r="B485" s="180">
        <v>43901621</v>
      </c>
      <c r="C485" s="145" t="s">
        <v>902</v>
      </c>
      <c r="D485" s="478">
        <v>0</v>
      </c>
      <c r="E485" s="478">
        <v>0</v>
      </c>
      <c r="F485" s="478">
        <v>9077415</v>
      </c>
      <c r="G485" s="478">
        <v>-9077415</v>
      </c>
    </row>
    <row r="486" spans="2:7" outlineLevel="4">
      <c r="B486" s="180">
        <v>43901623</v>
      </c>
      <c r="C486" s="145" t="s">
        <v>904</v>
      </c>
      <c r="D486" s="478">
        <v>0</v>
      </c>
      <c r="E486" s="478">
        <v>23846019</v>
      </c>
      <c r="F486" s="478">
        <v>49008161</v>
      </c>
      <c r="G486" s="478">
        <v>-25162142</v>
      </c>
    </row>
    <row r="487" spans="2:7" outlineLevel="4">
      <c r="B487" s="180">
        <v>43901624</v>
      </c>
      <c r="C487" s="145" t="s">
        <v>905</v>
      </c>
      <c r="D487" s="478">
        <v>0</v>
      </c>
      <c r="E487" s="478">
        <v>3670895</v>
      </c>
      <c r="F487" s="478">
        <v>22150782</v>
      </c>
      <c r="G487" s="478">
        <v>-18479887</v>
      </c>
    </row>
    <row r="488" spans="2:7" outlineLevel="4">
      <c r="B488" s="180">
        <v>43901625</v>
      </c>
      <c r="C488" s="145" t="s">
        <v>906</v>
      </c>
      <c r="D488" s="478">
        <v>-424076</v>
      </c>
      <c r="E488" s="478">
        <v>4902402</v>
      </c>
      <c r="F488" s="478">
        <v>23502453</v>
      </c>
      <c r="G488" s="478">
        <v>-19024127</v>
      </c>
    </row>
    <row r="489" spans="2:7" outlineLevel="4">
      <c r="B489" s="180">
        <v>43901626</v>
      </c>
      <c r="C489" s="145" t="s">
        <v>907</v>
      </c>
      <c r="D489" s="478">
        <v>0</v>
      </c>
      <c r="E489" s="478">
        <v>1310010</v>
      </c>
      <c r="F489" s="478">
        <v>32863951</v>
      </c>
      <c r="G489" s="478">
        <v>-31553941</v>
      </c>
    </row>
    <row r="490" spans="2:7" outlineLevel="4">
      <c r="B490" s="180">
        <v>43901627</v>
      </c>
      <c r="C490" s="145" t="s">
        <v>908</v>
      </c>
      <c r="D490" s="478">
        <v>0</v>
      </c>
      <c r="E490" s="478">
        <v>0</v>
      </c>
      <c r="F490" s="478">
        <v>82505489</v>
      </c>
      <c r="G490" s="478">
        <v>-82505489</v>
      </c>
    </row>
    <row r="491" spans="2:7" outlineLevel="4">
      <c r="B491" s="180">
        <v>43901628</v>
      </c>
      <c r="C491" s="145" t="s">
        <v>909</v>
      </c>
      <c r="D491" s="478">
        <v>0</v>
      </c>
      <c r="E491" s="478">
        <v>14084069</v>
      </c>
      <c r="F491" s="478">
        <v>31716881</v>
      </c>
      <c r="G491" s="478">
        <v>-17632812</v>
      </c>
    </row>
    <row r="492" spans="2:7" outlineLevel="4">
      <c r="B492" s="180">
        <v>43901629</v>
      </c>
      <c r="C492" s="145" t="s">
        <v>910</v>
      </c>
      <c r="D492" s="478">
        <v>0</v>
      </c>
      <c r="E492" s="478">
        <v>0</v>
      </c>
      <c r="F492" s="478">
        <v>3432666</v>
      </c>
      <c r="G492" s="478">
        <v>-3432666</v>
      </c>
    </row>
    <row r="493" spans="2:7" outlineLevel="4">
      <c r="B493" s="180">
        <v>43901630</v>
      </c>
      <c r="C493" s="145" t="s">
        <v>911</v>
      </c>
      <c r="D493" s="478">
        <v>0</v>
      </c>
      <c r="E493" s="478">
        <v>0</v>
      </c>
      <c r="F493" s="478">
        <v>60742106</v>
      </c>
      <c r="G493" s="478">
        <v>-60742106</v>
      </c>
    </row>
    <row r="494" spans="2:7" outlineLevel="4">
      <c r="B494" s="180">
        <v>43901631</v>
      </c>
      <c r="C494" s="145" t="s">
        <v>912</v>
      </c>
      <c r="D494" s="478">
        <v>0</v>
      </c>
      <c r="E494" s="478">
        <v>0</v>
      </c>
      <c r="F494" s="478">
        <v>35206240</v>
      </c>
      <c r="G494" s="478">
        <v>-35206240</v>
      </c>
    </row>
    <row r="495" spans="2:7" outlineLevel="4">
      <c r="B495" s="180">
        <v>43901632</v>
      </c>
      <c r="C495" s="145" t="s">
        <v>913</v>
      </c>
      <c r="D495" s="478">
        <v>0</v>
      </c>
      <c r="E495" s="478">
        <v>0</v>
      </c>
      <c r="F495" s="478">
        <v>15044440</v>
      </c>
      <c r="G495" s="478">
        <v>-15044440</v>
      </c>
    </row>
    <row r="496" spans="2:7" outlineLevel="4">
      <c r="B496" s="180">
        <v>43901633</v>
      </c>
      <c r="C496" s="145" t="s">
        <v>914</v>
      </c>
      <c r="D496" s="478">
        <v>0</v>
      </c>
      <c r="E496" s="478">
        <v>0</v>
      </c>
      <c r="F496" s="478">
        <v>1880555</v>
      </c>
      <c r="G496" s="478">
        <v>-1880555</v>
      </c>
    </row>
    <row r="497" spans="2:7" outlineLevel="4">
      <c r="B497" s="180">
        <v>43901634</v>
      </c>
      <c r="C497" s="145" t="s">
        <v>915</v>
      </c>
      <c r="D497" s="478">
        <v>-3744724</v>
      </c>
      <c r="E497" s="478">
        <v>5617086</v>
      </c>
      <c r="F497" s="478">
        <v>35884358</v>
      </c>
      <c r="G497" s="478">
        <v>-34011996</v>
      </c>
    </row>
    <row r="498" spans="2:7" outlineLevel="4">
      <c r="B498" s="180">
        <v>43901635</v>
      </c>
      <c r="C498" s="145" t="s">
        <v>916</v>
      </c>
      <c r="D498" s="478">
        <v>-5617086</v>
      </c>
      <c r="E498" s="478">
        <v>9361810</v>
      </c>
      <c r="F498" s="478">
        <v>34011996</v>
      </c>
      <c r="G498" s="478">
        <v>-30267272</v>
      </c>
    </row>
    <row r="499" spans="2:7" outlineLevel="4">
      <c r="B499" s="180">
        <v>43901636</v>
      </c>
      <c r="C499" s="145" t="s">
        <v>917</v>
      </c>
      <c r="D499" s="478">
        <v>0</v>
      </c>
      <c r="E499" s="478">
        <v>0</v>
      </c>
      <c r="F499" s="478">
        <v>2963283</v>
      </c>
      <c r="G499" s="478">
        <v>-2963283</v>
      </c>
    </row>
    <row r="500" spans="2:7" outlineLevel="4">
      <c r="B500" s="180">
        <v>43901637</v>
      </c>
      <c r="C500" s="145" t="s">
        <v>918</v>
      </c>
      <c r="D500" s="478">
        <v>-1872362</v>
      </c>
      <c r="E500" s="478">
        <v>1872362</v>
      </c>
      <c r="F500" s="478">
        <v>5617086</v>
      </c>
      <c r="G500" s="478">
        <v>-5617086</v>
      </c>
    </row>
    <row r="501" spans="2:7" outlineLevel="4">
      <c r="B501" s="180">
        <v>43901638</v>
      </c>
      <c r="C501" s="145" t="s">
        <v>919</v>
      </c>
      <c r="D501" s="478">
        <v>0</v>
      </c>
      <c r="E501" s="478">
        <v>1872362</v>
      </c>
      <c r="F501" s="478">
        <v>3744724</v>
      </c>
      <c r="G501" s="478">
        <v>-1872362</v>
      </c>
    </row>
    <row r="502" spans="2:7" outlineLevel="4">
      <c r="B502" s="180">
        <v>43901639</v>
      </c>
      <c r="C502" s="145" t="s">
        <v>920</v>
      </c>
      <c r="D502" s="478">
        <v>0</v>
      </c>
      <c r="E502" s="478">
        <v>0</v>
      </c>
      <c r="F502" s="478">
        <v>3246106</v>
      </c>
      <c r="G502" s="478">
        <v>-3246106</v>
      </c>
    </row>
    <row r="503" spans="2:7" outlineLevel="4">
      <c r="B503" s="180">
        <v>43901643</v>
      </c>
      <c r="C503" s="145" t="s">
        <v>924</v>
      </c>
      <c r="D503" s="478">
        <v>0</v>
      </c>
      <c r="E503" s="478">
        <v>0</v>
      </c>
      <c r="F503" s="478">
        <v>23665522</v>
      </c>
      <c r="G503" s="478">
        <v>-23665522</v>
      </c>
    </row>
    <row r="504" spans="2:7" outlineLevel="4">
      <c r="B504" s="180">
        <v>43901644</v>
      </c>
      <c r="C504" s="145" t="s">
        <v>925</v>
      </c>
      <c r="D504" s="478">
        <v>0</v>
      </c>
      <c r="E504" s="478">
        <v>0</v>
      </c>
      <c r="F504" s="478">
        <v>20627276</v>
      </c>
      <c r="G504" s="478">
        <v>-20627276</v>
      </c>
    </row>
    <row r="505" spans="2:7" outlineLevel="4">
      <c r="B505" s="180">
        <v>43901645</v>
      </c>
      <c r="C505" s="145" t="s">
        <v>926</v>
      </c>
      <c r="D505" s="478">
        <v>0</v>
      </c>
      <c r="E505" s="478">
        <v>25906136</v>
      </c>
      <c r="F505" s="478">
        <v>52829712</v>
      </c>
      <c r="G505" s="478">
        <v>-26923576</v>
      </c>
    </row>
    <row r="506" spans="2:7" outlineLevel="4">
      <c r="B506" s="180">
        <v>43901646</v>
      </c>
      <c r="C506" s="145" t="s">
        <v>927</v>
      </c>
      <c r="D506" s="478">
        <v>0</v>
      </c>
      <c r="E506" s="478">
        <v>0</v>
      </c>
      <c r="F506" s="478">
        <v>23767826</v>
      </c>
      <c r="G506" s="478">
        <v>-23767826</v>
      </c>
    </row>
    <row r="507" spans="2:7" outlineLevel="4">
      <c r="B507" s="180">
        <v>43901647</v>
      </c>
      <c r="C507" s="145" t="s">
        <v>928</v>
      </c>
      <c r="D507" s="478">
        <v>0</v>
      </c>
      <c r="E507" s="478">
        <v>744556</v>
      </c>
      <c r="F507" s="478">
        <v>1913188</v>
      </c>
      <c r="G507" s="478">
        <v>-1168632</v>
      </c>
    </row>
    <row r="508" spans="2:7" outlineLevel="4">
      <c r="B508" s="180">
        <v>43901648</v>
      </c>
      <c r="C508" s="145" t="s">
        <v>929</v>
      </c>
      <c r="D508" s="478">
        <v>0</v>
      </c>
      <c r="E508" s="478">
        <v>0</v>
      </c>
      <c r="F508" s="478">
        <v>3025805</v>
      </c>
      <c r="G508" s="478">
        <v>-3025805</v>
      </c>
    </row>
    <row r="509" spans="2:7" outlineLevel="4">
      <c r="B509" s="180">
        <v>43901649</v>
      </c>
      <c r="C509" s="145" t="s">
        <v>930</v>
      </c>
      <c r="D509" s="478">
        <v>0</v>
      </c>
      <c r="E509" s="478">
        <v>0</v>
      </c>
      <c r="F509" s="478">
        <v>27049562</v>
      </c>
      <c r="G509" s="478">
        <v>-27049562</v>
      </c>
    </row>
    <row r="510" spans="2:7" outlineLevel="4">
      <c r="B510" s="180">
        <v>43901650</v>
      </c>
      <c r="C510" s="145" t="s">
        <v>931</v>
      </c>
      <c r="D510" s="478">
        <v>0</v>
      </c>
      <c r="E510" s="478">
        <v>0</v>
      </c>
      <c r="F510" s="478">
        <v>12427982</v>
      </c>
      <c r="G510" s="478">
        <v>-12427982</v>
      </c>
    </row>
    <row r="511" spans="2:7" outlineLevel="4">
      <c r="B511" s="180">
        <v>43901651</v>
      </c>
      <c r="C511" s="145" t="s">
        <v>932</v>
      </c>
      <c r="D511" s="478">
        <v>0</v>
      </c>
      <c r="E511" s="478">
        <v>329565</v>
      </c>
      <c r="F511" s="478">
        <v>17585975</v>
      </c>
      <c r="G511" s="478">
        <v>-17256410</v>
      </c>
    </row>
    <row r="512" spans="2:7" outlineLevel="4">
      <c r="B512" s="180">
        <v>43901652</v>
      </c>
      <c r="C512" s="145" t="s">
        <v>933</v>
      </c>
      <c r="D512" s="478">
        <v>0</v>
      </c>
      <c r="E512" s="478">
        <v>0</v>
      </c>
      <c r="F512" s="478">
        <v>3025805</v>
      </c>
      <c r="G512" s="478">
        <v>-3025805</v>
      </c>
    </row>
    <row r="513" spans="2:7" outlineLevel="4">
      <c r="B513" s="180">
        <v>43901653</v>
      </c>
      <c r="C513" s="145" t="s">
        <v>934</v>
      </c>
      <c r="D513" s="478">
        <v>0</v>
      </c>
      <c r="E513" s="478">
        <v>0</v>
      </c>
      <c r="F513" s="478">
        <v>12910932</v>
      </c>
      <c r="G513" s="478">
        <v>-12910932</v>
      </c>
    </row>
    <row r="514" spans="2:7" outlineLevel="4">
      <c r="B514" s="180">
        <v>43901654</v>
      </c>
      <c r="C514" s="145" t="s">
        <v>935</v>
      </c>
      <c r="D514" s="478">
        <v>-11834765</v>
      </c>
      <c r="E514" s="478">
        <v>0</v>
      </c>
      <c r="F514" s="478">
        <v>1274688</v>
      </c>
      <c r="G514" s="478">
        <v>-13109453</v>
      </c>
    </row>
    <row r="515" spans="2:7" outlineLevel="4">
      <c r="B515" s="180">
        <v>43901655</v>
      </c>
      <c r="C515" s="145" t="s">
        <v>936</v>
      </c>
      <c r="D515" s="478">
        <v>0</v>
      </c>
      <c r="E515" s="478">
        <v>0</v>
      </c>
      <c r="F515" s="478">
        <v>971160</v>
      </c>
      <c r="G515" s="478">
        <v>-971160</v>
      </c>
    </row>
    <row r="516" spans="2:7" outlineLevel="4">
      <c r="B516" s="180">
        <v>43901656</v>
      </c>
      <c r="C516" s="145" t="s">
        <v>937</v>
      </c>
      <c r="D516" s="478">
        <v>0</v>
      </c>
      <c r="E516" s="478">
        <v>23753664</v>
      </c>
      <c r="F516" s="478">
        <v>47507328</v>
      </c>
      <c r="G516" s="478">
        <v>-23753664</v>
      </c>
    </row>
    <row r="517" spans="2:7" outlineLevel="4">
      <c r="B517" s="180">
        <v>43901657</v>
      </c>
      <c r="C517" s="145" t="s">
        <v>938</v>
      </c>
      <c r="D517" s="478">
        <v>0</v>
      </c>
      <c r="E517" s="478">
        <v>0</v>
      </c>
      <c r="F517" s="478">
        <v>3432666</v>
      </c>
      <c r="G517" s="478">
        <v>-3432666</v>
      </c>
    </row>
    <row r="518" spans="2:7" outlineLevel="4">
      <c r="B518" s="180">
        <v>43901658</v>
      </c>
      <c r="C518" s="145" t="s">
        <v>939</v>
      </c>
      <c r="D518" s="478">
        <v>-21379230</v>
      </c>
      <c r="E518" s="478">
        <v>0</v>
      </c>
      <c r="F518" s="478">
        <v>0</v>
      </c>
      <c r="G518" s="478">
        <v>-21379230</v>
      </c>
    </row>
    <row r="519" spans="2:7" outlineLevel="4">
      <c r="B519" s="180">
        <v>43901659</v>
      </c>
      <c r="C519" s="145" t="s">
        <v>940</v>
      </c>
      <c r="D519" s="478">
        <v>-1636916</v>
      </c>
      <c r="E519" s="478">
        <v>0</v>
      </c>
      <c r="F519" s="478">
        <v>0</v>
      </c>
      <c r="G519" s="478">
        <v>-1636916</v>
      </c>
    </row>
    <row r="520" spans="2:7" outlineLevel="4">
      <c r="B520" s="180">
        <v>43901660</v>
      </c>
      <c r="C520" s="145" t="s">
        <v>941</v>
      </c>
      <c r="D520" s="478">
        <v>0</v>
      </c>
      <c r="E520" s="478">
        <v>0</v>
      </c>
      <c r="F520" s="478">
        <v>19375298</v>
      </c>
      <c r="G520" s="478">
        <v>-19375298</v>
      </c>
    </row>
    <row r="521" spans="2:7" outlineLevel="4">
      <c r="B521" s="180">
        <v>43901661</v>
      </c>
      <c r="C521" s="145" t="s">
        <v>942</v>
      </c>
      <c r="D521" s="478">
        <v>0</v>
      </c>
      <c r="E521" s="478">
        <v>0</v>
      </c>
      <c r="F521" s="478">
        <v>1636916</v>
      </c>
      <c r="G521" s="478">
        <v>-1636916</v>
      </c>
    </row>
    <row r="522" spans="2:7" outlineLevel="4">
      <c r="B522" s="180">
        <v>43901662</v>
      </c>
      <c r="C522" s="145" t="s">
        <v>943</v>
      </c>
      <c r="D522" s="478">
        <v>0</v>
      </c>
      <c r="E522" s="478">
        <v>0</v>
      </c>
      <c r="F522" s="478">
        <v>1636916</v>
      </c>
      <c r="G522" s="478">
        <v>-1636916</v>
      </c>
    </row>
    <row r="523" spans="2:7" outlineLevel="4">
      <c r="B523" s="180">
        <v>43901663</v>
      </c>
      <c r="C523" s="145" t="s">
        <v>944</v>
      </c>
      <c r="D523" s="478">
        <v>0</v>
      </c>
      <c r="E523" s="478">
        <v>0</v>
      </c>
      <c r="F523" s="478">
        <v>1636916</v>
      </c>
      <c r="G523" s="478">
        <v>-1636916</v>
      </c>
    </row>
    <row r="524" spans="2:7" outlineLevel="4">
      <c r="B524" s="180">
        <v>43901664</v>
      </c>
      <c r="C524" s="145" t="s">
        <v>945</v>
      </c>
      <c r="D524" s="478">
        <v>0</v>
      </c>
      <c r="E524" s="478">
        <v>0</v>
      </c>
      <c r="F524" s="478">
        <v>1747113</v>
      </c>
      <c r="G524" s="478">
        <v>-1747113</v>
      </c>
    </row>
    <row r="525" spans="2:7" outlineLevel="4">
      <c r="B525" s="180">
        <v>43901665</v>
      </c>
      <c r="C525" s="145" t="s">
        <v>946</v>
      </c>
      <c r="D525" s="478">
        <v>0</v>
      </c>
      <c r="E525" s="478">
        <v>0</v>
      </c>
      <c r="F525" s="478">
        <v>4993219</v>
      </c>
      <c r="G525" s="478">
        <v>-4993219</v>
      </c>
    </row>
    <row r="526" spans="2:7" outlineLevel="4">
      <c r="B526" s="180">
        <v>43901666</v>
      </c>
      <c r="C526" s="145" t="s">
        <v>947</v>
      </c>
      <c r="D526" s="478">
        <v>0</v>
      </c>
      <c r="E526" s="478">
        <v>0</v>
      </c>
      <c r="F526" s="478">
        <v>3150657</v>
      </c>
      <c r="G526" s="478">
        <v>-3150657</v>
      </c>
    </row>
    <row r="527" spans="2:7" outlineLevel="4">
      <c r="B527" s="180">
        <v>43901667</v>
      </c>
      <c r="C527" s="145" t="s">
        <v>948</v>
      </c>
      <c r="D527" s="478">
        <v>0</v>
      </c>
      <c r="E527" s="478">
        <v>0</v>
      </c>
      <c r="F527" s="478">
        <v>3150657</v>
      </c>
      <c r="G527" s="478">
        <v>-3150657</v>
      </c>
    </row>
    <row r="528" spans="2:7" outlineLevel="4">
      <c r="B528" s="180">
        <v>43901668</v>
      </c>
      <c r="C528" s="145" t="s">
        <v>949</v>
      </c>
      <c r="D528" s="478">
        <v>0</v>
      </c>
      <c r="E528" s="478">
        <v>0</v>
      </c>
      <c r="F528" s="478">
        <v>3150657</v>
      </c>
      <c r="G528" s="478">
        <v>-3150657</v>
      </c>
    </row>
    <row r="529" spans="2:7" outlineLevel="4">
      <c r="B529" s="180">
        <v>43901669</v>
      </c>
      <c r="C529" s="145" t="s">
        <v>950</v>
      </c>
      <c r="D529" s="478">
        <v>0</v>
      </c>
      <c r="E529" s="478">
        <v>22175114</v>
      </c>
      <c r="F529" s="478">
        <v>44350228</v>
      </c>
      <c r="G529" s="478">
        <v>-22175114</v>
      </c>
    </row>
    <row r="530" spans="2:7" outlineLevel="4">
      <c r="B530" s="180">
        <v>43901670</v>
      </c>
      <c r="C530" s="145" t="s">
        <v>951</v>
      </c>
      <c r="D530" s="478">
        <v>0</v>
      </c>
      <c r="E530" s="478">
        <v>0</v>
      </c>
      <c r="F530" s="478">
        <v>1636916</v>
      </c>
      <c r="G530" s="478">
        <v>-1636916</v>
      </c>
    </row>
    <row r="531" spans="2:7" outlineLevel="4">
      <c r="B531" s="180">
        <v>43901671</v>
      </c>
      <c r="C531" s="145" t="s">
        <v>952</v>
      </c>
      <c r="D531" s="478">
        <v>0</v>
      </c>
      <c r="E531" s="478">
        <v>1872362</v>
      </c>
      <c r="F531" s="478">
        <v>7112625</v>
      </c>
      <c r="G531" s="478">
        <v>-5240263</v>
      </c>
    </row>
    <row r="532" spans="2:7" outlineLevel="4">
      <c r="B532" s="180">
        <v>43901672</v>
      </c>
      <c r="C532" s="145" t="s">
        <v>953</v>
      </c>
      <c r="D532" s="478">
        <v>0</v>
      </c>
      <c r="E532" s="478">
        <v>0</v>
      </c>
      <c r="F532" s="478">
        <v>17561192</v>
      </c>
      <c r="G532" s="478">
        <v>-17561192</v>
      </c>
    </row>
    <row r="533" spans="2:7" outlineLevel="4">
      <c r="B533" s="180">
        <v>43901673</v>
      </c>
      <c r="C533" s="145" t="s">
        <v>954</v>
      </c>
      <c r="D533" s="478">
        <v>0</v>
      </c>
      <c r="E533" s="478">
        <v>0</v>
      </c>
      <c r="F533" s="478">
        <v>15353983</v>
      </c>
      <c r="G533" s="478">
        <v>-15353983</v>
      </c>
    </row>
    <row r="534" spans="2:7" outlineLevel="4">
      <c r="B534" s="180">
        <v>43901674</v>
      </c>
      <c r="C534" s="145" t="s">
        <v>955</v>
      </c>
      <c r="D534" s="478">
        <v>0</v>
      </c>
      <c r="E534" s="478">
        <v>0</v>
      </c>
      <c r="F534" s="478">
        <v>14481620</v>
      </c>
      <c r="G534" s="478">
        <v>-14481620</v>
      </c>
    </row>
    <row r="535" spans="2:7" outlineLevel="3">
      <c r="B535" s="180">
        <v>439016</v>
      </c>
      <c r="C535" s="145" t="s">
        <v>883</v>
      </c>
      <c r="D535" s="478">
        <f>SUBTOTAL(9,D468:D534)</f>
        <v>-1139464199</v>
      </c>
      <c r="E535" s="478">
        <f>SUBTOTAL(9,E468:E534)</f>
        <v>1592215545.71</v>
      </c>
      <c r="F535" s="478">
        <f>SUBTOTAL(9,F468:F534)</f>
        <v>11027589042.93</v>
      </c>
      <c r="G535" s="478">
        <f>SUBTOTAL(9,G468:G534)</f>
        <v>-10574837696.219999</v>
      </c>
    </row>
    <row r="536" spans="2:7" outlineLevel="2">
      <c r="B536" s="180">
        <v>4390</v>
      </c>
      <c r="C536" s="145" t="s">
        <v>1623</v>
      </c>
      <c r="D536" s="478">
        <f>SUBTOTAL(9,D468:D535)</f>
        <v>-1139464199</v>
      </c>
      <c r="E536" s="478">
        <f>SUBTOTAL(9,E468:E535)</f>
        <v>1592215545.71</v>
      </c>
      <c r="F536" s="478">
        <f>SUBTOTAL(9,F468:F535)</f>
        <v>11027589042.93</v>
      </c>
      <c r="G536" s="478">
        <f>SUBTOTAL(9,G468:G535)</f>
        <v>-10574837696.219999</v>
      </c>
    </row>
    <row r="537" spans="2:7" outlineLevel="1">
      <c r="B537" s="180">
        <v>43</v>
      </c>
      <c r="C537" s="145" t="s">
        <v>1623</v>
      </c>
      <c r="D537" s="478">
        <f>SUBTOTAL(9,D468:D536)</f>
        <v>-1139464199</v>
      </c>
      <c r="E537" s="478">
        <f>SUBTOTAL(9,E468:E536)</f>
        <v>1592215545.71</v>
      </c>
      <c r="F537" s="478">
        <f>SUBTOTAL(9,F468:F536)</f>
        <v>11027589042.93</v>
      </c>
      <c r="G537" s="478">
        <f>SUBTOTAL(9,G468:G536)</f>
        <v>-10574837696.219999</v>
      </c>
    </row>
    <row r="538" spans="2:7" outlineLevel="4">
      <c r="B538" s="180">
        <v>48050121</v>
      </c>
      <c r="C538" s="145" t="s">
        <v>972</v>
      </c>
      <c r="D538" s="478">
        <v>-40812932.329999998</v>
      </c>
      <c r="E538" s="478">
        <v>292</v>
      </c>
      <c r="F538" s="478">
        <v>141891393.68000001</v>
      </c>
      <c r="G538" s="478">
        <v>-182704034.01000002</v>
      </c>
    </row>
    <row r="539" spans="2:7" outlineLevel="4">
      <c r="B539" s="180">
        <v>48050123</v>
      </c>
      <c r="C539" s="145" t="s">
        <v>974</v>
      </c>
      <c r="D539" s="478">
        <v>-38916855.100000001</v>
      </c>
      <c r="E539" s="478">
        <v>9456042.1599999983</v>
      </c>
      <c r="F539" s="478">
        <v>89436483.980000004</v>
      </c>
      <c r="G539" s="478">
        <v>-118897296.92</v>
      </c>
    </row>
    <row r="540" spans="2:7" outlineLevel="4">
      <c r="B540" s="180">
        <v>48050124</v>
      </c>
      <c r="C540" s="145" t="s">
        <v>975</v>
      </c>
      <c r="D540" s="478">
        <v>-1677619</v>
      </c>
      <c r="E540" s="478">
        <v>62502</v>
      </c>
      <c r="F540" s="478">
        <v>2823786</v>
      </c>
      <c r="G540" s="478">
        <v>-4438903</v>
      </c>
    </row>
    <row r="541" spans="2:7" outlineLevel="4">
      <c r="B541" s="180">
        <v>48050135</v>
      </c>
      <c r="C541" s="145" t="s">
        <v>976</v>
      </c>
      <c r="D541" s="478">
        <v>-10429892</v>
      </c>
      <c r="E541" s="478">
        <v>0</v>
      </c>
      <c r="F541" s="478">
        <v>38214333.109999999</v>
      </c>
      <c r="G541" s="478">
        <v>-48644225.109999999</v>
      </c>
    </row>
    <row r="542" spans="2:7" outlineLevel="3">
      <c r="B542" s="180">
        <v>480501</v>
      </c>
      <c r="C542" s="145" t="s">
        <v>970</v>
      </c>
      <c r="D542" s="478">
        <f>SUBTOTAL(9,D538:D541)</f>
        <v>-91837298.430000007</v>
      </c>
      <c r="E542" s="478">
        <f>SUBTOTAL(9,E538:E541)</f>
        <v>9518836.1599999983</v>
      </c>
      <c r="F542" s="478">
        <f>SUBTOTAL(9,F538:F541)</f>
        <v>272365996.77000004</v>
      </c>
      <c r="G542" s="478">
        <f>SUBTOTAL(9,G538:G541)</f>
        <v>-354684459.04000002</v>
      </c>
    </row>
    <row r="543" spans="2:7" outlineLevel="2">
      <c r="B543" s="180">
        <v>4805</v>
      </c>
      <c r="C543" s="145" t="s">
        <v>970</v>
      </c>
      <c r="D543" s="478">
        <f>SUBTOTAL(9,D538:D542)</f>
        <v>-91837298.430000007</v>
      </c>
      <c r="E543" s="478">
        <f>SUBTOTAL(9,E538:E542)</f>
        <v>9518836.1599999983</v>
      </c>
      <c r="F543" s="478">
        <f>SUBTOTAL(9,F538:F542)</f>
        <v>272365996.77000004</v>
      </c>
      <c r="G543" s="478">
        <f>SUBTOTAL(9,G538:G542)</f>
        <v>-354684459.04000002</v>
      </c>
    </row>
    <row r="544" spans="2:7" outlineLevel="4">
      <c r="B544" s="180">
        <v>48060101</v>
      </c>
      <c r="C544" s="145" t="s">
        <v>981</v>
      </c>
      <c r="D544" s="478">
        <v>-284726.5</v>
      </c>
      <c r="E544" s="478">
        <v>284726.5</v>
      </c>
      <c r="F544" s="478">
        <v>0</v>
      </c>
      <c r="G544" s="478">
        <v>0</v>
      </c>
    </row>
    <row r="545" spans="2:7" outlineLevel="3">
      <c r="B545" s="180">
        <v>480601</v>
      </c>
      <c r="C545" s="145" t="s">
        <v>980</v>
      </c>
      <c r="D545" s="478">
        <f>SUBTOTAL(9,D544:D544)</f>
        <v>-284726.5</v>
      </c>
      <c r="E545" s="478">
        <f>SUBTOTAL(9,E544:E544)</f>
        <v>284726.5</v>
      </c>
      <c r="F545" s="478">
        <f>SUBTOTAL(9,F544:F544)</f>
        <v>0</v>
      </c>
      <c r="G545" s="478">
        <f>SUBTOTAL(9,G544:G544)</f>
        <v>0</v>
      </c>
    </row>
    <row r="546" spans="2:7" outlineLevel="2">
      <c r="B546" s="180">
        <v>4806</v>
      </c>
      <c r="C546" s="145" t="s">
        <v>979</v>
      </c>
      <c r="D546" s="478">
        <f>SUBTOTAL(9,D544:D545)</f>
        <v>-284726.5</v>
      </c>
      <c r="E546" s="478">
        <f>SUBTOTAL(9,E544:E545)</f>
        <v>284726.5</v>
      </c>
      <c r="F546" s="478">
        <f>SUBTOTAL(9,F544:F545)</f>
        <v>0</v>
      </c>
      <c r="G546" s="478">
        <f>SUBTOTAL(9,G544:G545)</f>
        <v>0</v>
      </c>
    </row>
    <row r="547" spans="2:7" outlineLevel="4">
      <c r="B547" s="180">
        <v>48081701</v>
      </c>
      <c r="C547" s="145" t="s">
        <v>988</v>
      </c>
      <c r="D547" s="478">
        <v>-14998065</v>
      </c>
      <c r="E547" s="478">
        <v>5219171</v>
      </c>
      <c r="F547" s="478">
        <v>126540147</v>
      </c>
      <c r="G547" s="478">
        <v>-136319041</v>
      </c>
    </row>
    <row r="548" spans="2:7" outlineLevel="4">
      <c r="B548" s="180">
        <v>48081702</v>
      </c>
      <c r="C548" s="145" t="s">
        <v>989</v>
      </c>
      <c r="D548" s="478">
        <v>-18051774</v>
      </c>
      <c r="E548" s="478">
        <v>0</v>
      </c>
      <c r="F548" s="478">
        <v>47361824</v>
      </c>
      <c r="G548" s="478">
        <v>-65413598</v>
      </c>
    </row>
    <row r="549" spans="2:7" outlineLevel="4">
      <c r="B549" s="180">
        <v>48081703</v>
      </c>
      <c r="C549" s="145" t="s">
        <v>990</v>
      </c>
      <c r="D549" s="478">
        <v>-10191180</v>
      </c>
      <c r="E549" s="478">
        <v>3069342</v>
      </c>
      <c r="F549" s="478">
        <v>30161539</v>
      </c>
      <c r="G549" s="478">
        <v>-37283377</v>
      </c>
    </row>
    <row r="550" spans="2:7" outlineLevel="4">
      <c r="B550" s="180">
        <v>48081705</v>
      </c>
      <c r="C550" s="145" t="s">
        <v>991</v>
      </c>
      <c r="D550" s="478">
        <v>-3898377</v>
      </c>
      <c r="E550" s="478">
        <v>2725578</v>
      </c>
      <c r="F550" s="478">
        <v>11150971</v>
      </c>
      <c r="G550" s="478">
        <v>-12323770</v>
      </c>
    </row>
    <row r="551" spans="2:7" outlineLevel="3">
      <c r="B551" s="180">
        <v>480817</v>
      </c>
      <c r="C551" s="145" t="s">
        <v>987</v>
      </c>
      <c r="D551" s="478">
        <f>SUBTOTAL(9,D547:D550)</f>
        <v>-47139396</v>
      </c>
      <c r="E551" s="478">
        <f>SUBTOTAL(9,E547:E550)</f>
        <v>11014091</v>
      </c>
      <c r="F551" s="478">
        <f>SUBTOTAL(9,F547:F550)</f>
        <v>215214481</v>
      </c>
      <c r="G551" s="478">
        <f>SUBTOTAL(9,G547:G550)</f>
        <v>-251339786</v>
      </c>
    </row>
    <row r="552" spans="2:7" outlineLevel="4">
      <c r="B552" s="180">
        <v>48081901</v>
      </c>
      <c r="C552" s="145" t="s">
        <v>994</v>
      </c>
      <c r="D552" s="478">
        <v>-1000</v>
      </c>
      <c r="E552" s="478">
        <v>0</v>
      </c>
      <c r="F552" s="478">
        <v>0</v>
      </c>
      <c r="G552" s="478">
        <v>-1000</v>
      </c>
    </row>
    <row r="553" spans="2:7" outlineLevel="3">
      <c r="B553" s="180">
        <v>480819</v>
      </c>
      <c r="C553" s="145" t="s">
        <v>993</v>
      </c>
      <c r="D553" s="478">
        <f>SUBTOTAL(9,D552:D552)</f>
        <v>-1000</v>
      </c>
      <c r="E553" s="478">
        <f>SUBTOTAL(9,E552:E552)</f>
        <v>0</v>
      </c>
      <c r="F553" s="478">
        <f>SUBTOTAL(9,F552:F552)</f>
        <v>0</v>
      </c>
      <c r="G553" s="478">
        <f>SUBTOTAL(9,G552:G552)</f>
        <v>-1000</v>
      </c>
    </row>
    <row r="554" spans="2:7" outlineLevel="4">
      <c r="B554" s="180">
        <v>48089002</v>
      </c>
      <c r="C554" s="145" t="s">
        <v>997</v>
      </c>
      <c r="D554" s="478">
        <v>0</v>
      </c>
      <c r="E554" s="478">
        <v>0</v>
      </c>
      <c r="F554" s="478">
        <v>381929</v>
      </c>
      <c r="G554" s="478">
        <v>-381929</v>
      </c>
    </row>
    <row r="555" spans="2:7" outlineLevel="3">
      <c r="B555" s="180">
        <v>480890</v>
      </c>
      <c r="C555" s="145" t="s">
        <v>1624</v>
      </c>
      <c r="D555" s="478">
        <f>SUBTOTAL(9,D554:D554)</f>
        <v>0</v>
      </c>
      <c r="E555" s="478">
        <f>SUBTOTAL(9,E554:E554)</f>
        <v>0</v>
      </c>
      <c r="F555" s="478">
        <f>SUBTOTAL(9,F554:F554)</f>
        <v>381929</v>
      </c>
      <c r="G555" s="478">
        <f>SUBTOTAL(9,G554:G554)</f>
        <v>-381929</v>
      </c>
    </row>
    <row r="556" spans="2:7" outlineLevel="2">
      <c r="B556" s="180">
        <v>4808</v>
      </c>
      <c r="C556" s="145" t="s">
        <v>1624</v>
      </c>
      <c r="D556" s="478">
        <f>SUBTOTAL(9,D547:D555)</f>
        <v>-47140396</v>
      </c>
      <c r="E556" s="478">
        <f>SUBTOTAL(9,E547:E555)</f>
        <v>11014091</v>
      </c>
      <c r="F556" s="478">
        <f>SUBTOTAL(9,F547:F555)</f>
        <v>215596410</v>
      </c>
      <c r="G556" s="478">
        <f>SUBTOTAL(9,G547:G555)</f>
        <v>-251722715</v>
      </c>
    </row>
    <row r="557" spans="2:7" outlineLevel="4">
      <c r="B557" s="180">
        <v>48090101</v>
      </c>
      <c r="C557" s="145" t="s">
        <v>999</v>
      </c>
      <c r="D557" s="478">
        <v>-3867141000</v>
      </c>
      <c r="E557" s="478">
        <v>0</v>
      </c>
      <c r="F557" s="478">
        <v>10801423000</v>
      </c>
      <c r="G557" s="478">
        <v>-14668564000</v>
      </c>
    </row>
    <row r="558" spans="2:7" outlineLevel="3">
      <c r="B558" s="180">
        <v>480901</v>
      </c>
      <c r="C558" s="145" t="s">
        <v>998</v>
      </c>
      <c r="D558" s="478">
        <f>SUBTOTAL(9,D557:D557)</f>
        <v>-3867141000</v>
      </c>
      <c r="E558" s="478">
        <f>SUBTOTAL(9,E557:E557)</f>
        <v>0</v>
      </c>
      <c r="F558" s="478">
        <f>SUBTOTAL(9,F557:F557)</f>
        <v>10801423000</v>
      </c>
      <c r="G558" s="478">
        <f>SUBTOTAL(9,G557:G557)</f>
        <v>-14668564000</v>
      </c>
    </row>
    <row r="559" spans="2:7" outlineLevel="2">
      <c r="B559" s="180">
        <v>4809</v>
      </c>
      <c r="C559" s="145" t="s">
        <v>998</v>
      </c>
      <c r="D559" s="478">
        <f>SUBTOTAL(9,D557:D558)</f>
        <v>-3867141000</v>
      </c>
      <c r="E559" s="478">
        <f>SUBTOTAL(9,E557:E558)</f>
        <v>0</v>
      </c>
      <c r="F559" s="478">
        <f>SUBTOTAL(9,F557:F558)</f>
        <v>10801423000</v>
      </c>
      <c r="G559" s="478">
        <f>SUBTOTAL(9,G557:G558)</f>
        <v>-14668564000</v>
      </c>
    </row>
    <row r="560" spans="2:7" outlineLevel="4">
      <c r="B560" s="180">
        <v>48100101</v>
      </c>
      <c r="C560" s="145" t="s">
        <v>1001</v>
      </c>
      <c r="D560" s="478">
        <v>-3752715</v>
      </c>
      <c r="E560" s="478">
        <v>0</v>
      </c>
      <c r="F560" s="478">
        <v>8475640.7100000009</v>
      </c>
      <c r="G560" s="478">
        <v>-12228355.710000001</v>
      </c>
    </row>
    <row r="561" spans="2:7" outlineLevel="4">
      <c r="B561" s="180">
        <v>48100104</v>
      </c>
      <c r="C561" s="145" t="s">
        <v>1004</v>
      </c>
      <c r="D561" s="478">
        <v>-2813455</v>
      </c>
      <c r="E561" s="478">
        <v>51924</v>
      </c>
      <c r="F561" s="478">
        <v>34713426</v>
      </c>
      <c r="G561" s="478">
        <v>-37474957</v>
      </c>
    </row>
    <row r="562" spans="2:7" outlineLevel="4">
      <c r="B562" s="180">
        <v>48100105</v>
      </c>
      <c r="C562" s="145" t="s">
        <v>523</v>
      </c>
      <c r="D562" s="478">
        <v>-3125455</v>
      </c>
      <c r="E562" s="478">
        <v>1189360</v>
      </c>
      <c r="F562" s="478">
        <v>4463999.5</v>
      </c>
      <c r="G562" s="478">
        <v>-6400094.5</v>
      </c>
    </row>
    <row r="563" spans="2:7" outlineLevel="4">
      <c r="B563" s="180">
        <v>48100106</v>
      </c>
      <c r="C563" s="145" t="s">
        <v>1005</v>
      </c>
      <c r="D563" s="478">
        <v>-904.92000000000007</v>
      </c>
      <c r="E563" s="478">
        <v>5366.78</v>
      </c>
      <c r="F563" s="478">
        <v>13316.41</v>
      </c>
      <c r="G563" s="478">
        <v>-8854.5500000000011</v>
      </c>
    </row>
    <row r="564" spans="2:7" outlineLevel="4">
      <c r="B564" s="180">
        <v>48100107</v>
      </c>
      <c r="C564" s="145" t="s">
        <v>1006</v>
      </c>
      <c r="D564" s="478">
        <v>-9079422.4100000001</v>
      </c>
      <c r="E564" s="478">
        <v>8774229.0599999987</v>
      </c>
      <c r="F564" s="478">
        <v>3276525.5</v>
      </c>
      <c r="G564" s="478">
        <v>-3581718.8499999996</v>
      </c>
    </row>
    <row r="565" spans="2:7" outlineLevel="4">
      <c r="B565" s="180">
        <v>48100108</v>
      </c>
      <c r="C565" s="145" t="s">
        <v>1007</v>
      </c>
      <c r="D565" s="478">
        <v>0</v>
      </c>
      <c r="E565" s="478">
        <v>3274405.45</v>
      </c>
      <c r="F565" s="478">
        <v>32745040.93</v>
      </c>
      <c r="G565" s="478">
        <v>-29470635.48</v>
      </c>
    </row>
    <row r="566" spans="2:7" outlineLevel="3">
      <c r="B566" s="180">
        <v>481001</v>
      </c>
      <c r="C566" s="145" t="s">
        <v>1000</v>
      </c>
      <c r="D566" s="478">
        <f>SUBTOTAL(9,D560:D565)</f>
        <v>-18771952.329999998</v>
      </c>
      <c r="E566" s="478">
        <f>SUBTOTAL(9,E560:E565)</f>
        <v>13295285.289999999</v>
      </c>
      <c r="F566" s="478">
        <f>SUBTOTAL(9,F560:F565)</f>
        <v>83687949.049999997</v>
      </c>
      <c r="G566" s="478">
        <f>SUBTOTAL(9,G560:G565)</f>
        <v>-89164616.090000004</v>
      </c>
    </row>
    <row r="567" spans="2:7" outlineLevel="2">
      <c r="B567" s="180">
        <v>4810</v>
      </c>
      <c r="C567" s="145" t="s">
        <v>1000</v>
      </c>
      <c r="D567" s="478">
        <f>SUBTOTAL(9,D560:D566)</f>
        <v>-18771952.329999998</v>
      </c>
      <c r="E567" s="478">
        <f>SUBTOTAL(9,E560:E566)</f>
        <v>13295285.289999999</v>
      </c>
      <c r="F567" s="478">
        <f>SUBTOTAL(9,F560:F566)</f>
        <v>83687949.049999997</v>
      </c>
      <c r="G567" s="478">
        <f>SUBTOTAL(9,G560:G566)</f>
        <v>-89164616.090000004</v>
      </c>
    </row>
    <row r="568" spans="2:7" outlineLevel="4">
      <c r="B568" s="180">
        <v>48150101</v>
      </c>
      <c r="C568" s="145" t="s">
        <v>1010</v>
      </c>
      <c r="D568" s="478">
        <v>-9648513</v>
      </c>
      <c r="E568" s="478">
        <v>8327909</v>
      </c>
      <c r="F568" s="478">
        <v>50450187</v>
      </c>
      <c r="G568" s="478">
        <v>-51770791</v>
      </c>
    </row>
    <row r="569" spans="2:7" outlineLevel="4">
      <c r="B569" s="180">
        <v>48150103</v>
      </c>
      <c r="C569" s="145" t="s">
        <v>1011</v>
      </c>
      <c r="D569" s="478">
        <v>-2515.56</v>
      </c>
      <c r="E569" s="478">
        <v>6255.4800000000005</v>
      </c>
      <c r="F569" s="478">
        <v>6389.920000000001</v>
      </c>
      <c r="G569" s="478">
        <v>-2650</v>
      </c>
    </row>
    <row r="570" spans="2:7" outlineLevel="3">
      <c r="B570" s="180">
        <v>481501</v>
      </c>
      <c r="C570" s="145" t="s">
        <v>1009</v>
      </c>
      <c r="D570" s="478">
        <f>SUBTOTAL(9,D568:D569)</f>
        <v>-9651028.5600000005</v>
      </c>
      <c r="E570" s="478">
        <f>SUBTOTAL(9,E568:E569)</f>
        <v>8334164.4800000004</v>
      </c>
      <c r="F570" s="478">
        <f>SUBTOTAL(9,F568:F569)</f>
        <v>50456576.920000002</v>
      </c>
      <c r="G570" s="478">
        <f>SUBTOTAL(9,G568:G569)</f>
        <v>-51773441</v>
      </c>
    </row>
    <row r="571" spans="2:7" outlineLevel="2">
      <c r="B571" s="180">
        <v>4815</v>
      </c>
      <c r="C571" s="145" t="s">
        <v>1008</v>
      </c>
      <c r="D571" s="478">
        <f>SUBTOTAL(9,D568:D570)</f>
        <v>-9651028.5600000005</v>
      </c>
      <c r="E571" s="478">
        <f>SUBTOTAL(9,E568:E570)</f>
        <v>8334164.4800000004</v>
      </c>
      <c r="F571" s="478">
        <f>SUBTOTAL(9,F568:F570)</f>
        <v>50456576.920000002</v>
      </c>
      <c r="G571" s="478">
        <f>SUBTOTAL(9,G568:G570)</f>
        <v>-51773441</v>
      </c>
    </row>
    <row r="572" spans="2:7" outlineLevel="1">
      <c r="B572" s="180">
        <v>48</v>
      </c>
      <c r="C572" s="145" t="s">
        <v>969</v>
      </c>
      <c r="D572" s="478">
        <f>SUBTOTAL(9,D538:D571)</f>
        <v>-4034826401.8199997</v>
      </c>
      <c r="E572" s="478">
        <f>SUBTOTAL(9,E538:E571)</f>
        <v>42447103.429999992</v>
      </c>
      <c r="F572" s="478">
        <f>SUBTOTAL(9,F538:F571)</f>
        <v>11423529932.74</v>
      </c>
      <c r="G572" s="478">
        <f>SUBTOTAL(9,G538:G571)</f>
        <v>-15415909231.129999</v>
      </c>
    </row>
    <row r="573" spans="2:7">
      <c r="B573" s="180">
        <v>4</v>
      </c>
      <c r="C573" s="145" t="s">
        <v>189</v>
      </c>
      <c r="D573" s="478">
        <f>SUBTOTAL(9,D468:D572)</f>
        <v>-5174290600.8200006</v>
      </c>
      <c r="E573" s="478">
        <f>SUBTOTAL(9,E468:E572)</f>
        <v>1634662649.1400001</v>
      </c>
      <c r="F573" s="478">
        <f>SUBTOTAL(9,F468:F572)</f>
        <v>22451118975.669998</v>
      </c>
      <c r="G573" s="478">
        <f>SUBTOTAL(9,G468:G572)</f>
        <v>-25990746927.349998</v>
      </c>
    </row>
    <row r="574" spans="2:7" outlineLevel="4">
      <c r="B574" s="180">
        <v>51010101</v>
      </c>
      <c r="C574" s="145" t="s">
        <v>1015</v>
      </c>
      <c r="D574" s="478">
        <v>456297928</v>
      </c>
      <c r="E574" s="478">
        <v>1685109758</v>
      </c>
      <c r="F574" s="478">
        <v>312957770</v>
      </c>
      <c r="G574" s="478">
        <v>1828449916</v>
      </c>
    </row>
    <row r="575" spans="2:7" outlineLevel="4">
      <c r="B575" s="180">
        <v>51010103</v>
      </c>
      <c r="C575" s="145" t="s">
        <v>1016</v>
      </c>
      <c r="D575" s="478">
        <v>344261</v>
      </c>
      <c r="E575" s="478">
        <v>2958521</v>
      </c>
      <c r="F575" s="478">
        <v>2512196</v>
      </c>
      <c r="G575" s="478">
        <v>790586</v>
      </c>
    </row>
    <row r="576" spans="2:7" outlineLevel="4">
      <c r="B576" s="180">
        <v>51010117</v>
      </c>
      <c r="C576" s="145" t="s">
        <v>1022</v>
      </c>
      <c r="D576" s="478">
        <v>20245499.390000001</v>
      </c>
      <c r="E576" s="478">
        <v>103270147.81</v>
      </c>
      <c r="F576" s="478">
        <v>24355920.43</v>
      </c>
      <c r="G576" s="478">
        <v>99159726.769999996</v>
      </c>
    </row>
    <row r="577" spans="2:7" outlineLevel="4">
      <c r="B577" s="180">
        <v>51010123</v>
      </c>
      <c r="C577" s="145" t="s">
        <v>1024</v>
      </c>
      <c r="D577" s="478">
        <v>2324870</v>
      </c>
      <c r="E577" s="478">
        <v>6790089</v>
      </c>
      <c r="F577" s="478">
        <v>645821</v>
      </c>
      <c r="G577" s="478">
        <v>8469138</v>
      </c>
    </row>
    <row r="578" spans="2:7" outlineLevel="4">
      <c r="B578" s="180">
        <v>51010124</v>
      </c>
      <c r="C578" s="145" t="s">
        <v>1025</v>
      </c>
      <c r="D578" s="478">
        <v>37395123</v>
      </c>
      <c r="E578" s="478">
        <v>142690286</v>
      </c>
      <c r="F578" s="478">
        <v>28643444</v>
      </c>
      <c r="G578" s="478">
        <v>151441965</v>
      </c>
    </row>
    <row r="579" spans="2:7" outlineLevel="4">
      <c r="B579" s="180">
        <v>51010125</v>
      </c>
      <c r="C579" s="145" t="s">
        <v>1026</v>
      </c>
      <c r="D579" s="478">
        <v>4412345</v>
      </c>
      <c r="E579" s="478">
        <v>17070240</v>
      </c>
      <c r="F579" s="478">
        <v>4232910</v>
      </c>
      <c r="G579" s="478">
        <v>17249675</v>
      </c>
    </row>
    <row r="580" spans="2:7" outlineLevel="4">
      <c r="B580" s="180">
        <v>51010130</v>
      </c>
      <c r="C580" s="145" t="s">
        <v>1028</v>
      </c>
      <c r="D580" s="478">
        <v>0</v>
      </c>
      <c r="E580" s="478">
        <v>18814986.550000001</v>
      </c>
      <c r="F580" s="478">
        <v>0</v>
      </c>
      <c r="G580" s="478">
        <v>18814986.550000001</v>
      </c>
    </row>
    <row r="581" spans="2:7" outlineLevel="4">
      <c r="B581" s="180">
        <v>51010131</v>
      </c>
      <c r="C581" s="145" t="s">
        <v>1029</v>
      </c>
      <c r="D581" s="478">
        <v>0</v>
      </c>
      <c r="E581" s="478">
        <v>18330368.43</v>
      </c>
      <c r="F581" s="478">
        <v>0</v>
      </c>
      <c r="G581" s="478">
        <v>18330368.43</v>
      </c>
    </row>
    <row r="582" spans="2:7" outlineLevel="4">
      <c r="B582" s="180">
        <v>51010145</v>
      </c>
      <c r="C582" s="145" t="s">
        <v>1032</v>
      </c>
      <c r="D582" s="478">
        <v>20711856</v>
      </c>
      <c r="E582" s="478">
        <v>60754779</v>
      </c>
      <c r="F582" s="478">
        <v>0</v>
      </c>
      <c r="G582" s="478">
        <v>81466635</v>
      </c>
    </row>
    <row r="583" spans="2:7" outlineLevel="4">
      <c r="B583" s="180">
        <v>51010152</v>
      </c>
      <c r="C583" s="145" t="s">
        <v>1037</v>
      </c>
      <c r="D583" s="478">
        <v>37395123</v>
      </c>
      <c r="E583" s="478">
        <v>169382554</v>
      </c>
      <c r="F583" s="478">
        <v>54134079</v>
      </c>
      <c r="G583" s="478">
        <v>152643598</v>
      </c>
    </row>
    <row r="584" spans="2:7" outlineLevel="3">
      <c r="B584" s="180">
        <v>510101</v>
      </c>
      <c r="C584" s="145" t="s">
        <v>1014</v>
      </c>
      <c r="D584" s="478">
        <f>SUBTOTAL(9,D574:D583)</f>
        <v>579127005.38999999</v>
      </c>
      <c r="E584" s="478">
        <f>SUBTOTAL(9,E574:E583)</f>
        <v>2225171729.79</v>
      </c>
      <c r="F584" s="478">
        <f>SUBTOTAL(9,F574:F583)</f>
        <v>427482140.43000001</v>
      </c>
      <c r="G584" s="478">
        <f>SUBTOTAL(9,G574:G583)</f>
        <v>2376816594.75</v>
      </c>
    </row>
    <row r="585" spans="2:7" outlineLevel="4">
      <c r="B585" s="180">
        <v>51014701</v>
      </c>
      <c r="C585" s="145" t="s">
        <v>1039</v>
      </c>
      <c r="D585" s="478">
        <v>4937000</v>
      </c>
      <c r="E585" s="478">
        <v>910000</v>
      </c>
      <c r="F585" s="478">
        <v>161000</v>
      </c>
      <c r="G585" s="478">
        <v>5686000</v>
      </c>
    </row>
    <row r="586" spans="2:7" outlineLevel="4">
      <c r="B586" s="180">
        <v>51014702</v>
      </c>
      <c r="C586" s="145" t="s">
        <v>1040</v>
      </c>
      <c r="D586" s="478">
        <v>4528000</v>
      </c>
      <c r="E586" s="478">
        <v>186000</v>
      </c>
      <c r="F586" s="478">
        <v>0</v>
      </c>
      <c r="G586" s="478">
        <v>4714000</v>
      </c>
    </row>
    <row r="587" spans="2:7" outlineLevel="4">
      <c r="B587" s="180">
        <v>51014703</v>
      </c>
      <c r="C587" s="145" t="s">
        <v>1041</v>
      </c>
      <c r="D587" s="478">
        <v>0</v>
      </c>
      <c r="E587" s="478">
        <v>1074000</v>
      </c>
      <c r="F587" s="478">
        <v>1074000</v>
      </c>
      <c r="G587" s="478">
        <v>0</v>
      </c>
    </row>
    <row r="588" spans="2:7" outlineLevel="3">
      <c r="B588" s="180">
        <v>510147</v>
      </c>
      <c r="C588" s="145" t="s">
        <v>1038</v>
      </c>
      <c r="D588" s="478">
        <f>SUBTOTAL(9,D585:D587)</f>
        <v>9465000</v>
      </c>
      <c r="E588" s="478">
        <f>SUBTOTAL(9,E585:E587)</f>
        <v>2170000</v>
      </c>
      <c r="F588" s="478">
        <f>SUBTOTAL(9,F585:F587)</f>
        <v>1235000</v>
      </c>
      <c r="G588" s="478">
        <f>SUBTOTAL(9,G585:G587)</f>
        <v>10400000</v>
      </c>
    </row>
    <row r="589" spans="2:7" outlineLevel="2">
      <c r="B589" s="180">
        <v>5101</v>
      </c>
      <c r="C589" s="145" t="s">
        <v>1014</v>
      </c>
      <c r="D589" s="478">
        <f>SUBTOTAL(9,D574:D588)</f>
        <v>588592005.38999999</v>
      </c>
      <c r="E589" s="478">
        <f>SUBTOTAL(9,E574:E588)</f>
        <v>2227341729.79</v>
      </c>
      <c r="F589" s="478">
        <f>SUBTOTAL(9,F574:F588)</f>
        <v>428717140.43000001</v>
      </c>
      <c r="G589" s="478">
        <f>SUBTOTAL(9,G574:G588)</f>
        <v>2387216594.75</v>
      </c>
    </row>
    <row r="590" spans="2:7" outlineLevel="4">
      <c r="B590" s="180">
        <v>51020101</v>
      </c>
      <c r="C590" s="145" t="s">
        <v>1043</v>
      </c>
      <c r="D590" s="478">
        <v>2169136</v>
      </c>
      <c r="E590" s="478">
        <v>52519210</v>
      </c>
      <c r="F590" s="478">
        <v>47050678</v>
      </c>
      <c r="G590" s="478">
        <v>7637668</v>
      </c>
    </row>
    <row r="591" spans="2:7" outlineLevel="4">
      <c r="B591" s="180">
        <v>51020102</v>
      </c>
      <c r="C591" s="145" t="s">
        <v>1044</v>
      </c>
      <c r="D591" s="478">
        <v>0</v>
      </c>
      <c r="E591" s="478">
        <v>89314118</v>
      </c>
      <c r="F591" s="478">
        <v>84797161</v>
      </c>
      <c r="G591" s="478">
        <v>4516957</v>
      </c>
    </row>
    <row r="592" spans="2:7" outlineLevel="3">
      <c r="B592" s="180">
        <v>510201</v>
      </c>
      <c r="C592" s="145" t="s">
        <v>1042</v>
      </c>
      <c r="D592" s="478">
        <f>SUBTOTAL(9,D590:D591)</f>
        <v>2169136</v>
      </c>
      <c r="E592" s="478">
        <f>SUBTOTAL(9,E590:E591)</f>
        <v>141833328</v>
      </c>
      <c r="F592" s="478">
        <f>SUBTOTAL(9,F590:F591)</f>
        <v>131847839</v>
      </c>
      <c r="G592" s="478">
        <f>SUBTOTAL(9,G590:G591)</f>
        <v>12154625</v>
      </c>
    </row>
    <row r="593" spans="2:7" outlineLevel="2">
      <c r="B593" s="180">
        <v>5102</v>
      </c>
      <c r="C593" s="145" t="s">
        <v>1042</v>
      </c>
      <c r="D593" s="478">
        <f>SUBTOTAL(9,D590:D592)</f>
        <v>2169136</v>
      </c>
      <c r="E593" s="478">
        <f>SUBTOTAL(9,E590:E592)</f>
        <v>141833328</v>
      </c>
      <c r="F593" s="478">
        <f>SUBTOTAL(9,F590:F592)</f>
        <v>131847839</v>
      </c>
      <c r="G593" s="478">
        <f>SUBTOTAL(9,G590:G592)</f>
        <v>12154625</v>
      </c>
    </row>
    <row r="594" spans="2:7" outlineLevel="4">
      <c r="B594" s="180">
        <v>51030102</v>
      </c>
      <c r="C594" s="145" t="s">
        <v>1048</v>
      </c>
      <c r="D594" s="478">
        <v>19070712</v>
      </c>
      <c r="E594" s="478">
        <v>70785930</v>
      </c>
      <c r="F594" s="478">
        <v>13300548</v>
      </c>
      <c r="G594" s="478">
        <v>76556094</v>
      </c>
    </row>
    <row r="595" spans="2:7" outlineLevel="4">
      <c r="B595" s="180">
        <v>51030103</v>
      </c>
      <c r="C595" s="145" t="s">
        <v>1049</v>
      </c>
      <c r="D595" s="478">
        <v>41856882</v>
      </c>
      <c r="E595" s="478">
        <v>158272422</v>
      </c>
      <c r="F595" s="478">
        <v>28940113</v>
      </c>
      <c r="G595" s="478">
        <v>171189191</v>
      </c>
    </row>
    <row r="596" spans="2:7" outlineLevel="4">
      <c r="B596" s="180">
        <v>51030104</v>
      </c>
      <c r="C596" s="145" t="s">
        <v>1050</v>
      </c>
      <c r="D596" s="478">
        <v>3310558</v>
      </c>
      <c r="E596" s="478">
        <v>12906281</v>
      </c>
      <c r="F596" s="478">
        <v>2949891</v>
      </c>
      <c r="G596" s="478">
        <v>13266948</v>
      </c>
    </row>
    <row r="597" spans="2:7" outlineLevel="4">
      <c r="B597" s="180">
        <v>51030105</v>
      </c>
      <c r="C597" s="145" t="s">
        <v>1051</v>
      </c>
      <c r="D597" s="478">
        <v>57518562</v>
      </c>
      <c r="E597" s="478">
        <v>218867816</v>
      </c>
      <c r="F597" s="478">
        <v>40486254</v>
      </c>
      <c r="G597" s="478">
        <v>235900124</v>
      </c>
    </row>
    <row r="598" spans="2:7" outlineLevel="3">
      <c r="B598" s="180">
        <v>510301</v>
      </c>
      <c r="C598" s="145" t="s">
        <v>1046</v>
      </c>
      <c r="D598" s="478">
        <f>SUBTOTAL(9,D594:D597)</f>
        <v>121756714</v>
      </c>
      <c r="E598" s="478">
        <f>SUBTOTAL(9,E594:E597)</f>
        <v>460832449</v>
      </c>
      <c r="F598" s="478">
        <f>SUBTOTAL(9,F594:F597)</f>
        <v>85676806</v>
      </c>
      <c r="G598" s="478">
        <f>SUBTOTAL(9,G594:G597)</f>
        <v>496912357</v>
      </c>
    </row>
    <row r="599" spans="2:7" outlineLevel="2">
      <c r="B599" s="180">
        <v>5103</v>
      </c>
      <c r="C599" s="145" t="s">
        <v>1046</v>
      </c>
      <c r="D599" s="478">
        <f>SUBTOTAL(9,D594:D598)</f>
        <v>121756714</v>
      </c>
      <c r="E599" s="478">
        <f>SUBTOTAL(9,E594:E598)</f>
        <v>460832449</v>
      </c>
      <c r="F599" s="478">
        <f>SUBTOTAL(9,F594:F598)</f>
        <v>85676806</v>
      </c>
      <c r="G599" s="478">
        <f>SUBTOTAL(9,G594:G598)</f>
        <v>496912357</v>
      </c>
    </row>
    <row r="600" spans="2:7" outlineLevel="4">
      <c r="B600" s="180">
        <v>51040101</v>
      </c>
      <c r="C600" s="145" t="s">
        <v>1053</v>
      </c>
      <c r="D600" s="478">
        <v>14296062</v>
      </c>
      <c r="E600" s="478">
        <v>53495755</v>
      </c>
      <c r="F600" s="478">
        <v>10859798</v>
      </c>
      <c r="G600" s="478">
        <v>56932019</v>
      </c>
    </row>
    <row r="601" spans="2:7" outlineLevel="4">
      <c r="B601" s="180">
        <v>51040102</v>
      </c>
      <c r="C601" s="145" t="s">
        <v>1054</v>
      </c>
      <c r="D601" s="478">
        <v>9530716</v>
      </c>
      <c r="E601" s="478">
        <v>37497223</v>
      </c>
      <c r="F601" s="478">
        <v>9213049</v>
      </c>
      <c r="G601" s="478">
        <v>37814890</v>
      </c>
    </row>
    <row r="602" spans="2:7" outlineLevel="3">
      <c r="B602" s="180">
        <v>510401</v>
      </c>
      <c r="C602" s="145" t="s">
        <v>1052</v>
      </c>
      <c r="D602" s="478">
        <f>SUBTOTAL(9,D600:D601)</f>
        <v>23826778</v>
      </c>
      <c r="E602" s="478">
        <f>SUBTOTAL(9,E600:E601)</f>
        <v>90992978</v>
      </c>
      <c r="F602" s="478">
        <f>SUBTOTAL(9,F600:F601)</f>
        <v>20072847</v>
      </c>
      <c r="G602" s="478">
        <f>SUBTOTAL(9,G600:G601)</f>
        <v>94746909</v>
      </c>
    </row>
    <row r="603" spans="2:7" outlineLevel="2">
      <c r="B603" s="180">
        <v>5104</v>
      </c>
      <c r="C603" s="145" t="s">
        <v>1052</v>
      </c>
      <c r="D603" s="478">
        <f>SUBTOTAL(9,D600:D602)</f>
        <v>23826778</v>
      </c>
      <c r="E603" s="478">
        <f>SUBTOTAL(9,E600:E602)</f>
        <v>90992978</v>
      </c>
      <c r="F603" s="478">
        <f>SUBTOTAL(9,F600:F602)</f>
        <v>20072847</v>
      </c>
      <c r="G603" s="478">
        <f>SUBTOTAL(9,G600:G602)</f>
        <v>94746909</v>
      </c>
    </row>
    <row r="604" spans="2:7" outlineLevel="4">
      <c r="B604" s="180">
        <v>51110112</v>
      </c>
      <c r="C604" s="145" t="s">
        <v>1059</v>
      </c>
      <c r="D604" s="478">
        <v>0</v>
      </c>
      <c r="E604" s="478">
        <v>160308.4</v>
      </c>
      <c r="F604" s="478">
        <v>160308.4</v>
      </c>
      <c r="G604" s="478">
        <v>0</v>
      </c>
    </row>
    <row r="605" spans="2:7" outlineLevel="4">
      <c r="B605" s="180">
        <v>51110114</v>
      </c>
      <c r="C605" s="145" t="s">
        <v>1061</v>
      </c>
      <c r="D605" s="478">
        <v>2302317.63</v>
      </c>
      <c r="E605" s="478">
        <v>45484902.189999998</v>
      </c>
      <c r="F605" s="478">
        <v>0</v>
      </c>
      <c r="G605" s="478">
        <v>47787219.820000008</v>
      </c>
    </row>
    <row r="606" spans="2:7" outlineLevel="4">
      <c r="B606" s="180">
        <v>51110115</v>
      </c>
      <c r="C606" s="145" t="s">
        <v>1062</v>
      </c>
      <c r="D606" s="478">
        <v>0</v>
      </c>
      <c r="E606" s="478">
        <v>550000</v>
      </c>
      <c r="F606" s="478">
        <v>275000</v>
      </c>
      <c r="G606" s="478">
        <v>275000</v>
      </c>
    </row>
    <row r="607" spans="2:7" outlineLevel="4">
      <c r="B607" s="180">
        <v>51110117</v>
      </c>
      <c r="C607" s="145" t="s">
        <v>1064</v>
      </c>
      <c r="D607" s="478">
        <v>676918</v>
      </c>
      <c r="E607" s="478">
        <v>3419689</v>
      </c>
      <c r="F607" s="478">
        <v>0</v>
      </c>
      <c r="G607" s="478">
        <v>4096607</v>
      </c>
    </row>
    <row r="608" spans="2:7" outlineLevel="4">
      <c r="B608" s="180">
        <v>51110118</v>
      </c>
      <c r="C608" s="145" t="s">
        <v>1065</v>
      </c>
      <c r="D608" s="478">
        <v>48742230</v>
      </c>
      <c r="E608" s="478">
        <v>6195363.0300000003</v>
      </c>
      <c r="F608" s="478">
        <v>0</v>
      </c>
      <c r="G608" s="478">
        <v>54937593.029999994</v>
      </c>
    </row>
    <row r="609" spans="2:7" outlineLevel="4">
      <c r="B609" s="180">
        <v>51110120</v>
      </c>
      <c r="C609" s="145" t="s">
        <v>1067</v>
      </c>
      <c r="D609" s="478">
        <v>1141600</v>
      </c>
      <c r="E609" s="478">
        <v>6915144.9800000004</v>
      </c>
      <c r="F609" s="478">
        <v>0</v>
      </c>
      <c r="G609" s="478">
        <v>8056744.9800000004</v>
      </c>
    </row>
    <row r="610" spans="2:7" outlineLevel="4">
      <c r="B610" s="180">
        <v>51110121</v>
      </c>
      <c r="C610" s="145" t="s">
        <v>1068</v>
      </c>
      <c r="D610" s="478">
        <v>2481084.0299999998</v>
      </c>
      <c r="E610" s="478">
        <v>10161229.309999999</v>
      </c>
      <c r="F610" s="478">
        <v>4982</v>
      </c>
      <c r="G610" s="478">
        <v>12637331.339999998</v>
      </c>
    </row>
    <row r="611" spans="2:7" outlineLevel="4">
      <c r="B611" s="180">
        <v>51110122</v>
      </c>
      <c r="C611" s="145" t="s">
        <v>1069</v>
      </c>
      <c r="D611" s="478">
        <v>0</v>
      </c>
      <c r="E611" s="478">
        <v>95219.32</v>
      </c>
      <c r="F611" s="478">
        <v>0</v>
      </c>
      <c r="G611" s="478">
        <v>95219.32</v>
      </c>
    </row>
    <row r="612" spans="2:7" outlineLevel="4">
      <c r="B612" s="180">
        <v>51110123</v>
      </c>
      <c r="C612" s="145" t="s">
        <v>1070</v>
      </c>
      <c r="D612" s="478">
        <v>17623854.270000003</v>
      </c>
      <c r="E612" s="478">
        <v>75047315.319999993</v>
      </c>
      <c r="F612" s="478">
        <v>47085.13</v>
      </c>
      <c r="G612" s="478">
        <v>92624084.459999993</v>
      </c>
    </row>
    <row r="613" spans="2:7" outlineLevel="4">
      <c r="B613" s="180">
        <v>51110125</v>
      </c>
      <c r="C613" s="145" t="s">
        <v>1071</v>
      </c>
      <c r="D613" s="478">
        <v>0</v>
      </c>
      <c r="E613" s="478">
        <v>1090348.98</v>
      </c>
      <c r="F613" s="478">
        <v>0</v>
      </c>
      <c r="G613" s="478">
        <v>1090348.98</v>
      </c>
    </row>
    <row r="614" spans="2:7" outlineLevel="4">
      <c r="B614" s="180">
        <v>51110137</v>
      </c>
      <c r="C614" s="145" t="s">
        <v>1074</v>
      </c>
      <c r="D614" s="478">
        <v>0</v>
      </c>
      <c r="E614" s="478">
        <v>132795</v>
      </c>
      <c r="F614" s="478">
        <v>0</v>
      </c>
      <c r="G614" s="478">
        <v>132795</v>
      </c>
    </row>
    <row r="615" spans="2:7" outlineLevel="4">
      <c r="B615" s="180">
        <v>51110149</v>
      </c>
      <c r="C615" s="145" t="s">
        <v>1075</v>
      </c>
      <c r="D615" s="478">
        <v>87962.96</v>
      </c>
      <c r="E615" s="478">
        <v>14390514.789999999</v>
      </c>
      <c r="F615" s="478">
        <v>0</v>
      </c>
      <c r="G615" s="478">
        <v>14478477.75</v>
      </c>
    </row>
    <row r="616" spans="2:7" outlineLevel="4">
      <c r="B616" s="180">
        <v>51110154</v>
      </c>
      <c r="C616" s="145" t="s">
        <v>1077</v>
      </c>
      <c r="D616" s="478">
        <v>0</v>
      </c>
      <c r="E616" s="478">
        <v>500000</v>
      </c>
      <c r="F616" s="478">
        <v>0</v>
      </c>
      <c r="G616" s="478">
        <v>500000</v>
      </c>
    </row>
    <row r="617" spans="2:7" outlineLevel="4">
      <c r="B617" s="180">
        <v>51110163</v>
      </c>
      <c r="C617" s="145" t="s">
        <v>1082</v>
      </c>
      <c r="D617" s="478">
        <v>8812701</v>
      </c>
      <c r="E617" s="478">
        <v>25205906</v>
      </c>
      <c r="F617" s="478">
        <v>2099061</v>
      </c>
      <c r="G617" s="478">
        <v>31919546</v>
      </c>
    </row>
    <row r="618" spans="2:7" outlineLevel="4">
      <c r="B618" s="180">
        <v>51110164</v>
      </c>
      <c r="C618" s="145" t="s">
        <v>1083</v>
      </c>
      <c r="D618" s="478">
        <v>2182000</v>
      </c>
      <c r="E618" s="478">
        <v>1654853.02</v>
      </c>
      <c r="F618" s="478">
        <v>332000</v>
      </c>
      <c r="G618" s="478">
        <v>3504853.02</v>
      </c>
    </row>
    <row r="619" spans="2:7" outlineLevel="4">
      <c r="B619" s="180">
        <v>51110165</v>
      </c>
      <c r="C619" s="145" t="s">
        <v>1084</v>
      </c>
      <c r="D619" s="478">
        <v>16179455.130000001</v>
      </c>
      <c r="E619" s="478">
        <v>84153553.010000005</v>
      </c>
      <c r="F619" s="478">
        <v>0</v>
      </c>
      <c r="G619" s="478">
        <v>100333008.14</v>
      </c>
    </row>
    <row r="620" spans="2:7" outlineLevel="4">
      <c r="B620" s="180">
        <v>51110166</v>
      </c>
      <c r="C620" s="145" t="s">
        <v>1040</v>
      </c>
      <c r="D620" s="478">
        <v>2112000</v>
      </c>
      <c r="E620" s="478">
        <v>209000</v>
      </c>
      <c r="F620" s="478">
        <v>0</v>
      </c>
      <c r="G620" s="478">
        <v>2321000</v>
      </c>
    </row>
    <row r="621" spans="2:7" outlineLevel="4">
      <c r="B621" s="180">
        <v>51110195</v>
      </c>
      <c r="C621" s="145" t="s">
        <v>1088</v>
      </c>
      <c r="D621" s="478">
        <v>87033.05</v>
      </c>
      <c r="E621" s="478">
        <v>137530.96</v>
      </c>
      <c r="F621" s="478">
        <v>0</v>
      </c>
      <c r="G621" s="478">
        <v>224564.00999999998</v>
      </c>
    </row>
    <row r="622" spans="2:7" outlineLevel="4">
      <c r="B622" s="180">
        <v>51110199</v>
      </c>
      <c r="C622" s="145" t="s">
        <v>1092</v>
      </c>
      <c r="D622" s="478">
        <v>19841306.469999999</v>
      </c>
      <c r="E622" s="478">
        <v>40254975.219999999</v>
      </c>
      <c r="F622" s="478">
        <v>1757566.45</v>
      </c>
      <c r="G622" s="478">
        <v>58338715.239999995</v>
      </c>
    </row>
    <row r="623" spans="2:7" outlineLevel="3">
      <c r="B623" s="180">
        <v>511101</v>
      </c>
      <c r="C623" s="145" t="s">
        <v>1056</v>
      </c>
      <c r="D623" s="478">
        <f>SUBTOTAL(9,D604:D622)</f>
        <v>122270462.53999999</v>
      </c>
      <c r="E623" s="478">
        <f>SUBTOTAL(9,E604:E622)</f>
        <v>315758648.52999997</v>
      </c>
      <c r="F623" s="478">
        <f>SUBTOTAL(9,F604:F622)</f>
        <v>4676002.9800000004</v>
      </c>
      <c r="G623" s="478">
        <f>SUBTOTAL(9,G604:G622)</f>
        <v>433353108.08999991</v>
      </c>
    </row>
    <row r="624" spans="2:7" outlineLevel="4">
      <c r="B624" s="180">
        <v>51111101</v>
      </c>
      <c r="C624" s="145" t="s">
        <v>1094</v>
      </c>
      <c r="D624" s="478">
        <v>786718.48</v>
      </c>
      <c r="E624" s="478">
        <v>12316709.690000001</v>
      </c>
      <c r="F624" s="478">
        <v>0</v>
      </c>
      <c r="G624" s="478">
        <v>13103428.169999998</v>
      </c>
    </row>
    <row r="625" spans="2:7" outlineLevel="4">
      <c r="B625" s="180">
        <v>51111102</v>
      </c>
      <c r="C625" s="145" t="s">
        <v>1019</v>
      </c>
      <c r="D625" s="478">
        <v>102723975.04000001</v>
      </c>
      <c r="E625" s="478">
        <v>80318507.289999992</v>
      </c>
      <c r="F625" s="478">
        <v>1406926</v>
      </c>
      <c r="G625" s="478">
        <v>181635556.33000001</v>
      </c>
    </row>
    <row r="626" spans="2:7" outlineLevel="3">
      <c r="B626" s="180">
        <v>511111</v>
      </c>
      <c r="C626" s="145" t="s">
        <v>1093</v>
      </c>
      <c r="D626" s="478">
        <f>SUBTOTAL(9,D624:D625)</f>
        <v>103510693.52000001</v>
      </c>
      <c r="E626" s="478">
        <f>SUBTOTAL(9,E624:E625)</f>
        <v>92635216.979999989</v>
      </c>
      <c r="F626" s="478">
        <f>SUBTOTAL(9,F624:F625)</f>
        <v>1406926</v>
      </c>
      <c r="G626" s="478">
        <f>SUBTOTAL(9,G624:G625)</f>
        <v>194738984.5</v>
      </c>
    </row>
    <row r="627" spans="2:7" outlineLevel="2">
      <c r="B627" s="180">
        <v>5111</v>
      </c>
      <c r="C627" s="145" t="s">
        <v>1056</v>
      </c>
      <c r="D627" s="478">
        <f>SUBTOTAL(9,D604:D626)</f>
        <v>225781156.06</v>
      </c>
      <c r="E627" s="478">
        <f>SUBTOTAL(9,E604:E626)</f>
        <v>408393865.50999999</v>
      </c>
      <c r="F627" s="478">
        <f>SUBTOTAL(9,F604:F626)</f>
        <v>6082928.9800000004</v>
      </c>
      <c r="G627" s="478">
        <f>SUBTOTAL(9,G604:G626)</f>
        <v>628092092.58999991</v>
      </c>
    </row>
    <row r="628" spans="2:7" outlineLevel="4">
      <c r="B628" s="180">
        <v>51200109</v>
      </c>
      <c r="C628" s="145" t="s">
        <v>1098</v>
      </c>
      <c r="D628" s="478">
        <v>61000</v>
      </c>
      <c r="E628" s="478">
        <v>0</v>
      </c>
      <c r="F628" s="478">
        <v>0</v>
      </c>
      <c r="G628" s="478">
        <v>61000</v>
      </c>
    </row>
    <row r="629" spans="2:7" outlineLevel="4">
      <c r="B629" s="180">
        <v>51200125</v>
      </c>
      <c r="C629" s="145" t="s">
        <v>1104</v>
      </c>
      <c r="D629" s="478">
        <v>0</v>
      </c>
      <c r="E629" s="478">
        <v>1089</v>
      </c>
      <c r="F629" s="478">
        <v>0</v>
      </c>
      <c r="G629" s="478">
        <v>1089</v>
      </c>
    </row>
    <row r="630" spans="2:7" outlineLevel="4">
      <c r="B630" s="180">
        <v>51200128</v>
      </c>
      <c r="C630" s="145" t="s">
        <v>1107</v>
      </c>
      <c r="D630" s="478">
        <v>106875.23999999999</v>
      </c>
      <c r="E630" s="478">
        <v>394645.63</v>
      </c>
      <c r="F630" s="478">
        <v>0</v>
      </c>
      <c r="G630" s="478">
        <v>501520.87</v>
      </c>
    </row>
    <row r="631" spans="2:7" outlineLevel="3">
      <c r="B631" s="180">
        <v>512001</v>
      </c>
      <c r="C631" s="145" t="s">
        <v>1095</v>
      </c>
      <c r="D631" s="478">
        <f>SUBTOTAL(9,D628:D630)</f>
        <v>167875.24</v>
      </c>
      <c r="E631" s="478">
        <f>SUBTOTAL(9,E628:E630)</f>
        <v>395734.63</v>
      </c>
      <c r="F631" s="478">
        <f>SUBTOTAL(9,F628:F630)</f>
        <v>0</v>
      </c>
      <c r="G631" s="478">
        <f>SUBTOTAL(9,G628:G630)</f>
        <v>563609.87</v>
      </c>
    </row>
    <row r="632" spans="2:7" outlineLevel="2">
      <c r="B632" s="180">
        <v>5120</v>
      </c>
      <c r="C632" s="145" t="s">
        <v>1095</v>
      </c>
      <c r="D632" s="478">
        <f>SUBTOTAL(9,D628:D631)</f>
        <v>167875.24</v>
      </c>
      <c r="E632" s="478">
        <f>SUBTOTAL(9,E628:E631)</f>
        <v>395734.63</v>
      </c>
      <c r="F632" s="478">
        <f>SUBTOTAL(9,F628:F631)</f>
        <v>0</v>
      </c>
      <c r="G632" s="478">
        <f>SUBTOTAL(9,G628:G631)</f>
        <v>563609.87</v>
      </c>
    </row>
    <row r="633" spans="2:7" outlineLevel="1">
      <c r="B633" s="180">
        <v>51</v>
      </c>
      <c r="C633" s="145" t="s">
        <v>1013</v>
      </c>
      <c r="D633" s="478">
        <f>SUBTOTAL(9,D574:D632)</f>
        <v>962293664.68999994</v>
      </c>
      <c r="E633" s="478">
        <f>SUBTOTAL(9,E574:E632)</f>
        <v>3329790084.9300008</v>
      </c>
      <c r="F633" s="478">
        <f>SUBTOTAL(9,F574:F632)</f>
        <v>672397561.41000009</v>
      </c>
      <c r="G633" s="478">
        <f>SUBTOTAL(9,G574:G632)</f>
        <v>3619686188.2100005</v>
      </c>
    </row>
    <row r="634" spans="2:7" outlineLevel="4">
      <c r="B634" s="180">
        <v>52020101</v>
      </c>
      <c r="C634" s="145" t="s">
        <v>1114</v>
      </c>
      <c r="D634" s="478">
        <v>1527994037</v>
      </c>
      <c r="E634" s="478">
        <v>4337620517</v>
      </c>
      <c r="F634" s="478">
        <v>251636498</v>
      </c>
      <c r="G634" s="478">
        <v>5613978056</v>
      </c>
    </row>
    <row r="635" spans="2:7" outlineLevel="4">
      <c r="B635" s="180">
        <v>52020103</v>
      </c>
      <c r="C635" s="145" t="s">
        <v>1115</v>
      </c>
      <c r="D635" s="478">
        <v>20628083</v>
      </c>
      <c r="E635" s="478">
        <v>139228472</v>
      </c>
      <c r="F635" s="478">
        <v>223400</v>
      </c>
      <c r="G635" s="478">
        <v>159633155</v>
      </c>
    </row>
    <row r="636" spans="2:7" outlineLevel="4">
      <c r="B636" s="180">
        <v>52020116</v>
      </c>
      <c r="C636" s="145" t="s">
        <v>1122</v>
      </c>
      <c r="D636" s="478">
        <v>67445737.390000001</v>
      </c>
      <c r="E636" s="478">
        <v>295330985.72999996</v>
      </c>
      <c r="F636" s="478">
        <v>49372540.219999999</v>
      </c>
      <c r="G636" s="478">
        <v>313404182.89999998</v>
      </c>
    </row>
    <row r="637" spans="2:7" outlineLevel="4">
      <c r="B637" s="180">
        <v>52020120</v>
      </c>
      <c r="C637" s="145" t="s">
        <v>1124</v>
      </c>
      <c r="D637" s="478">
        <v>16053809</v>
      </c>
      <c r="E637" s="478">
        <v>45717701</v>
      </c>
      <c r="F637" s="478">
        <v>734533</v>
      </c>
      <c r="G637" s="478">
        <v>61036977</v>
      </c>
    </row>
    <row r="638" spans="2:7" outlineLevel="4">
      <c r="B638" s="180">
        <v>52020121</v>
      </c>
      <c r="C638" s="145" t="s">
        <v>1125</v>
      </c>
      <c r="D638" s="478">
        <v>135494837</v>
      </c>
      <c r="E638" s="478">
        <v>408693652</v>
      </c>
      <c r="F638" s="478">
        <v>23715423</v>
      </c>
      <c r="G638" s="478">
        <v>520473066</v>
      </c>
    </row>
    <row r="639" spans="2:7" outlineLevel="4">
      <c r="B639" s="180">
        <v>52020122</v>
      </c>
      <c r="C639" s="145" t="s">
        <v>1126</v>
      </c>
      <c r="D639" s="478">
        <v>15946244</v>
      </c>
      <c r="E639" s="478">
        <v>48873158</v>
      </c>
      <c r="F639" s="478">
        <v>7146107</v>
      </c>
      <c r="G639" s="478">
        <v>57673295</v>
      </c>
    </row>
    <row r="640" spans="2:7" outlineLevel="4">
      <c r="B640" s="180">
        <v>52020123</v>
      </c>
      <c r="C640" s="145" t="s">
        <v>1127</v>
      </c>
      <c r="D640" s="478">
        <v>0</v>
      </c>
      <c r="E640" s="478">
        <v>17581734.280000001</v>
      </c>
      <c r="F640" s="478">
        <v>0</v>
      </c>
      <c r="G640" s="478">
        <v>17581734.280000001</v>
      </c>
    </row>
    <row r="641" spans="2:7" outlineLevel="4">
      <c r="B641" s="180">
        <v>52020124</v>
      </c>
      <c r="C641" s="145" t="s">
        <v>1128</v>
      </c>
      <c r="D641" s="478">
        <v>10122277.279999999</v>
      </c>
      <c r="E641" s="478">
        <v>46060432.420000002</v>
      </c>
      <c r="F641" s="478">
        <v>0</v>
      </c>
      <c r="G641" s="478">
        <v>56182709.700000003</v>
      </c>
    </row>
    <row r="642" spans="2:7" outlineLevel="4">
      <c r="B642" s="180">
        <v>52020133</v>
      </c>
      <c r="C642" s="145" t="s">
        <v>1137</v>
      </c>
      <c r="D642" s="478">
        <v>135494836</v>
      </c>
      <c r="E642" s="478">
        <v>450046004</v>
      </c>
      <c r="F642" s="478">
        <v>65315678</v>
      </c>
      <c r="G642" s="478">
        <v>520225162</v>
      </c>
    </row>
    <row r="643" spans="2:7" outlineLevel="3">
      <c r="B643" s="180">
        <v>520201</v>
      </c>
      <c r="C643" s="145" t="s">
        <v>1014</v>
      </c>
      <c r="D643" s="478">
        <f>SUBTOTAL(9,D634:D642)</f>
        <v>1929179860.6700001</v>
      </c>
      <c r="E643" s="478">
        <f>SUBTOTAL(9,E634:E642)</f>
        <v>5789152656.4299994</v>
      </c>
      <c r="F643" s="478">
        <f>SUBTOTAL(9,F634:F642)</f>
        <v>398144179.22000003</v>
      </c>
      <c r="G643" s="478">
        <f>SUBTOTAL(9,G634:G642)</f>
        <v>7320188337.8799992</v>
      </c>
    </row>
    <row r="644" spans="2:7" outlineLevel="4">
      <c r="B644" s="180">
        <v>52022801</v>
      </c>
      <c r="C644" s="145" t="s">
        <v>1139</v>
      </c>
      <c r="D644" s="478">
        <v>27088600</v>
      </c>
      <c r="E644" s="478">
        <v>73097000</v>
      </c>
      <c r="F644" s="478">
        <v>12016399</v>
      </c>
      <c r="G644" s="478">
        <v>88169201</v>
      </c>
    </row>
    <row r="645" spans="2:7" outlineLevel="4">
      <c r="B645" s="180">
        <v>52022802</v>
      </c>
      <c r="C645" s="145" t="s">
        <v>1140</v>
      </c>
      <c r="D645" s="478">
        <v>23693000</v>
      </c>
      <c r="E645" s="478">
        <v>64098000</v>
      </c>
      <c r="F645" s="478">
        <v>8749000</v>
      </c>
      <c r="G645" s="478">
        <v>79042000</v>
      </c>
    </row>
    <row r="646" spans="2:7" outlineLevel="4">
      <c r="B646" s="180">
        <v>52022803</v>
      </c>
      <c r="C646" s="145" t="s">
        <v>1141</v>
      </c>
      <c r="D646" s="478">
        <v>6867000</v>
      </c>
      <c r="E646" s="478">
        <v>141734000</v>
      </c>
      <c r="F646" s="478">
        <v>148601000</v>
      </c>
      <c r="G646" s="478">
        <v>0</v>
      </c>
    </row>
    <row r="647" spans="2:7" outlineLevel="3">
      <c r="B647" s="180">
        <v>520228</v>
      </c>
      <c r="C647" s="145" t="s">
        <v>1038</v>
      </c>
      <c r="D647" s="478">
        <f>SUBTOTAL(9,D644:D646)</f>
        <v>57648600</v>
      </c>
      <c r="E647" s="478">
        <f>SUBTOTAL(9,E644:E646)</f>
        <v>278929000</v>
      </c>
      <c r="F647" s="478">
        <f>SUBTOTAL(9,F644:F646)</f>
        <v>169366399</v>
      </c>
      <c r="G647" s="478">
        <f>SUBTOTAL(9,G644:G646)</f>
        <v>167211201</v>
      </c>
    </row>
    <row r="648" spans="2:7" outlineLevel="2">
      <c r="B648" s="180">
        <v>5202</v>
      </c>
      <c r="C648" s="145" t="s">
        <v>1014</v>
      </c>
      <c r="D648" s="478">
        <f>SUBTOTAL(9,D634:D647)</f>
        <v>1986828460.6700001</v>
      </c>
      <c r="E648" s="478">
        <f>SUBTOTAL(9,E634:E647)</f>
        <v>6068081656.4299994</v>
      </c>
      <c r="F648" s="478">
        <f>SUBTOTAL(9,F634:F647)</f>
        <v>567510578.22000003</v>
      </c>
      <c r="G648" s="478">
        <f>SUBTOTAL(9,G634:G647)</f>
        <v>7487399538.8799992</v>
      </c>
    </row>
    <row r="649" spans="2:7" outlineLevel="4">
      <c r="B649" s="180">
        <v>52030101</v>
      </c>
      <c r="C649" s="145" t="s">
        <v>1142</v>
      </c>
      <c r="D649" s="478">
        <v>8637334</v>
      </c>
      <c r="E649" s="478">
        <v>75623369</v>
      </c>
      <c r="F649" s="478">
        <v>37816607</v>
      </c>
      <c r="G649" s="478">
        <v>46444096</v>
      </c>
    </row>
    <row r="650" spans="2:7" outlineLevel="4">
      <c r="B650" s="180">
        <v>52030103</v>
      </c>
      <c r="C650" s="145" t="s">
        <v>1143</v>
      </c>
      <c r="D650" s="478">
        <v>0</v>
      </c>
      <c r="E650" s="478">
        <v>92000339</v>
      </c>
      <c r="F650" s="478">
        <v>55705203</v>
      </c>
      <c r="G650" s="478">
        <v>36295136</v>
      </c>
    </row>
    <row r="651" spans="2:7" outlineLevel="4">
      <c r="B651" s="180">
        <v>52030104</v>
      </c>
      <c r="C651" s="145" t="s">
        <v>1144</v>
      </c>
      <c r="D651" s="478">
        <v>80000</v>
      </c>
      <c r="E651" s="478">
        <v>537100</v>
      </c>
      <c r="F651" s="478">
        <v>455000</v>
      </c>
      <c r="G651" s="478">
        <v>162100</v>
      </c>
    </row>
    <row r="652" spans="2:7" outlineLevel="3">
      <c r="B652" s="180">
        <v>520301</v>
      </c>
      <c r="C652" s="145" t="s">
        <v>1042</v>
      </c>
      <c r="D652" s="478">
        <f>SUBTOTAL(9,D649:D651)</f>
        <v>8717334</v>
      </c>
      <c r="E652" s="478">
        <f>SUBTOTAL(9,E649:E651)</f>
        <v>168160808</v>
      </c>
      <c r="F652" s="478">
        <f>SUBTOTAL(9,F649:F651)</f>
        <v>93976810</v>
      </c>
      <c r="G652" s="478">
        <f>SUBTOTAL(9,G649:G651)</f>
        <v>82901332</v>
      </c>
    </row>
    <row r="653" spans="2:7" outlineLevel="2">
      <c r="B653" s="180">
        <v>5203</v>
      </c>
      <c r="C653" s="145" t="s">
        <v>1042</v>
      </c>
      <c r="D653" s="478">
        <f>SUBTOTAL(9,D649:D652)</f>
        <v>8717334</v>
      </c>
      <c r="E653" s="478">
        <f>SUBTOTAL(9,E649:E652)</f>
        <v>168160808</v>
      </c>
      <c r="F653" s="478">
        <f>SUBTOTAL(9,F649:F652)</f>
        <v>93976810</v>
      </c>
      <c r="G653" s="478">
        <f>SUBTOTAL(9,G649:G652)</f>
        <v>82901332</v>
      </c>
    </row>
    <row r="654" spans="2:7" outlineLevel="4">
      <c r="B654" s="180">
        <v>52040102</v>
      </c>
      <c r="C654" s="145" t="s">
        <v>1146</v>
      </c>
      <c r="D654" s="478">
        <v>65215839</v>
      </c>
      <c r="E654" s="478">
        <v>192617882</v>
      </c>
      <c r="F654" s="478">
        <v>11911100</v>
      </c>
      <c r="G654" s="478">
        <v>245922621</v>
      </c>
    </row>
    <row r="655" spans="2:7" outlineLevel="4">
      <c r="B655" s="180">
        <v>52040103</v>
      </c>
      <c r="C655" s="145" t="s">
        <v>1147</v>
      </c>
      <c r="D655" s="478">
        <v>142102202</v>
      </c>
      <c r="E655" s="478">
        <v>421088005</v>
      </c>
      <c r="F655" s="478">
        <v>24889872</v>
      </c>
      <c r="G655" s="478">
        <v>538300335</v>
      </c>
    </row>
    <row r="656" spans="2:7" outlineLevel="4">
      <c r="B656" s="180">
        <v>52040105</v>
      </c>
      <c r="C656" s="145" t="s">
        <v>1148</v>
      </c>
      <c r="D656" s="478">
        <v>20021331</v>
      </c>
      <c r="E656" s="478">
        <v>60041740</v>
      </c>
      <c r="F656" s="478">
        <v>1655665</v>
      </c>
      <c r="G656" s="478">
        <v>78407406</v>
      </c>
    </row>
    <row r="657" spans="2:7" outlineLevel="4">
      <c r="B657" s="180">
        <v>52040106</v>
      </c>
      <c r="C657" s="145" t="s">
        <v>1149</v>
      </c>
      <c r="D657" s="478">
        <v>197180494</v>
      </c>
      <c r="E657" s="478">
        <v>584104587</v>
      </c>
      <c r="F657" s="478">
        <v>34897918</v>
      </c>
      <c r="G657" s="478">
        <v>746387163</v>
      </c>
    </row>
    <row r="658" spans="2:7" outlineLevel="3">
      <c r="B658" s="180">
        <v>520401</v>
      </c>
      <c r="C658" s="145" t="s">
        <v>1046</v>
      </c>
      <c r="D658" s="478">
        <f>SUBTOTAL(9,D654:D657)</f>
        <v>424519866</v>
      </c>
      <c r="E658" s="478">
        <f>SUBTOTAL(9,E654:E657)</f>
        <v>1257852214</v>
      </c>
      <c r="F658" s="478">
        <f>SUBTOTAL(9,F654:F657)</f>
        <v>73354555</v>
      </c>
      <c r="G658" s="478">
        <f>SUBTOTAL(9,G654:G657)</f>
        <v>1609017525</v>
      </c>
    </row>
    <row r="659" spans="2:7" outlineLevel="2">
      <c r="B659" s="180">
        <v>5204</v>
      </c>
      <c r="C659" s="145" t="s">
        <v>1046</v>
      </c>
      <c r="D659" s="478">
        <f>SUBTOTAL(9,D654:D658)</f>
        <v>424519866</v>
      </c>
      <c r="E659" s="478">
        <f>SUBTOTAL(9,E654:E658)</f>
        <v>1257852214</v>
      </c>
      <c r="F659" s="478">
        <f>SUBTOTAL(9,F654:F658)</f>
        <v>73354555</v>
      </c>
      <c r="G659" s="478">
        <f>SUBTOTAL(9,G654:G658)</f>
        <v>1609017525</v>
      </c>
    </row>
    <row r="660" spans="2:7" outlineLevel="4">
      <c r="B660" s="180">
        <v>52070101</v>
      </c>
      <c r="C660" s="145" t="s">
        <v>1151</v>
      </c>
      <c r="D660" s="478">
        <v>48767808</v>
      </c>
      <c r="E660" s="478">
        <v>144409663</v>
      </c>
      <c r="F660" s="478">
        <v>8279324</v>
      </c>
      <c r="G660" s="478">
        <v>184898147</v>
      </c>
    </row>
    <row r="661" spans="2:7" outlineLevel="4">
      <c r="B661" s="180">
        <v>52070102</v>
      </c>
      <c r="C661" s="145" t="s">
        <v>1152</v>
      </c>
      <c r="D661" s="478">
        <v>32512139</v>
      </c>
      <c r="E661" s="478">
        <v>96148404</v>
      </c>
      <c r="F661" s="478">
        <v>5394687</v>
      </c>
      <c r="G661" s="478">
        <v>123265856</v>
      </c>
    </row>
    <row r="662" spans="2:7" outlineLevel="3">
      <c r="B662" s="180">
        <v>520701</v>
      </c>
      <c r="C662" s="145" t="s">
        <v>1052</v>
      </c>
      <c r="D662" s="478">
        <f>SUBTOTAL(9,D660:D661)</f>
        <v>81279947</v>
      </c>
      <c r="E662" s="478">
        <f>SUBTOTAL(9,E660:E661)</f>
        <v>240558067</v>
      </c>
      <c r="F662" s="478">
        <f>SUBTOTAL(9,F660:F661)</f>
        <v>13674011</v>
      </c>
      <c r="G662" s="478">
        <f>SUBTOTAL(9,G660:G661)</f>
        <v>308164003</v>
      </c>
    </row>
    <row r="663" spans="2:7" outlineLevel="2">
      <c r="B663" s="180">
        <v>5207</v>
      </c>
      <c r="C663" s="145" t="s">
        <v>1052</v>
      </c>
      <c r="D663" s="478">
        <f>SUBTOTAL(9,D660:D662)</f>
        <v>81279947</v>
      </c>
      <c r="E663" s="478">
        <f>SUBTOTAL(9,E660:E662)</f>
        <v>240558067</v>
      </c>
      <c r="F663" s="478">
        <f>SUBTOTAL(9,F660:F662)</f>
        <v>13674011</v>
      </c>
      <c r="G663" s="478">
        <f>SUBTOTAL(9,G660:G662)</f>
        <v>308164003</v>
      </c>
    </row>
    <row r="664" spans="2:7" outlineLevel="4">
      <c r="B664" s="180">
        <v>52110111</v>
      </c>
      <c r="C664" s="145" t="s">
        <v>1155</v>
      </c>
      <c r="D664" s="478">
        <v>98202699.699999988</v>
      </c>
      <c r="E664" s="478">
        <v>294608093.21999991</v>
      </c>
      <c r="F664" s="478">
        <v>0</v>
      </c>
      <c r="G664" s="478">
        <v>392810792.9199999</v>
      </c>
    </row>
    <row r="665" spans="2:7" outlineLevel="4">
      <c r="B665" s="180">
        <v>52110112</v>
      </c>
      <c r="C665" s="145" t="s">
        <v>1156</v>
      </c>
      <c r="D665" s="478">
        <v>58858635.729999997</v>
      </c>
      <c r="E665" s="478">
        <v>287111630.49000001</v>
      </c>
      <c r="F665" s="478">
        <v>270672.27</v>
      </c>
      <c r="G665" s="478">
        <v>345699593.94999999</v>
      </c>
    </row>
    <row r="666" spans="2:7" outlineLevel="4">
      <c r="B666" s="180">
        <v>52110113</v>
      </c>
      <c r="C666" s="145" t="s">
        <v>1157</v>
      </c>
      <c r="D666" s="478">
        <v>21011142.73</v>
      </c>
      <c r="E666" s="478">
        <v>283538992.21999997</v>
      </c>
      <c r="F666" s="478">
        <v>1358995</v>
      </c>
      <c r="G666" s="478">
        <v>303191139.94999999</v>
      </c>
    </row>
    <row r="667" spans="2:7" outlineLevel="4">
      <c r="B667" s="180">
        <v>52110115</v>
      </c>
      <c r="C667" s="145" t="s">
        <v>1159</v>
      </c>
      <c r="D667" s="478">
        <v>14772498</v>
      </c>
      <c r="E667" s="478">
        <v>136186006</v>
      </c>
      <c r="F667" s="478">
        <v>0</v>
      </c>
      <c r="G667" s="478">
        <v>150958504</v>
      </c>
    </row>
    <row r="668" spans="2:7" outlineLevel="4">
      <c r="B668" s="180">
        <v>52110117</v>
      </c>
      <c r="C668" s="145" t="s">
        <v>1161</v>
      </c>
      <c r="D668" s="478">
        <v>0</v>
      </c>
      <c r="E668" s="478">
        <v>2080000</v>
      </c>
      <c r="F668" s="478">
        <v>1394000</v>
      </c>
      <c r="G668" s="478">
        <v>686000</v>
      </c>
    </row>
    <row r="669" spans="2:7" outlineLevel="4">
      <c r="B669" s="180">
        <v>52110118</v>
      </c>
      <c r="C669" s="145" t="s">
        <v>1162</v>
      </c>
      <c r="D669" s="478">
        <v>5251700</v>
      </c>
      <c r="E669" s="478">
        <v>42494273.120000005</v>
      </c>
      <c r="F669" s="478">
        <v>0</v>
      </c>
      <c r="G669" s="478">
        <v>47745973.119999997</v>
      </c>
    </row>
    <row r="670" spans="2:7" outlineLevel="4">
      <c r="B670" s="180">
        <v>52110119</v>
      </c>
      <c r="C670" s="145" t="s">
        <v>1163</v>
      </c>
      <c r="D670" s="478">
        <v>14895417</v>
      </c>
      <c r="E670" s="478">
        <v>849059.66</v>
      </c>
      <c r="F670" s="478">
        <v>0</v>
      </c>
      <c r="G670" s="478">
        <v>15744476.66</v>
      </c>
    </row>
    <row r="671" spans="2:7" outlineLevel="4">
      <c r="B671" s="180">
        <v>52110120</v>
      </c>
      <c r="C671" s="145" t="s">
        <v>1164</v>
      </c>
      <c r="D671" s="478">
        <v>1650056.71</v>
      </c>
      <c r="E671" s="478">
        <v>70931.94</v>
      </c>
      <c r="F671" s="478">
        <v>0</v>
      </c>
      <c r="G671" s="478">
        <v>1720988.65</v>
      </c>
    </row>
    <row r="672" spans="2:7" outlineLevel="4">
      <c r="B672" s="180">
        <v>52110121</v>
      </c>
      <c r="C672" s="145" t="s">
        <v>570</v>
      </c>
      <c r="D672" s="478">
        <v>322785238.80000001</v>
      </c>
      <c r="E672" s="478">
        <v>1445897836.9400001</v>
      </c>
      <c r="F672" s="478">
        <v>17230636.079999998</v>
      </c>
      <c r="G672" s="478">
        <v>1751452439.6599998</v>
      </c>
    </row>
    <row r="673" spans="2:7" outlineLevel="4">
      <c r="B673" s="180">
        <v>52110123</v>
      </c>
      <c r="C673" s="145" t="s">
        <v>1166</v>
      </c>
      <c r="D673" s="478">
        <v>0</v>
      </c>
      <c r="E673" s="478">
        <v>75745648.809999987</v>
      </c>
      <c r="F673" s="478">
        <v>0</v>
      </c>
      <c r="G673" s="478">
        <v>75745648.809999987</v>
      </c>
    </row>
    <row r="674" spans="2:7" outlineLevel="4">
      <c r="B674" s="180">
        <v>52110135</v>
      </c>
      <c r="C674" s="145" t="s">
        <v>1172</v>
      </c>
      <c r="D674" s="478">
        <v>0</v>
      </c>
      <c r="E674" s="478">
        <v>662426465.25999999</v>
      </c>
      <c r="F674" s="478">
        <v>0</v>
      </c>
      <c r="G674" s="478">
        <v>662426465.25999999</v>
      </c>
    </row>
    <row r="675" spans="2:7" outlineLevel="4">
      <c r="B675" s="180">
        <v>52110147</v>
      </c>
      <c r="C675" s="145" t="s">
        <v>585</v>
      </c>
      <c r="D675" s="478">
        <v>89294932.810000002</v>
      </c>
      <c r="E675" s="478">
        <v>272333595.63</v>
      </c>
      <c r="F675" s="478">
        <v>0</v>
      </c>
      <c r="G675" s="478">
        <v>361628528.44</v>
      </c>
    </row>
    <row r="676" spans="2:7" outlineLevel="4">
      <c r="B676" s="180">
        <v>52110148</v>
      </c>
      <c r="C676" s="145" t="s">
        <v>796</v>
      </c>
      <c r="D676" s="478">
        <v>300000</v>
      </c>
      <c r="E676" s="478">
        <v>0</v>
      </c>
      <c r="F676" s="478">
        <v>0</v>
      </c>
      <c r="G676" s="478">
        <v>300000</v>
      </c>
    </row>
    <row r="677" spans="2:7" outlineLevel="4">
      <c r="B677" s="180">
        <v>52110152</v>
      </c>
      <c r="C677" s="145" t="s">
        <v>1174</v>
      </c>
      <c r="D677" s="478">
        <v>0</v>
      </c>
      <c r="E677" s="478">
        <v>185422207.44</v>
      </c>
      <c r="F677" s="478">
        <v>0</v>
      </c>
      <c r="G677" s="478">
        <v>185422207.44</v>
      </c>
    </row>
    <row r="678" spans="2:7" outlineLevel="4">
      <c r="B678" s="180">
        <v>52110153</v>
      </c>
      <c r="C678" s="145" t="s">
        <v>1175</v>
      </c>
      <c r="D678" s="478">
        <v>16252740.200000001</v>
      </c>
      <c r="E678" s="478">
        <v>30681644.649999999</v>
      </c>
      <c r="F678" s="478">
        <v>436335</v>
      </c>
      <c r="G678" s="478">
        <v>46498049.850000009</v>
      </c>
    </row>
    <row r="679" spans="2:7" outlineLevel="4">
      <c r="B679" s="180">
        <v>52110162</v>
      </c>
      <c r="C679" s="145" t="s">
        <v>1179</v>
      </c>
      <c r="D679" s="478">
        <v>18443075</v>
      </c>
      <c r="E679" s="478">
        <v>57751973</v>
      </c>
      <c r="F679" s="478">
        <v>1362789</v>
      </c>
      <c r="G679" s="478">
        <v>74832259</v>
      </c>
    </row>
    <row r="680" spans="2:7" outlineLevel="4">
      <c r="B680" s="180">
        <v>52110163</v>
      </c>
      <c r="C680" s="145" t="s">
        <v>1180</v>
      </c>
      <c r="D680" s="478">
        <v>0</v>
      </c>
      <c r="E680" s="478">
        <v>82092.44</v>
      </c>
      <c r="F680" s="478">
        <v>0</v>
      </c>
      <c r="G680" s="478">
        <v>82092.44</v>
      </c>
    </row>
    <row r="681" spans="2:7" outlineLevel="4">
      <c r="B681" s="180">
        <v>52110164</v>
      </c>
      <c r="C681" s="145" t="s">
        <v>1181</v>
      </c>
      <c r="D681" s="478">
        <v>16174497</v>
      </c>
      <c r="E681" s="478">
        <v>22765697.599999998</v>
      </c>
      <c r="F681" s="478">
        <v>0</v>
      </c>
      <c r="G681" s="478">
        <v>38940194.600000001</v>
      </c>
    </row>
    <row r="682" spans="2:7" outlineLevel="4">
      <c r="B682" s="180">
        <v>52110166</v>
      </c>
      <c r="C682" s="145" t="s">
        <v>1140</v>
      </c>
      <c r="D682" s="478">
        <v>444444</v>
      </c>
      <c r="E682" s="478">
        <v>1556600</v>
      </c>
      <c r="F682" s="478">
        <v>0</v>
      </c>
      <c r="G682" s="478">
        <v>2001044</v>
      </c>
    </row>
    <row r="683" spans="2:7" outlineLevel="4">
      <c r="B683" s="180">
        <v>52110170</v>
      </c>
      <c r="C683" s="145" t="s">
        <v>1183</v>
      </c>
      <c r="D683" s="478">
        <v>1333800</v>
      </c>
      <c r="E683" s="478">
        <v>510000</v>
      </c>
      <c r="F683" s="478">
        <v>1843800</v>
      </c>
      <c r="G683" s="478">
        <v>0</v>
      </c>
    </row>
    <row r="684" spans="2:7" outlineLevel="4">
      <c r="B684" s="180">
        <v>52110195</v>
      </c>
      <c r="C684" s="145" t="s">
        <v>1186</v>
      </c>
      <c r="D684" s="478">
        <v>654249.97</v>
      </c>
      <c r="E684" s="478">
        <v>2103446.04</v>
      </c>
      <c r="F684" s="478">
        <v>0</v>
      </c>
      <c r="G684" s="478">
        <v>2757696.01</v>
      </c>
    </row>
    <row r="685" spans="2:7" outlineLevel="4">
      <c r="B685" s="180">
        <v>52110196</v>
      </c>
      <c r="C685" s="145" t="s">
        <v>1187</v>
      </c>
      <c r="D685" s="478">
        <v>126229.94</v>
      </c>
      <c r="E685" s="478">
        <v>389124.73</v>
      </c>
      <c r="F685" s="478">
        <v>0</v>
      </c>
      <c r="G685" s="478">
        <v>515354.67</v>
      </c>
    </row>
    <row r="686" spans="2:7" outlineLevel="4">
      <c r="B686" s="180">
        <v>52110199</v>
      </c>
      <c r="C686" s="145" t="s">
        <v>1190</v>
      </c>
      <c r="D686" s="478">
        <v>59404364.740000002</v>
      </c>
      <c r="E686" s="478">
        <v>422538733.11000001</v>
      </c>
      <c r="F686" s="478">
        <v>1479730.09</v>
      </c>
      <c r="G686" s="478">
        <v>480463367.75999993</v>
      </c>
    </row>
    <row r="687" spans="2:7" outlineLevel="3">
      <c r="B687" s="180">
        <v>521101</v>
      </c>
      <c r="C687" s="145" t="s">
        <v>1056</v>
      </c>
      <c r="D687" s="478">
        <f>SUBTOTAL(9,D664:D686)</f>
        <v>739855722.33000016</v>
      </c>
      <c r="E687" s="478">
        <f>SUBTOTAL(9,E664:E686)</f>
        <v>4227144052.3000002</v>
      </c>
      <c r="F687" s="478">
        <f>SUBTOTAL(9,F664:F686)</f>
        <v>25376957.439999998</v>
      </c>
      <c r="G687" s="478">
        <f>SUBTOTAL(9,G664:G686)</f>
        <v>4941622817.1900005</v>
      </c>
    </row>
    <row r="688" spans="2:7" outlineLevel="4">
      <c r="B688" s="180">
        <v>52110502</v>
      </c>
      <c r="C688" s="145" t="s">
        <v>1193</v>
      </c>
      <c r="D688" s="478">
        <v>0</v>
      </c>
      <c r="E688" s="478">
        <v>1779822</v>
      </c>
      <c r="F688" s="478">
        <v>0</v>
      </c>
      <c r="G688" s="478">
        <v>1779822</v>
      </c>
    </row>
    <row r="689" spans="2:7" outlineLevel="3">
      <c r="B689" s="180">
        <v>521105</v>
      </c>
      <c r="C689" s="145" t="s">
        <v>1191</v>
      </c>
      <c r="D689" s="478">
        <f>SUBTOTAL(9,D688:D688)</f>
        <v>0</v>
      </c>
      <c r="E689" s="478">
        <f>SUBTOTAL(9,E688:E688)</f>
        <v>1779822</v>
      </c>
      <c r="F689" s="478">
        <f>SUBTOTAL(9,F688:F688)</f>
        <v>0</v>
      </c>
      <c r="G689" s="478">
        <f>SUBTOTAL(9,G688:G688)</f>
        <v>1779822</v>
      </c>
    </row>
    <row r="690" spans="2:7" outlineLevel="4">
      <c r="B690" s="180">
        <v>52110901</v>
      </c>
      <c r="C690" s="145" t="s">
        <v>1200</v>
      </c>
      <c r="D690" s="478">
        <v>28425167.23</v>
      </c>
      <c r="E690" s="478">
        <v>111843915.78999999</v>
      </c>
      <c r="F690" s="478">
        <v>4622221.8499999996</v>
      </c>
      <c r="G690" s="478">
        <v>135646861.16999999</v>
      </c>
    </row>
    <row r="691" spans="2:7" outlineLevel="4">
      <c r="B691" s="180">
        <v>52110902</v>
      </c>
      <c r="C691" s="145" t="s">
        <v>1201</v>
      </c>
      <c r="D691" s="478">
        <v>71286151.909999996</v>
      </c>
      <c r="E691" s="478">
        <v>270249674.47999996</v>
      </c>
      <c r="F691" s="478">
        <v>3784355</v>
      </c>
      <c r="G691" s="478">
        <v>337751471.38999999</v>
      </c>
    </row>
    <row r="692" spans="2:7" outlineLevel="3">
      <c r="B692" s="180">
        <v>521109</v>
      </c>
      <c r="C692" s="145" t="s">
        <v>1093</v>
      </c>
      <c r="D692" s="478">
        <f>SUBTOTAL(9,D690:D691)</f>
        <v>99711319.140000001</v>
      </c>
      <c r="E692" s="478">
        <f>SUBTOTAL(9,E690:E691)</f>
        <v>382093590.26999998</v>
      </c>
      <c r="F692" s="478">
        <f>SUBTOTAL(9,F690:F691)</f>
        <v>8406576.8499999996</v>
      </c>
      <c r="G692" s="478">
        <f>SUBTOTAL(9,G690:G691)</f>
        <v>473398332.55999994</v>
      </c>
    </row>
    <row r="693" spans="2:7" outlineLevel="4">
      <c r="B693" s="180">
        <v>52111001</v>
      </c>
      <c r="C693" s="145" t="s">
        <v>1202</v>
      </c>
      <c r="D693" s="478">
        <v>497397592.13999999</v>
      </c>
      <c r="E693" s="478">
        <v>670121669.21000004</v>
      </c>
      <c r="F693" s="478">
        <v>1820881</v>
      </c>
      <c r="G693" s="478">
        <v>1165698380.3499999</v>
      </c>
    </row>
    <row r="694" spans="2:7" outlineLevel="3">
      <c r="B694" s="180">
        <v>521110</v>
      </c>
      <c r="C694" s="145" t="s">
        <v>503</v>
      </c>
      <c r="D694" s="478">
        <f>SUBTOTAL(9,D693:D693)</f>
        <v>497397592.13999999</v>
      </c>
      <c r="E694" s="478">
        <f>SUBTOTAL(9,E693:E693)</f>
        <v>670121669.21000004</v>
      </c>
      <c r="F694" s="478">
        <f>SUBTOTAL(9,F693:F693)</f>
        <v>1820881</v>
      </c>
      <c r="G694" s="478">
        <f>SUBTOTAL(9,G693:G693)</f>
        <v>1165698380.3499999</v>
      </c>
    </row>
    <row r="695" spans="2:7" outlineLevel="2">
      <c r="B695" s="180">
        <v>5211</v>
      </c>
      <c r="C695" s="145" t="s">
        <v>1056</v>
      </c>
      <c r="D695" s="478">
        <f>SUBTOTAL(9,D664:D694)</f>
        <v>1336964633.6100001</v>
      </c>
      <c r="E695" s="478">
        <f>SUBTOTAL(9,E664:E694)</f>
        <v>5281139133.7799997</v>
      </c>
      <c r="F695" s="478">
        <f>SUBTOTAL(9,F664:F694)</f>
        <v>35604415.289999999</v>
      </c>
      <c r="G695" s="478">
        <f>SUBTOTAL(9,G664:G694)</f>
        <v>6582499352.1000004</v>
      </c>
    </row>
    <row r="696" spans="2:7" outlineLevel="4">
      <c r="B696" s="180">
        <v>52209006</v>
      </c>
      <c r="C696" s="145" t="s">
        <v>1223</v>
      </c>
      <c r="D696" s="478">
        <v>1244203.6499999999</v>
      </c>
      <c r="E696" s="478">
        <v>3467144.9499999997</v>
      </c>
      <c r="F696" s="478">
        <v>0</v>
      </c>
      <c r="G696" s="478">
        <v>4711348.5999999996</v>
      </c>
    </row>
    <row r="697" spans="2:7" outlineLevel="3">
      <c r="B697" s="180">
        <v>522090</v>
      </c>
      <c r="C697" s="145" t="s">
        <v>1625</v>
      </c>
      <c r="D697" s="478">
        <f>SUBTOTAL(9,D696:D696)</f>
        <v>1244203.6499999999</v>
      </c>
      <c r="E697" s="478">
        <f>SUBTOTAL(9,E696:E696)</f>
        <v>3467144.9499999997</v>
      </c>
      <c r="F697" s="478">
        <f>SUBTOTAL(9,F696:F696)</f>
        <v>0</v>
      </c>
      <c r="G697" s="478">
        <f>SUBTOTAL(9,G696:G696)</f>
        <v>4711348.5999999996</v>
      </c>
    </row>
    <row r="698" spans="2:7" outlineLevel="2">
      <c r="B698" s="180">
        <v>5220</v>
      </c>
      <c r="C698" s="145" t="s">
        <v>1625</v>
      </c>
      <c r="D698" s="478">
        <f>SUBTOTAL(9,D696:D697)</f>
        <v>1244203.6499999999</v>
      </c>
      <c r="E698" s="478">
        <f>SUBTOTAL(9,E696:E697)</f>
        <v>3467144.9499999997</v>
      </c>
      <c r="F698" s="478">
        <f>SUBTOTAL(9,F696:F697)</f>
        <v>0</v>
      </c>
      <c r="G698" s="478">
        <f>SUBTOTAL(9,G696:G697)</f>
        <v>4711348.5999999996</v>
      </c>
    </row>
    <row r="699" spans="2:7" outlineLevel="4">
      <c r="B699" s="180">
        <v>52990101</v>
      </c>
      <c r="C699" s="145" t="s">
        <v>1228</v>
      </c>
      <c r="D699" s="478">
        <v>-1614126091.1700001</v>
      </c>
      <c r="E699" s="478">
        <v>300000000</v>
      </c>
      <c r="F699" s="478">
        <v>5476977425.1100006</v>
      </c>
      <c r="G699" s="478">
        <v>-6791103516.2799997</v>
      </c>
    </row>
    <row r="700" spans="2:7" outlineLevel="3">
      <c r="B700" s="180">
        <v>529901</v>
      </c>
      <c r="C700" s="145" t="s">
        <v>1626</v>
      </c>
      <c r="D700" s="478">
        <f>SUBTOTAL(9,D699:D699)</f>
        <v>-1614126091.1700001</v>
      </c>
      <c r="E700" s="478">
        <f>SUBTOTAL(9,E699:E699)</f>
        <v>300000000</v>
      </c>
      <c r="F700" s="478">
        <f>SUBTOTAL(9,F699:F699)</f>
        <v>5476977425.1100006</v>
      </c>
      <c r="G700" s="478">
        <f>SUBTOTAL(9,G699:G699)</f>
        <v>-6791103516.2799997</v>
      </c>
    </row>
    <row r="701" spans="2:7" outlineLevel="2">
      <c r="B701" s="180">
        <v>5299</v>
      </c>
      <c r="C701" s="145" t="s">
        <v>1626</v>
      </c>
      <c r="D701" s="478">
        <f>SUBTOTAL(9,D699:D700)</f>
        <v>-1614126091.1700001</v>
      </c>
      <c r="E701" s="478">
        <f>SUBTOTAL(9,E699:E700)</f>
        <v>300000000</v>
      </c>
      <c r="F701" s="478">
        <f>SUBTOTAL(9,F699:F700)</f>
        <v>5476977425.1100006</v>
      </c>
      <c r="G701" s="478">
        <f>SUBTOTAL(9,G699:G700)</f>
        <v>-6791103516.2799997</v>
      </c>
    </row>
    <row r="702" spans="2:7" outlineLevel="1">
      <c r="B702" s="180">
        <v>52</v>
      </c>
      <c r="C702" s="145" t="s">
        <v>1113</v>
      </c>
      <c r="D702" s="478">
        <f>SUBTOTAL(9,D634:D701)</f>
        <v>2225428353.7599993</v>
      </c>
      <c r="E702" s="478">
        <f>SUBTOTAL(9,E634:E701)</f>
        <v>13319259024.160004</v>
      </c>
      <c r="F702" s="478">
        <f>SUBTOTAL(9,F634:F701)</f>
        <v>6261097794.6200008</v>
      </c>
      <c r="G702" s="478">
        <f>SUBTOTAL(9,G634:G701)</f>
        <v>9283589583.3000031</v>
      </c>
    </row>
    <row r="703" spans="2:7" outlineLevel="4">
      <c r="B703" s="180">
        <v>53020132</v>
      </c>
      <c r="C703" s="145" t="s">
        <v>1231</v>
      </c>
      <c r="D703" s="478">
        <v>44809505.25</v>
      </c>
      <c r="E703" s="478">
        <v>84507585.480000004</v>
      </c>
      <c r="F703" s="478">
        <v>0</v>
      </c>
      <c r="G703" s="478">
        <v>129317090.73000002</v>
      </c>
    </row>
    <row r="704" spans="2:7" outlineLevel="3">
      <c r="B704" s="180">
        <v>530201</v>
      </c>
      <c r="C704" s="145" t="s">
        <v>1230</v>
      </c>
      <c r="D704" s="478">
        <f>SUBTOTAL(9,D703:D703)</f>
        <v>44809505.25</v>
      </c>
      <c r="E704" s="478">
        <f>SUBTOTAL(9,E703:E703)</f>
        <v>84507585.480000004</v>
      </c>
      <c r="F704" s="478">
        <f>SUBTOTAL(9,F703:F703)</f>
        <v>0</v>
      </c>
      <c r="G704" s="478">
        <f>SUBTOTAL(9,G703:G703)</f>
        <v>129317090.73000002</v>
      </c>
    </row>
    <row r="705" spans="2:7" outlineLevel="2">
      <c r="B705" s="180">
        <v>5302</v>
      </c>
      <c r="C705" s="145" t="s">
        <v>1230</v>
      </c>
      <c r="D705" s="478">
        <f>SUBTOTAL(9,D703:D704)</f>
        <v>44809505.25</v>
      </c>
      <c r="E705" s="478">
        <f>SUBTOTAL(9,E703:E704)</f>
        <v>84507585.480000004</v>
      </c>
      <c r="F705" s="478">
        <f>SUBTOTAL(9,F703:F704)</f>
        <v>0</v>
      </c>
      <c r="G705" s="478">
        <f>SUBTOTAL(9,G703:G704)</f>
        <v>129317090.73000002</v>
      </c>
    </row>
    <row r="706" spans="2:7" outlineLevel="4">
      <c r="B706" s="180">
        <v>53130101</v>
      </c>
      <c r="C706" s="145" t="s">
        <v>1239</v>
      </c>
      <c r="D706" s="478">
        <v>0</v>
      </c>
      <c r="E706" s="478">
        <v>5095712.04</v>
      </c>
      <c r="F706" s="478">
        <v>0</v>
      </c>
      <c r="G706" s="478">
        <v>5095712.04</v>
      </c>
    </row>
    <row r="707" spans="2:7" outlineLevel="3">
      <c r="B707" s="180">
        <v>531301</v>
      </c>
      <c r="C707" s="145" t="s">
        <v>819</v>
      </c>
      <c r="D707" s="478">
        <f>SUBTOTAL(9,D706:D706)</f>
        <v>0</v>
      </c>
      <c r="E707" s="478">
        <f>SUBTOTAL(9,E706:E706)</f>
        <v>5095712.04</v>
      </c>
      <c r="F707" s="478">
        <f>SUBTOTAL(9,F706:F706)</f>
        <v>0</v>
      </c>
      <c r="G707" s="478">
        <f>SUBTOTAL(9,G706:G706)</f>
        <v>5095712.04</v>
      </c>
    </row>
    <row r="708" spans="2:7" outlineLevel="2">
      <c r="B708" s="180">
        <v>5313</v>
      </c>
      <c r="C708" s="145" t="s">
        <v>819</v>
      </c>
      <c r="D708" s="478">
        <f>SUBTOTAL(9,D706:D707)</f>
        <v>0</v>
      </c>
      <c r="E708" s="478">
        <f>SUBTOTAL(9,E706:E707)</f>
        <v>5095712.04</v>
      </c>
      <c r="F708" s="478">
        <f>SUBTOTAL(9,F706:F707)</f>
        <v>0</v>
      </c>
      <c r="G708" s="478">
        <f>SUBTOTAL(9,G706:G707)</f>
        <v>5095712.04</v>
      </c>
    </row>
    <row r="709" spans="2:7" outlineLevel="4">
      <c r="B709" s="180">
        <v>53300101</v>
      </c>
      <c r="C709" s="145" t="s">
        <v>1245</v>
      </c>
      <c r="D709" s="478">
        <v>69784030.140000001</v>
      </c>
      <c r="E709" s="478">
        <v>209352090.44</v>
      </c>
      <c r="F709" s="478">
        <v>0</v>
      </c>
      <c r="G709" s="478">
        <v>279136120.57999998</v>
      </c>
    </row>
    <row r="710" spans="2:7" outlineLevel="4">
      <c r="B710" s="180">
        <v>53300104</v>
      </c>
      <c r="C710" s="145" t="s">
        <v>1246</v>
      </c>
      <c r="D710" s="478">
        <v>3874568.9000000004</v>
      </c>
      <c r="E710" s="478">
        <v>11550704.129999999</v>
      </c>
      <c r="F710" s="478">
        <v>0</v>
      </c>
      <c r="G710" s="478">
        <v>15425273.030000003</v>
      </c>
    </row>
    <row r="711" spans="2:7" outlineLevel="4">
      <c r="B711" s="180">
        <v>53300106</v>
      </c>
      <c r="C711" s="145" t="s">
        <v>1247</v>
      </c>
      <c r="D711" s="478">
        <v>457622.43</v>
      </c>
      <c r="E711" s="478">
        <v>1088257.04</v>
      </c>
      <c r="F711" s="478">
        <v>0</v>
      </c>
      <c r="G711" s="478">
        <v>1545879.4700000002</v>
      </c>
    </row>
    <row r="712" spans="2:7" outlineLevel="4">
      <c r="B712" s="180">
        <v>53300107</v>
      </c>
      <c r="C712" s="145" t="s">
        <v>1248</v>
      </c>
      <c r="D712" s="478">
        <v>53945638.030000001</v>
      </c>
      <c r="E712" s="478">
        <v>157357998.37</v>
      </c>
      <c r="F712" s="478">
        <v>0</v>
      </c>
      <c r="G712" s="478">
        <v>211303636.39999998</v>
      </c>
    </row>
    <row r="713" spans="2:7" outlineLevel="3">
      <c r="B713" s="180">
        <v>533001</v>
      </c>
      <c r="C713" s="145" t="s">
        <v>1244</v>
      </c>
      <c r="D713" s="478">
        <f>SUBTOTAL(9,D709:D712)</f>
        <v>128061859.50000001</v>
      </c>
      <c r="E713" s="478">
        <f>SUBTOTAL(9,E709:E712)</f>
        <v>379349049.98000002</v>
      </c>
      <c r="F713" s="478">
        <f>SUBTOTAL(9,F709:F712)</f>
        <v>0</v>
      </c>
      <c r="G713" s="478">
        <f>SUBTOTAL(9,G709:G712)</f>
        <v>507410909.48000002</v>
      </c>
    </row>
    <row r="714" spans="2:7" outlineLevel="2">
      <c r="B714" s="180">
        <v>5330</v>
      </c>
      <c r="C714" s="145" t="s">
        <v>1243</v>
      </c>
      <c r="D714" s="478">
        <f>SUBTOTAL(9,D709:D713)</f>
        <v>128061859.50000001</v>
      </c>
      <c r="E714" s="478">
        <f>SUBTOTAL(9,E709:E713)</f>
        <v>379349049.98000002</v>
      </c>
      <c r="F714" s="478">
        <f>SUBTOTAL(9,F709:F713)</f>
        <v>0</v>
      </c>
      <c r="G714" s="478">
        <f>SUBTOTAL(9,G709:G713)</f>
        <v>507410909.48000002</v>
      </c>
    </row>
    <row r="715" spans="2:7" outlineLevel="1">
      <c r="B715" s="180">
        <v>53</v>
      </c>
      <c r="C715" s="145" t="s">
        <v>1229</v>
      </c>
      <c r="D715" s="478">
        <f>SUBTOTAL(9,D703:D714)</f>
        <v>172871364.75</v>
      </c>
      <c r="E715" s="478">
        <f>SUBTOTAL(9,E703:E714)</f>
        <v>468952347.50000006</v>
      </c>
      <c r="F715" s="478">
        <f>SUBTOTAL(9,F703:F714)</f>
        <v>0</v>
      </c>
      <c r="G715" s="478">
        <f>SUBTOTAL(9,G703:G714)</f>
        <v>641823712.25</v>
      </c>
    </row>
    <row r="716" spans="2:7" outlineLevel="4">
      <c r="B716" s="180">
        <v>58020138</v>
      </c>
      <c r="C716" s="145" t="s">
        <v>1261</v>
      </c>
      <c r="D716" s="478">
        <v>1851275.69</v>
      </c>
      <c r="E716" s="478">
        <v>3463199.88</v>
      </c>
      <c r="F716" s="478">
        <v>36495.919999999998</v>
      </c>
      <c r="G716" s="478">
        <v>5277979.6500000004</v>
      </c>
    </row>
    <row r="717" spans="2:7" outlineLevel="4">
      <c r="B717" s="180">
        <v>58020139</v>
      </c>
      <c r="C717" s="145" t="s">
        <v>1262</v>
      </c>
      <c r="D717" s="478">
        <v>38508829.549999997</v>
      </c>
      <c r="E717" s="478">
        <v>96112780.530000016</v>
      </c>
      <c r="F717" s="478">
        <v>2617090.0599999996</v>
      </c>
      <c r="G717" s="478">
        <v>132004520.02000001</v>
      </c>
    </row>
    <row r="718" spans="2:7" outlineLevel="3">
      <c r="B718" s="180">
        <v>580201</v>
      </c>
      <c r="C718" s="145" t="s">
        <v>1627</v>
      </c>
      <c r="D718" s="478">
        <f>SUBTOTAL(9,D716:D717)</f>
        <v>40360105.239999995</v>
      </c>
      <c r="E718" s="478">
        <f>SUBTOTAL(9,E716:E717)</f>
        <v>99575980.410000011</v>
      </c>
      <c r="F718" s="478">
        <f>SUBTOTAL(9,F716:F717)</f>
        <v>2653585.9799999995</v>
      </c>
      <c r="G718" s="478">
        <f>SUBTOTAL(9,G716:G717)</f>
        <v>137282499.67000002</v>
      </c>
    </row>
    <row r="719" spans="2:7" outlineLevel="2">
      <c r="B719" s="180">
        <v>5802</v>
      </c>
      <c r="C719" s="145" t="s">
        <v>1259</v>
      </c>
      <c r="D719" s="478">
        <f>SUBTOTAL(9,D716:D718)</f>
        <v>40360105.239999995</v>
      </c>
      <c r="E719" s="478">
        <f>SUBTOTAL(9,E716:E718)</f>
        <v>99575980.410000011</v>
      </c>
      <c r="F719" s="478">
        <f>SUBTOTAL(9,F716:F718)</f>
        <v>2653585.9799999995</v>
      </c>
      <c r="G719" s="478">
        <f>SUBTOTAL(9,G716:G718)</f>
        <v>137282499.67000002</v>
      </c>
    </row>
    <row r="720" spans="2:7" outlineLevel="4">
      <c r="B720" s="180">
        <v>58080101</v>
      </c>
      <c r="C720" s="145" t="s">
        <v>1270</v>
      </c>
      <c r="D720" s="478">
        <v>0</v>
      </c>
      <c r="E720" s="478">
        <v>7353910</v>
      </c>
      <c r="F720" s="478">
        <v>0</v>
      </c>
      <c r="G720" s="478">
        <v>7353910</v>
      </c>
    </row>
    <row r="721" spans="2:7" outlineLevel="4">
      <c r="B721" s="180">
        <v>58080102</v>
      </c>
      <c r="C721" s="145" t="s">
        <v>1271</v>
      </c>
      <c r="D721" s="478">
        <v>0</v>
      </c>
      <c r="E721" s="478">
        <v>847013.01</v>
      </c>
      <c r="F721" s="478">
        <v>0</v>
      </c>
      <c r="G721" s="478">
        <v>847013.01</v>
      </c>
    </row>
    <row r="722" spans="2:7" outlineLevel="4">
      <c r="B722" s="180">
        <v>58080103</v>
      </c>
      <c r="C722" s="145" t="s">
        <v>1272</v>
      </c>
      <c r="D722" s="478">
        <v>0</v>
      </c>
      <c r="E722" s="478">
        <v>151968</v>
      </c>
      <c r="F722" s="478">
        <v>0</v>
      </c>
      <c r="G722" s="478">
        <v>151968</v>
      </c>
    </row>
    <row r="723" spans="2:7" outlineLevel="4">
      <c r="B723" s="180">
        <v>58080190</v>
      </c>
      <c r="C723" s="145" t="s">
        <v>1276</v>
      </c>
      <c r="D723" s="478">
        <v>2737</v>
      </c>
      <c r="E723" s="478">
        <v>0</v>
      </c>
      <c r="F723" s="478">
        <v>2737</v>
      </c>
      <c r="G723" s="478">
        <v>0</v>
      </c>
    </row>
    <row r="724" spans="2:7" outlineLevel="3">
      <c r="B724" s="180">
        <v>580801</v>
      </c>
      <c r="C724" s="145" t="s">
        <v>1628</v>
      </c>
      <c r="D724" s="478">
        <f>SUBTOTAL(9,D720:D723)</f>
        <v>2737</v>
      </c>
      <c r="E724" s="478">
        <f>SUBTOTAL(9,E720:E723)</f>
        <v>8352891.0099999998</v>
      </c>
      <c r="F724" s="478">
        <f>SUBTOTAL(9,F720:F723)</f>
        <v>2737</v>
      </c>
      <c r="G724" s="478">
        <f>SUBTOTAL(9,G720:G723)</f>
        <v>8352891.0099999998</v>
      </c>
    </row>
    <row r="725" spans="2:7" outlineLevel="2">
      <c r="B725" s="180">
        <v>5808</v>
      </c>
      <c r="C725" s="145" t="s">
        <v>1628</v>
      </c>
      <c r="D725" s="478">
        <f>SUBTOTAL(9,D720:D724)</f>
        <v>2737</v>
      </c>
      <c r="E725" s="478">
        <f>SUBTOTAL(9,E720:E724)</f>
        <v>8352891.0099999998</v>
      </c>
      <c r="F725" s="478">
        <f>SUBTOTAL(9,F720:F724)</f>
        <v>2737</v>
      </c>
      <c r="G725" s="478">
        <f>SUBTOTAL(9,G720:G724)</f>
        <v>8352891.0099999998</v>
      </c>
    </row>
    <row r="726" spans="2:7" outlineLevel="4">
      <c r="B726" s="180">
        <v>58150189</v>
      </c>
      <c r="C726" s="145" t="s">
        <v>1283</v>
      </c>
      <c r="D726" s="478">
        <v>3.92</v>
      </c>
      <c r="E726" s="478">
        <v>162759.17000000001</v>
      </c>
      <c r="F726" s="478">
        <v>12.87</v>
      </c>
      <c r="G726" s="478">
        <v>162750.22</v>
      </c>
    </row>
    <row r="727" spans="2:7" outlineLevel="4">
      <c r="B727" s="180">
        <v>58150194</v>
      </c>
      <c r="C727" s="145" t="s">
        <v>1005</v>
      </c>
      <c r="D727" s="478">
        <v>156676.23000000001</v>
      </c>
      <c r="E727" s="478">
        <v>444143.58999999997</v>
      </c>
      <c r="F727" s="478">
        <v>423265.91000000003</v>
      </c>
      <c r="G727" s="478">
        <v>177553.91</v>
      </c>
    </row>
    <row r="728" spans="2:7" outlineLevel="3">
      <c r="B728" s="180">
        <v>581501</v>
      </c>
      <c r="C728" s="145" t="s">
        <v>1629</v>
      </c>
      <c r="D728" s="478">
        <f>SUBTOTAL(9,D726:D727)</f>
        <v>156680.15000000002</v>
      </c>
      <c r="E728" s="478">
        <f>SUBTOTAL(9,E726:E727)</f>
        <v>606902.76</v>
      </c>
      <c r="F728" s="478">
        <f>SUBTOTAL(9,F726:F727)</f>
        <v>423278.78</v>
      </c>
      <c r="G728" s="478">
        <f>SUBTOTAL(9,G726:G727)</f>
        <v>340304.13</v>
      </c>
    </row>
    <row r="729" spans="2:7" outlineLevel="2">
      <c r="B729" s="180">
        <v>5815</v>
      </c>
      <c r="C729" s="145" t="s">
        <v>1629</v>
      </c>
      <c r="D729" s="478">
        <f>SUBTOTAL(9,D726:D728)</f>
        <v>156680.15000000002</v>
      </c>
      <c r="E729" s="478">
        <f>SUBTOTAL(9,E726:E728)</f>
        <v>606902.76</v>
      </c>
      <c r="F729" s="478">
        <f>SUBTOTAL(9,F726:F728)</f>
        <v>423278.78</v>
      </c>
      <c r="G729" s="478">
        <f>SUBTOTAL(9,G726:G728)</f>
        <v>340304.13</v>
      </c>
    </row>
    <row r="730" spans="2:7" outlineLevel="1">
      <c r="B730" s="180">
        <v>58</v>
      </c>
      <c r="C730" s="145" t="s">
        <v>1255</v>
      </c>
      <c r="D730" s="478">
        <f>SUBTOTAL(9,D716:D729)</f>
        <v>40519522.389999993</v>
      </c>
      <c r="E730" s="478">
        <f>SUBTOTAL(9,E716:E729)</f>
        <v>108535774.18000002</v>
      </c>
      <c r="F730" s="478">
        <f>SUBTOTAL(9,F716:F729)</f>
        <v>3079601.76</v>
      </c>
      <c r="G730" s="478">
        <f>SUBTOTAL(9,G716:G729)</f>
        <v>145975694.81</v>
      </c>
    </row>
    <row r="731" spans="2:7">
      <c r="B731" s="180">
        <v>5</v>
      </c>
      <c r="C731" s="145" t="s">
        <v>1012</v>
      </c>
      <c r="D731" s="478">
        <f>SUBTOTAL(9,D574:D730)</f>
        <v>3401112905.5900002</v>
      </c>
      <c r="E731" s="478">
        <f>SUBTOTAL(9,E574:E730)</f>
        <v>17226537230.77</v>
      </c>
      <c r="F731" s="478">
        <f>SUBTOTAL(9,F574:F730)</f>
        <v>6936574957.7900009</v>
      </c>
      <c r="G731" s="478">
        <f>SUBTOTAL(9,G574:G730)</f>
        <v>13691075178.569986</v>
      </c>
    </row>
    <row r="732" spans="2:7" outlineLevel="4">
      <c r="B732" s="180">
        <v>79030201</v>
      </c>
      <c r="C732" s="145" t="s">
        <v>1293</v>
      </c>
      <c r="D732" s="478">
        <v>25098897.09</v>
      </c>
      <c r="E732" s="478">
        <v>383462413.00999999</v>
      </c>
      <c r="F732" s="478">
        <v>0</v>
      </c>
      <c r="G732" s="478">
        <v>408561310.09999996</v>
      </c>
    </row>
    <row r="733" spans="2:7" outlineLevel="4">
      <c r="B733" s="180">
        <v>79030202</v>
      </c>
      <c r="C733" s="145" t="s">
        <v>1294</v>
      </c>
      <c r="D733" s="478">
        <v>0</v>
      </c>
      <c r="E733" s="478">
        <v>178345096</v>
      </c>
      <c r="F733" s="478">
        <v>6300000</v>
      </c>
      <c r="G733" s="478">
        <v>172045096</v>
      </c>
    </row>
    <row r="734" spans="2:7" outlineLevel="4">
      <c r="B734" s="180">
        <v>79030206</v>
      </c>
      <c r="C734" s="145" t="s">
        <v>1297</v>
      </c>
      <c r="D734" s="478">
        <v>0</v>
      </c>
      <c r="E734" s="478">
        <v>1510000</v>
      </c>
      <c r="F734" s="478">
        <v>0</v>
      </c>
      <c r="G734" s="478">
        <v>1510000</v>
      </c>
    </row>
    <row r="735" spans="2:7" outlineLevel="4">
      <c r="B735" s="180">
        <v>79030207</v>
      </c>
      <c r="C735" s="145" t="s">
        <v>1298</v>
      </c>
      <c r="D735" s="478">
        <v>19626894.960000001</v>
      </c>
      <c r="E735" s="478">
        <v>50364174.789999999</v>
      </c>
      <c r="F735" s="478">
        <v>0</v>
      </c>
      <c r="G735" s="478">
        <v>69991069.75</v>
      </c>
    </row>
    <row r="736" spans="2:7" outlineLevel="4">
      <c r="B736" s="180">
        <v>79030209</v>
      </c>
      <c r="C736" s="145" t="s">
        <v>1300</v>
      </c>
      <c r="D736" s="478">
        <v>158061414.92000002</v>
      </c>
      <c r="E736" s="478">
        <v>334862483.23000002</v>
      </c>
      <c r="F736" s="478">
        <v>20326669</v>
      </c>
      <c r="G736" s="478">
        <v>472597229.14999998</v>
      </c>
    </row>
    <row r="737" spans="2:7" outlineLevel="4">
      <c r="B737" s="180">
        <v>79030210</v>
      </c>
      <c r="C737" s="145" t="s">
        <v>1301</v>
      </c>
      <c r="D737" s="478">
        <v>1960187.5899999999</v>
      </c>
      <c r="E737" s="478">
        <v>29477803.550000001</v>
      </c>
      <c r="F737" s="478">
        <v>350000</v>
      </c>
      <c r="G737" s="478">
        <v>31087991.139999997</v>
      </c>
    </row>
    <row r="738" spans="2:7" outlineLevel="4">
      <c r="B738" s="180">
        <v>79030211</v>
      </c>
      <c r="C738" s="145" t="s">
        <v>1302</v>
      </c>
      <c r="D738" s="478">
        <v>208829.42</v>
      </c>
      <c r="E738" s="478">
        <v>67365227.859999999</v>
      </c>
      <c r="F738" s="478">
        <v>0</v>
      </c>
      <c r="G738" s="478">
        <v>67574057.280000001</v>
      </c>
    </row>
    <row r="739" spans="2:7" outlineLevel="4">
      <c r="B739" s="180">
        <v>79030212</v>
      </c>
      <c r="C739" s="145" t="s">
        <v>1303</v>
      </c>
      <c r="D739" s="478">
        <v>47058159.640000001</v>
      </c>
      <c r="E739" s="478">
        <v>58131365.989999995</v>
      </c>
      <c r="F739" s="478">
        <v>0</v>
      </c>
      <c r="G739" s="478">
        <v>105189525.63</v>
      </c>
    </row>
    <row r="740" spans="2:7" outlineLevel="4">
      <c r="B740" s="180">
        <v>79030213</v>
      </c>
      <c r="C740" s="145" t="s">
        <v>1304</v>
      </c>
      <c r="D740" s="478">
        <v>5701969.7400000002</v>
      </c>
      <c r="E740" s="478">
        <v>9698924.1799999997</v>
      </c>
      <c r="F740" s="478">
        <v>0</v>
      </c>
      <c r="G740" s="478">
        <v>15400893.920000002</v>
      </c>
    </row>
    <row r="741" spans="2:7" outlineLevel="4">
      <c r="B741" s="180">
        <v>79030215</v>
      </c>
      <c r="C741" s="145" t="s">
        <v>1306</v>
      </c>
      <c r="D741" s="478">
        <v>12597241.17</v>
      </c>
      <c r="E741" s="478">
        <v>114461215.11</v>
      </c>
      <c r="F741" s="478">
        <v>159000</v>
      </c>
      <c r="G741" s="478">
        <v>126899456.28000002</v>
      </c>
    </row>
    <row r="742" spans="2:7" outlineLevel="4">
      <c r="B742" s="180">
        <v>79030218</v>
      </c>
      <c r="C742" s="145" t="s">
        <v>1309</v>
      </c>
      <c r="D742" s="478">
        <v>24371115</v>
      </c>
      <c r="E742" s="478">
        <v>0</v>
      </c>
      <c r="F742" s="478">
        <v>0</v>
      </c>
      <c r="G742" s="478">
        <v>24371115</v>
      </c>
    </row>
    <row r="743" spans="2:7" outlineLevel="4">
      <c r="B743" s="180">
        <v>79030219</v>
      </c>
      <c r="C743" s="145" t="s">
        <v>1310</v>
      </c>
      <c r="D743" s="478">
        <v>0</v>
      </c>
      <c r="E743" s="478">
        <v>1394000</v>
      </c>
      <c r="F743" s="478">
        <v>0</v>
      </c>
      <c r="G743" s="478">
        <v>1394000</v>
      </c>
    </row>
    <row r="744" spans="2:7" outlineLevel="4">
      <c r="B744" s="180">
        <v>79030220</v>
      </c>
      <c r="C744" s="145" t="s">
        <v>1311</v>
      </c>
      <c r="D744" s="478">
        <v>4640500</v>
      </c>
      <c r="E744" s="478">
        <v>39452199.280000001</v>
      </c>
      <c r="F744" s="478">
        <v>0</v>
      </c>
      <c r="G744" s="478">
        <v>44092699.280000001</v>
      </c>
    </row>
    <row r="745" spans="2:7" outlineLevel="4">
      <c r="B745" s="180">
        <v>79030221</v>
      </c>
      <c r="C745" s="145" t="s">
        <v>1299</v>
      </c>
      <c r="D745" s="478">
        <v>0</v>
      </c>
      <c r="E745" s="478">
        <v>16954228.52</v>
      </c>
      <c r="F745" s="478">
        <v>0</v>
      </c>
      <c r="G745" s="478">
        <v>16954228.52</v>
      </c>
    </row>
    <row r="746" spans="2:7" outlineLevel="4">
      <c r="B746" s="180">
        <v>79030222</v>
      </c>
      <c r="C746" s="145" t="s">
        <v>1312</v>
      </c>
      <c r="D746" s="478">
        <v>951210.08</v>
      </c>
      <c r="E746" s="478">
        <v>3971944.5300000003</v>
      </c>
      <c r="F746" s="478">
        <v>0</v>
      </c>
      <c r="G746" s="478">
        <v>4923154.6100000003</v>
      </c>
    </row>
    <row r="747" spans="2:7" outlineLevel="4">
      <c r="B747" s="180">
        <v>79030223</v>
      </c>
      <c r="C747" s="145" t="s">
        <v>1313</v>
      </c>
      <c r="D747" s="478">
        <v>0</v>
      </c>
      <c r="E747" s="478">
        <v>223533313.86000001</v>
      </c>
      <c r="F747" s="478">
        <v>0</v>
      </c>
      <c r="G747" s="478">
        <v>223533313.86000001</v>
      </c>
    </row>
    <row r="748" spans="2:7" outlineLevel="4">
      <c r="B748" s="180">
        <v>79030226</v>
      </c>
      <c r="C748" s="145" t="s">
        <v>1315</v>
      </c>
      <c r="D748" s="478">
        <v>0</v>
      </c>
      <c r="E748" s="478">
        <v>140502364</v>
      </c>
      <c r="F748" s="478">
        <v>0</v>
      </c>
      <c r="G748" s="478">
        <v>140502364</v>
      </c>
    </row>
    <row r="749" spans="2:7" outlineLevel="4">
      <c r="B749" s="180">
        <v>79030228</v>
      </c>
      <c r="C749" s="145" t="s">
        <v>1317</v>
      </c>
      <c r="D749" s="478">
        <v>9345</v>
      </c>
      <c r="E749" s="478">
        <v>95950962.340000004</v>
      </c>
      <c r="F749" s="478">
        <v>15551</v>
      </c>
      <c r="G749" s="478">
        <v>95944756.340000004</v>
      </c>
    </row>
    <row r="750" spans="2:7" outlineLevel="4">
      <c r="B750" s="180">
        <v>79030230</v>
      </c>
      <c r="C750" s="145" t="s">
        <v>1319</v>
      </c>
      <c r="D750" s="478">
        <v>15874625</v>
      </c>
      <c r="E750" s="478">
        <v>162381373.60999998</v>
      </c>
      <c r="F750" s="478">
        <v>0</v>
      </c>
      <c r="G750" s="478">
        <v>178255998.60999998</v>
      </c>
    </row>
    <row r="751" spans="2:7" outlineLevel="4">
      <c r="B751" s="180">
        <v>79030231</v>
      </c>
      <c r="C751" s="145" t="s">
        <v>1320</v>
      </c>
      <c r="D751" s="478">
        <v>714222</v>
      </c>
      <c r="E751" s="478">
        <v>9481152</v>
      </c>
      <c r="F751" s="478">
        <v>0</v>
      </c>
      <c r="G751" s="478">
        <v>10195374</v>
      </c>
    </row>
    <row r="752" spans="2:7" outlineLevel="4">
      <c r="B752" s="180">
        <v>79030270</v>
      </c>
      <c r="C752" s="145" t="s">
        <v>1322</v>
      </c>
      <c r="D752" s="478">
        <v>0</v>
      </c>
      <c r="E752" s="478">
        <v>4740000</v>
      </c>
      <c r="F752" s="478">
        <v>4740000</v>
      </c>
      <c r="G752" s="478">
        <v>0</v>
      </c>
    </row>
    <row r="753" spans="2:7" outlineLevel="4">
      <c r="B753" s="180">
        <v>79030295</v>
      </c>
      <c r="C753" s="145" t="s">
        <v>1324</v>
      </c>
      <c r="D753" s="478">
        <v>59419.43</v>
      </c>
      <c r="E753" s="478">
        <v>183584.9</v>
      </c>
      <c r="F753" s="478">
        <v>0</v>
      </c>
      <c r="G753" s="478">
        <v>243004.33</v>
      </c>
    </row>
    <row r="754" spans="2:7" outlineLevel="4">
      <c r="B754" s="180">
        <v>79030299</v>
      </c>
      <c r="C754" s="145" t="s">
        <v>1327</v>
      </c>
      <c r="D754" s="478">
        <v>3506235.04</v>
      </c>
      <c r="E754" s="478">
        <v>12624278.530000001</v>
      </c>
      <c r="F754" s="478">
        <v>0</v>
      </c>
      <c r="G754" s="478">
        <v>16130513.57</v>
      </c>
    </row>
    <row r="755" spans="2:7" outlineLevel="3">
      <c r="B755" s="180">
        <v>790302</v>
      </c>
      <c r="C755" s="145" t="s">
        <v>1056</v>
      </c>
      <c r="D755" s="478">
        <f>SUBTOTAL(9,D732:D754)</f>
        <v>320440266.08000004</v>
      </c>
      <c r="E755" s="478">
        <f>SUBTOTAL(9,E732:E754)</f>
        <v>1938848105.2899997</v>
      </c>
      <c r="F755" s="478">
        <f>SUBTOTAL(9,F732:F754)</f>
        <v>31891220</v>
      </c>
      <c r="G755" s="478">
        <f>SUBTOTAL(9,G732:G754)</f>
        <v>2227397151.3699999</v>
      </c>
    </row>
    <row r="756" spans="2:7" outlineLevel="4">
      <c r="B756" s="180">
        <v>79030301</v>
      </c>
      <c r="C756" s="145" t="s">
        <v>1328</v>
      </c>
      <c r="D756" s="478">
        <v>972186457</v>
      </c>
      <c r="E756" s="478">
        <v>3309154327</v>
      </c>
      <c r="F756" s="478">
        <v>72774614</v>
      </c>
      <c r="G756" s="478">
        <v>4208566170</v>
      </c>
    </row>
    <row r="757" spans="2:7" outlineLevel="4">
      <c r="B757" s="180">
        <v>79030302</v>
      </c>
      <c r="C757" s="145" t="s">
        <v>1329</v>
      </c>
      <c r="D757" s="478">
        <v>7438617</v>
      </c>
      <c r="E757" s="478">
        <v>53128101</v>
      </c>
      <c r="F757" s="478">
        <v>3771468</v>
      </c>
      <c r="G757" s="478">
        <v>56795250</v>
      </c>
    </row>
    <row r="758" spans="2:7" outlineLevel="4">
      <c r="B758" s="180">
        <v>79030303</v>
      </c>
      <c r="C758" s="145" t="s">
        <v>1330</v>
      </c>
      <c r="D758" s="478">
        <v>43278861.730000004</v>
      </c>
      <c r="E758" s="478">
        <v>226724392.74000001</v>
      </c>
      <c r="F758" s="478">
        <v>41352720.040000007</v>
      </c>
      <c r="G758" s="478">
        <v>228650534.43000001</v>
      </c>
    </row>
    <row r="759" spans="2:7" outlineLevel="4">
      <c r="B759" s="180">
        <v>79030304</v>
      </c>
      <c r="C759" s="145" t="s">
        <v>1331</v>
      </c>
      <c r="D759" s="478">
        <v>13707180</v>
      </c>
      <c r="E759" s="478">
        <v>50984636</v>
      </c>
      <c r="F759" s="478">
        <v>2409410</v>
      </c>
      <c r="G759" s="478">
        <v>62282406</v>
      </c>
    </row>
    <row r="760" spans="2:7" outlineLevel="4">
      <c r="B760" s="180">
        <v>79030305</v>
      </c>
      <c r="C760" s="145" t="s">
        <v>1332</v>
      </c>
      <c r="D760" s="478">
        <v>87794742.210000008</v>
      </c>
      <c r="E760" s="478">
        <v>306740375</v>
      </c>
      <c r="F760" s="478">
        <v>10652235</v>
      </c>
      <c r="G760" s="478">
        <v>383882882.21000004</v>
      </c>
    </row>
    <row r="761" spans="2:7" outlineLevel="4">
      <c r="B761" s="180">
        <v>79030306</v>
      </c>
      <c r="C761" s="145" t="s">
        <v>1333</v>
      </c>
      <c r="D761" s="478">
        <v>10406546</v>
      </c>
      <c r="E761" s="478">
        <v>37154788</v>
      </c>
      <c r="F761" s="478">
        <v>7523349</v>
      </c>
      <c r="G761" s="478">
        <v>40037985</v>
      </c>
    </row>
    <row r="762" spans="2:7" outlineLevel="4">
      <c r="B762" s="180">
        <v>79030307</v>
      </c>
      <c r="C762" s="145" t="s">
        <v>1334</v>
      </c>
      <c r="D762" s="478">
        <v>53050650</v>
      </c>
      <c r="E762" s="478">
        <v>128434850</v>
      </c>
      <c r="F762" s="478">
        <v>0</v>
      </c>
      <c r="G762" s="478">
        <v>181485500</v>
      </c>
    </row>
    <row r="763" spans="2:7" outlineLevel="4">
      <c r="B763" s="180">
        <v>79030308</v>
      </c>
      <c r="C763" s="145" t="s">
        <v>1335</v>
      </c>
      <c r="D763" s="478">
        <v>1716287.4</v>
      </c>
      <c r="E763" s="478">
        <v>52383597.359999999</v>
      </c>
      <c r="F763" s="478">
        <v>0</v>
      </c>
      <c r="G763" s="478">
        <v>54099884.759999998</v>
      </c>
    </row>
    <row r="764" spans="2:7" outlineLevel="4">
      <c r="B764" s="180">
        <v>79030309</v>
      </c>
      <c r="C764" s="145" t="s">
        <v>1336</v>
      </c>
      <c r="D764" s="478">
        <v>87795082</v>
      </c>
      <c r="E764" s="478">
        <v>335052907</v>
      </c>
      <c r="F764" s="478">
        <v>39851577</v>
      </c>
      <c r="G764" s="478">
        <v>382996412</v>
      </c>
    </row>
    <row r="765" spans="2:7" outlineLevel="4">
      <c r="B765" s="180">
        <v>79030310</v>
      </c>
      <c r="C765" s="145" t="s">
        <v>1337</v>
      </c>
      <c r="D765" s="478">
        <v>10508616</v>
      </c>
      <c r="E765" s="478">
        <v>46365112</v>
      </c>
      <c r="F765" s="478">
        <v>0</v>
      </c>
      <c r="G765" s="478">
        <v>56873728</v>
      </c>
    </row>
    <row r="766" spans="2:7" outlineLevel="4">
      <c r="B766" s="180">
        <v>79030311</v>
      </c>
      <c r="C766" s="145" t="s">
        <v>1338</v>
      </c>
      <c r="D766" s="478">
        <v>10320976</v>
      </c>
      <c r="E766" s="478">
        <v>32742596</v>
      </c>
      <c r="F766" s="478">
        <v>16800912</v>
      </c>
      <c r="G766" s="478">
        <v>26262660</v>
      </c>
    </row>
    <row r="767" spans="2:7" outlineLevel="4">
      <c r="B767" s="180">
        <v>79030314</v>
      </c>
      <c r="C767" s="145" t="s">
        <v>1341</v>
      </c>
      <c r="D767" s="478">
        <v>10646000</v>
      </c>
      <c r="E767" s="478">
        <v>173742000</v>
      </c>
      <c r="F767" s="478">
        <v>182968000</v>
      </c>
      <c r="G767" s="478">
        <v>1420000</v>
      </c>
    </row>
    <row r="768" spans="2:7" outlineLevel="4">
      <c r="B768" s="180">
        <v>79030315</v>
      </c>
      <c r="C768" s="145" t="s">
        <v>1321</v>
      </c>
      <c r="D768" s="478">
        <v>42113299</v>
      </c>
      <c r="E768" s="478">
        <v>110836600</v>
      </c>
      <c r="F768" s="478">
        <v>33872375</v>
      </c>
      <c r="G768" s="478">
        <v>119077524</v>
      </c>
    </row>
    <row r="769" spans="2:7" outlineLevel="4">
      <c r="B769" s="180">
        <v>79030316</v>
      </c>
      <c r="C769" s="145" t="s">
        <v>1320</v>
      </c>
      <c r="D769" s="478">
        <v>25480000</v>
      </c>
      <c r="E769" s="478">
        <v>57944000</v>
      </c>
      <c r="F769" s="478">
        <v>8790000</v>
      </c>
      <c r="G769" s="478">
        <v>74634000</v>
      </c>
    </row>
    <row r="770" spans="2:7" outlineLevel="4">
      <c r="B770" s="180">
        <v>79030326</v>
      </c>
      <c r="C770" s="145" t="s">
        <v>1344</v>
      </c>
      <c r="D770" s="478">
        <v>0</v>
      </c>
      <c r="E770" s="478">
        <v>455000</v>
      </c>
      <c r="F770" s="478">
        <v>0</v>
      </c>
      <c r="G770" s="478">
        <v>455000</v>
      </c>
    </row>
    <row r="771" spans="2:7" outlineLevel="3">
      <c r="B771" s="180">
        <v>790303</v>
      </c>
      <c r="C771" s="145" t="s">
        <v>1014</v>
      </c>
      <c r="D771" s="478">
        <f>SUBTOTAL(9,D756:D770)</f>
        <v>1376443314.3400002</v>
      </c>
      <c r="E771" s="478">
        <f>SUBTOTAL(9,E756:E770)</f>
        <v>4921843282.1000004</v>
      </c>
      <c r="F771" s="478">
        <f>SUBTOTAL(9,F756:F770)</f>
        <v>420766660.04000002</v>
      </c>
      <c r="G771" s="478">
        <f>SUBTOTAL(9,G756:G770)</f>
        <v>5877519936.4000006</v>
      </c>
    </row>
    <row r="772" spans="2:7" outlineLevel="4">
      <c r="B772" s="180">
        <v>79030501</v>
      </c>
      <c r="C772" s="145" t="s">
        <v>1347</v>
      </c>
      <c r="D772" s="478">
        <v>41467449</v>
      </c>
      <c r="E772" s="478">
        <v>144367048</v>
      </c>
      <c r="F772" s="478">
        <v>4219522</v>
      </c>
      <c r="G772" s="478">
        <v>181614975</v>
      </c>
    </row>
    <row r="773" spans="2:7" outlineLevel="4">
      <c r="B773" s="180">
        <v>79030502</v>
      </c>
      <c r="C773" s="145" t="s">
        <v>1348</v>
      </c>
      <c r="D773" s="478">
        <v>90186648</v>
      </c>
      <c r="E773" s="478">
        <v>313325879</v>
      </c>
      <c r="F773" s="478">
        <v>8880803</v>
      </c>
      <c r="G773" s="478">
        <v>394631724</v>
      </c>
    </row>
    <row r="774" spans="2:7" outlineLevel="4">
      <c r="B774" s="180">
        <v>79030503</v>
      </c>
      <c r="C774" s="145" t="s">
        <v>1349</v>
      </c>
      <c r="D774" s="478">
        <v>8376611</v>
      </c>
      <c r="E774" s="478">
        <v>29801769</v>
      </c>
      <c r="F774" s="478">
        <v>1343580</v>
      </c>
      <c r="G774" s="478">
        <v>36834800</v>
      </c>
    </row>
    <row r="775" spans="2:7" outlineLevel="4">
      <c r="B775" s="180">
        <v>79030504</v>
      </c>
      <c r="C775" s="145" t="s">
        <v>1350</v>
      </c>
      <c r="D775" s="478">
        <v>125464076</v>
      </c>
      <c r="E775" s="478">
        <v>434497191</v>
      </c>
      <c r="F775" s="478">
        <v>12831114</v>
      </c>
      <c r="G775" s="478">
        <v>547130153</v>
      </c>
    </row>
    <row r="776" spans="2:7" outlineLevel="3">
      <c r="B776" s="180">
        <v>790305</v>
      </c>
      <c r="C776" s="145" t="s">
        <v>1046</v>
      </c>
      <c r="D776" s="478">
        <f>SUBTOTAL(9,D772:D775)</f>
        <v>265494784</v>
      </c>
      <c r="E776" s="478">
        <f>SUBTOTAL(9,E772:E775)</f>
        <v>921991887</v>
      </c>
      <c r="F776" s="478">
        <f>SUBTOTAL(9,F772:F775)</f>
        <v>27275019</v>
      </c>
      <c r="G776" s="478">
        <f>SUBTOTAL(9,G772:G775)</f>
        <v>1160211652</v>
      </c>
    </row>
    <row r="777" spans="2:7" outlineLevel="4">
      <c r="B777" s="180">
        <v>79030601</v>
      </c>
      <c r="C777" s="145" t="s">
        <v>1351</v>
      </c>
      <c r="D777" s="478">
        <v>31081612</v>
      </c>
      <c r="E777" s="478">
        <v>108792973</v>
      </c>
      <c r="F777" s="478">
        <v>3945584</v>
      </c>
      <c r="G777" s="478">
        <v>135929001</v>
      </c>
    </row>
    <row r="778" spans="2:7" outlineLevel="4">
      <c r="B778" s="180">
        <v>79030602</v>
      </c>
      <c r="C778" s="145" t="s">
        <v>1352</v>
      </c>
      <c r="D778" s="478">
        <v>20721177</v>
      </c>
      <c r="E778" s="478">
        <v>72144058</v>
      </c>
      <c r="F778" s="478">
        <v>2106168</v>
      </c>
      <c r="G778" s="478">
        <v>90759067</v>
      </c>
    </row>
    <row r="779" spans="2:7" outlineLevel="3">
      <c r="B779" s="180">
        <v>790306</v>
      </c>
      <c r="C779" s="145" t="s">
        <v>1052</v>
      </c>
      <c r="D779" s="478">
        <f>SUBTOTAL(9,D777:D778)</f>
        <v>51802789</v>
      </c>
      <c r="E779" s="478">
        <f>SUBTOTAL(9,E777:E778)</f>
        <v>180937031</v>
      </c>
      <c r="F779" s="478">
        <f>SUBTOTAL(9,F777:F778)</f>
        <v>6051752</v>
      </c>
      <c r="G779" s="478">
        <f>SUBTOTAL(9,G777:G778)</f>
        <v>226688068</v>
      </c>
    </row>
    <row r="780" spans="2:7" outlineLevel="4">
      <c r="B780" s="180">
        <v>79030702</v>
      </c>
      <c r="C780" s="145" t="s">
        <v>1356</v>
      </c>
      <c r="D780" s="478">
        <v>1893421.1099999999</v>
      </c>
      <c r="E780" s="478">
        <v>8101066.8600000003</v>
      </c>
      <c r="F780" s="478">
        <v>0</v>
      </c>
      <c r="G780" s="478">
        <v>9994487.9700000007</v>
      </c>
    </row>
    <row r="781" spans="2:7" outlineLevel="3">
      <c r="B781" s="180">
        <v>790307</v>
      </c>
      <c r="C781" s="145" t="s">
        <v>1354</v>
      </c>
      <c r="D781" s="478">
        <f>SUBTOTAL(9,D780:D780)</f>
        <v>1893421.1099999999</v>
      </c>
      <c r="E781" s="478">
        <f>SUBTOTAL(9,E780:E780)</f>
        <v>8101066.8600000003</v>
      </c>
      <c r="F781" s="478">
        <f>SUBTOTAL(9,F780:F780)</f>
        <v>0</v>
      </c>
      <c r="G781" s="478">
        <f>SUBTOTAL(9,G780:G780)</f>
        <v>9994487.9700000007</v>
      </c>
    </row>
    <row r="782" spans="2:7" outlineLevel="4">
      <c r="B782" s="180">
        <v>79030805</v>
      </c>
      <c r="C782" s="145" t="s">
        <v>1364</v>
      </c>
      <c r="D782" s="478">
        <v>120017.08</v>
      </c>
      <c r="E782" s="478">
        <v>1194311.8700000001</v>
      </c>
      <c r="F782" s="478">
        <v>0</v>
      </c>
      <c r="G782" s="478">
        <v>1314328.95</v>
      </c>
    </row>
    <row r="783" spans="2:7" outlineLevel="4">
      <c r="B783" s="180">
        <v>79030809</v>
      </c>
      <c r="C783" s="145" t="s">
        <v>1367</v>
      </c>
      <c r="D783" s="478">
        <v>0</v>
      </c>
      <c r="E783" s="478">
        <v>101043163</v>
      </c>
      <c r="F783" s="478">
        <v>0</v>
      </c>
      <c r="G783" s="478">
        <v>101043163</v>
      </c>
    </row>
    <row r="784" spans="2:7" outlineLevel="3">
      <c r="B784" s="180">
        <v>790308</v>
      </c>
      <c r="C784" s="145" t="s">
        <v>253</v>
      </c>
      <c r="D784" s="478">
        <f>SUBTOTAL(9,D782:D783)</f>
        <v>120017.08</v>
      </c>
      <c r="E784" s="478">
        <f>SUBTOTAL(9,E782:E783)</f>
        <v>102237474.87</v>
      </c>
      <c r="F784" s="478">
        <f>SUBTOTAL(9,F782:F783)</f>
        <v>0</v>
      </c>
      <c r="G784" s="478">
        <f>SUBTOTAL(9,G782:G783)</f>
        <v>102357491.95</v>
      </c>
    </row>
    <row r="785" spans="2:7" outlineLevel="2">
      <c r="B785" s="180">
        <v>7903</v>
      </c>
      <c r="C785" s="145" t="s">
        <v>1290</v>
      </c>
      <c r="D785" s="478">
        <f>SUBTOTAL(9,D732:D784)</f>
        <v>2016194591.6099999</v>
      </c>
      <c r="E785" s="478">
        <f>SUBTOTAL(9,E732:E784)</f>
        <v>8073958847.1199989</v>
      </c>
      <c r="F785" s="478">
        <f>SUBTOTAL(9,F732:F784)</f>
        <v>485984651.04000002</v>
      </c>
      <c r="G785" s="478">
        <f>SUBTOTAL(9,G732:G784)</f>
        <v>9604168787.6900005</v>
      </c>
    </row>
    <row r="786" spans="2:7" outlineLevel="1">
      <c r="B786" s="180">
        <v>79</v>
      </c>
      <c r="C786" s="145" t="s">
        <v>967</v>
      </c>
      <c r="D786" s="478">
        <f>SUBTOTAL(9,D732:D785)</f>
        <v>2016194591.6099999</v>
      </c>
      <c r="E786" s="478">
        <f>SUBTOTAL(9,E732:E785)</f>
        <v>8073958847.1199989</v>
      </c>
      <c r="F786" s="478">
        <f>SUBTOTAL(9,F732:F785)</f>
        <v>485984651.04000002</v>
      </c>
      <c r="G786" s="478">
        <f>SUBTOTAL(9,G732:G785)</f>
        <v>9604168787.6900005</v>
      </c>
    </row>
    <row r="787" spans="2:7">
      <c r="B787" s="180">
        <v>7</v>
      </c>
      <c r="C787" s="145" t="s">
        <v>1289</v>
      </c>
      <c r="D787" s="478">
        <f>SUBTOTAL(9,D732:D786)</f>
        <v>2016194591.6099999</v>
      </c>
      <c r="E787" s="478">
        <f>SUBTOTAL(9,E732:E786)</f>
        <v>8073958847.1199989</v>
      </c>
      <c r="F787" s="478">
        <f>SUBTOTAL(9,F732:F786)</f>
        <v>485984651.04000002</v>
      </c>
      <c r="G787" s="478">
        <f>SUBTOTAL(9,G732:G786)</f>
        <v>9604168787.6900005</v>
      </c>
    </row>
    <row r="788" spans="2:7" outlineLevel="4">
      <c r="B788" s="180">
        <v>99999995</v>
      </c>
      <c r="C788" s="145" t="s">
        <v>1598</v>
      </c>
      <c r="D788" s="478">
        <v>0</v>
      </c>
      <c r="E788" s="478">
        <v>754000</v>
      </c>
      <c r="F788" s="478">
        <v>754000</v>
      </c>
      <c r="G788" s="478">
        <v>0</v>
      </c>
    </row>
    <row r="789" spans="2:7" outlineLevel="4">
      <c r="B789" s="180">
        <v>99999997</v>
      </c>
      <c r="C789" s="145" t="s">
        <v>1600</v>
      </c>
      <c r="D789" s="478">
        <v>0</v>
      </c>
      <c r="E789" s="478">
        <v>111844099</v>
      </c>
      <c r="F789" s="478">
        <v>111844099</v>
      </c>
      <c r="G789" s="478">
        <v>0</v>
      </c>
    </row>
    <row r="790" spans="2:7" outlineLevel="4">
      <c r="B790" s="180">
        <v>99999998</v>
      </c>
      <c r="C790" s="145" t="s">
        <v>1601</v>
      </c>
      <c r="D790" s="478">
        <v>0</v>
      </c>
      <c r="E790" s="478">
        <v>0.27</v>
      </c>
      <c r="F790" s="478">
        <v>0.27</v>
      </c>
      <c r="G790" s="478">
        <v>0</v>
      </c>
    </row>
    <row r="791" spans="2:7" outlineLevel="4">
      <c r="B791" s="180">
        <v>99999999</v>
      </c>
      <c r="C791" s="145" t="s">
        <v>1602</v>
      </c>
      <c r="D791" s="478">
        <v>0</v>
      </c>
      <c r="E791" s="478">
        <v>11349843</v>
      </c>
      <c r="F791" s="478">
        <v>11349843</v>
      </c>
      <c r="G791" s="478">
        <v>0</v>
      </c>
    </row>
    <row r="792" spans="2:7" outlineLevel="3">
      <c r="B792" s="180">
        <v>999999</v>
      </c>
      <c r="C792" s="145" t="s">
        <v>1630</v>
      </c>
      <c r="D792" s="478">
        <f>SUBTOTAL(9,D788:D791)</f>
        <v>0</v>
      </c>
      <c r="E792" s="478">
        <f>SUBTOTAL(9,E788:E791)</f>
        <v>123947942.27</v>
      </c>
      <c r="F792" s="478">
        <f>SUBTOTAL(9,F788:F791)</f>
        <v>123947942.27</v>
      </c>
      <c r="G792" s="478">
        <f>SUBTOTAL(9,G788:G791)</f>
        <v>0</v>
      </c>
    </row>
    <row r="793" spans="2:7" outlineLevel="2">
      <c r="B793" s="180">
        <v>9999</v>
      </c>
      <c r="C793" s="145" t="s">
        <v>1631</v>
      </c>
      <c r="D793" s="478">
        <f>SUBTOTAL(9,D788:D792)</f>
        <v>0</v>
      </c>
      <c r="E793" s="478">
        <f>SUBTOTAL(9,E788:E792)</f>
        <v>123947942.27</v>
      </c>
      <c r="F793" s="478">
        <f>SUBTOTAL(9,F788:F792)</f>
        <v>123947942.27</v>
      </c>
      <c r="G793" s="478">
        <f>SUBTOTAL(9,G788:G792)</f>
        <v>0</v>
      </c>
    </row>
    <row r="794" spans="2:7" outlineLevel="1">
      <c r="B794" s="180">
        <v>99</v>
      </c>
      <c r="C794" s="145" t="s">
        <v>1631</v>
      </c>
      <c r="D794" s="478">
        <f>SUBTOTAL(9,D788:D793)</f>
        <v>0</v>
      </c>
      <c r="E794" s="478">
        <f>SUBTOTAL(9,E788:E793)</f>
        <v>123947942.27</v>
      </c>
      <c r="F794" s="478">
        <f>SUBTOTAL(9,F788:F793)</f>
        <v>123947942.27</v>
      </c>
      <c r="G794" s="478">
        <f>SUBTOTAL(9,G788:G793)</f>
        <v>0</v>
      </c>
    </row>
    <row r="795" spans="2:7">
      <c r="B795" s="180">
        <v>9</v>
      </c>
      <c r="C795" s="145" t="s">
        <v>1631</v>
      </c>
      <c r="D795" s="478">
        <f>SUBTOTAL(9,D788:D794)</f>
        <v>0</v>
      </c>
      <c r="E795" s="478">
        <f>SUBTOTAL(9,E788:E794)</f>
        <v>123947942.27</v>
      </c>
      <c r="F795" s="478">
        <f>SUBTOTAL(9,F788:F794)</f>
        <v>123947942.27</v>
      </c>
      <c r="G795" s="478">
        <f>SUBTOTAL(9,G788:G794)</f>
        <v>0</v>
      </c>
    </row>
    <row r="796" spans="2:7">
      <c r="D796" s="478"/>
      <c r="E796" s="478"/>
      <c r="F796" s="478"/>
      <c r="G796" s="478"/>
    </row>
    <row r="797" spans="2:7" hidden="1">
      <c r="B797" s="300" t="s">
        <v>1632</v>
      </c>
      <c r="C797" s="300">
        <v>0</v>
      </c>
      <c r="D797" s="479">
        <v>2.0089253666810691E-5</v>
      </c>
      <c r="E797" s="479">
        <v>216027244018.06018</v>
      </c>
      <c r="F797" s="479">
        <v>216027244018.06018</v>
      </c>
      <c r="G797" s="479">
        <v>-5.3346157073974609E-6</v>
      </c>
    </row>
    <row r="798" spans="2:7">
      <c r="C798" s="300" t="s">
        <v>1633</v>
      </c>
      <c r="D798" s="479">
        <f>D797</f>
        <v>2.0089253666810691E-5</v>
      </c>
      <c r="E798" s="479">
        <f>E797</f>
        <v>216027244018.06018</v>
      </c>
      <c r="F798" s="479">
        <f>F797</f>
        <v>216027244018.06018</v>
      </c>
      <c r="G798" s="479">
        <f>G797</f>
        <v>-5.3346157073974609E-6</v>
      </c>
    </row>
  </sheetData>
  <pageMargins left="0.7" right="0.7" top="0.75" bottom="0.75" header="0.3" footer="0.3"/>
  <pageSetup orientation="portrait" horizontalDpi="300" verticalDpi="3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Hoja2"/>
  <dimension ref="A1:R64"/>
  <sheetViews>
    <sheetView tabSelected="1" view="pageBreakPreview" zoomScaleNormal="100" zoomScaleSheetLayoutView="100" workbookViewId="0">
      <selection activeCell="E21" sqref="E21"/>
    </sheetView>
  </sheetViews>
  <sheetFormatPr defaultColWidth="11.42578125" defaultRowHeight="15.75"/>
  <cols>
    <col min="1" max="1" width="2.28515625" style="2" customWidth="1"/>
    <col min="2" max="2" width="34" style="2" customWidth="1"/>
    <col min="3" max="4" width="3.28515625" style="2" customWidth="1"/>
    <col min="5" max="5" width="11.7109375" style="4" customWidth="1"/>
    <col min="6" max="6" width="2.28515625" style="2" customWidth="1"/>
    <col min="7" max="7" width="11.7109375" style="2" customWidth="1"/>
    <col min="8" max="8" width="4" style="3" hidden="1" customWidth="1"/>
    <col min="9" max="9" width="1.85546875" style="2" customWidth="1"/>
    <col min="10" max="10" width="1" style="2" customWidth="1"/>
    <col min="11" max="11" width="9.7109375" style="2" customWidth="1"/>
    <col min="12" max="12" width="1.28515625" style="5" customWidth="1"/>
    <col min="13" max="13" width="6.140625" style="6" customWidth="1"/>
    <col min="14" max="14" width="2" style="59" customWidth="1"/>
    <col min="15" max="15" width="3.7109375" customWidth="1"/>
    <col min="16" max="16" width="11.42578125" hidden="1" customWidth="1"/>
    <col min="17" max="19" width="11.42578125" customWidth="1"/>
  </cols>
  <sheetData>
    <row r="1" spans="1:18">
      <c r="N1" s="2"/>
    </row>
    <row r="2" spans="1:18" ht="16.5" thickBot="1">
      <c r="N2" s="2"/>
    </row>
    <row r="3" spans="1:18" ht="21" thickTop="1">
      <c r="A3" s="7"/>
      <c r="B3" s="8"/>
      <c r="C3" s="9" t="s">
        <v>94</v>
      </c>
      <c r="D3" s="9"/>
      <c r="E3" s="9"/>
      <c r="F3" s="9"/>
      <c r="G3" s="9"/>
      <c r="H3" s="9"/>
      <c r="I3" s="9"/>
      <c r="J3" s="9"/>
      <c r="K3" s="9"/>
      <c r="L3" s="10"/>
      <c r="M3" s="11"/>
      <c r="N3" s="2"/>
    </row>
    <row r="4" spans="1:18" ht="20.25">
      <c r="A4" s="12"/>
      <c r="C4" s="13" t="s">
        <v>95</v>
      </c>
      <c r="D4" s="13"/>
      <c r="E4" s="13"/>
      <c r="F4" s="13"/>
      <c r="G4" s="13"/>
      <c r="H4" s="13"/>
      <c r="I4" s="13"/>
      <c r="J4" s="13"/>
      <c r="K4" s="13"/>
      <c r="L4" s="14"/>
      <c r="M4" s="15"/>
      <c r="N4" s="2"/>
    </row>
    <row r="5" spans="1:18" ht="16.5" thickBot="1">
      <c r="A5" s="16"/>
      <c r="B5" s="17"/>
      <c r="C5" s="17" t="s">
        <v>2</v>
      </c>
      <c r="D5" s="17"/>
      <c r="E5" s="17"/>
      <c r="F5" s="17"/>
      <c r="G5" s="17"/>
      <c r="H5" s="17"/>
      <c r="I5" s="17"/>
      <c r="J5" s="17"/>
      <c r="K5" s="17"/>
      <c r="L5" s="17"/>
      <c r="M5" s="18"/>
      <c r="N5" s="2"/>
    </row>
    <row r="6" spans="1:18" ht="17.25" thickTop="1" thickBot="1">
      <c r="B6" s="19"/>
      <c r="C6" s="19"/>
      <c r="D6" s="19"/>
      <c r="E6" s="19"/>
      <c r="F6" s="19"/>
      <c r="G6" s="19"/>
      <c r="H6" s="20"/>
      <c r="I6" s="19"/>
      <c r="J6" s="19"/>
      <c r="L6" s="2"/>
      <c r="M6" s="21"/>
      <c r="N6" s="2"/>
    </row>
    <row r="7" spans="1:18" ht="16.5" thickTop="1">
      <c r="A7" s="7"/>
      <c r="B7" s="8"/>
      <c r="C7" s="8"/>
      <c r="D7" s="8"/>
      <c r="E7" s="294"/>
      <c r="F7" s="8"/>
      <c r="G7" s="294"/>
      <c r="H7" s="22"/>
      <c r="I7" s="294"/>
      <c r="J7" s="23"/>
      <c r="K7" s="498" t="s">
        <v>3</v>
      </c>
      <c r="L7" s="498"/>
      <c r="M7" s="499"/>
      <c r="N7" s="2"/>
    </row>
    <row r="8" spans="1:18" ht="18">
      <c r="A8" s="12"/>
      <c r="B8" s="24" t="s">
        <v>4</v>
      </c>
      <c r="C8" s="14"/>
      <c r="D8" s="14"/>
      <c r="E8" s="25">
        <v>2022</v>
      </c>
      <c r="F8" s="14"/>
      <c r="G8" s="25">
        <v>2021</v>
      </c>
      <c r="H8" s="14"/>
      <c r="I8" s="26"/>
      <c r="J8" s="26"/>
      <c r="K8" s="27" t="s">
        <v>6</v>
      </c>
      <c r="L8" s="28"/>
      <c r="M8" s="29" t="s">
        <v>7</v>
      </c>
      <c r="N8" s="2"/>
      <c r="P8" s="245" t="s">
        <v>11</v>
      </c>
    </row>
    <row r="9" spans="1:18">
      <c r="A9" s="12"/>
      <c r="B9" s="500" t="s">
        <v>8</v>
      </c>
      <c r="C9" s="500"/>
      <c r="D9" s="500"/>
      <c r="E9" s="500"/>
      <c r="F9" s="500"/>
      <c r="H9" s="184"/>
      <c r="M9" s="30"/>
      <c r="N9" s="2"/>
    </row>
    <row r="10" spans="1:18">
      <c r="A10" s="12"/>
      <c r="B10" s="31" t="s">
        <v>9</v>
      </c>
      <c r="C10" s="31"/>
      <c r="D10" s="31"/>
      <c r="E10" s="45">
        <f>+SUM(ESF_NIIF_Jun_2022!D12:D18)</f>
        <v>5149.3160004700003</v>
      </c>
      <c r="F10" s="31"/>
      <c r="G10" s="45">
        <f>+SUM(ESF_NIIF_Jun_2022!F12:F18)+1</f>
        <v>5607.1205262899994</v>
      </c>
      <c r="H10" s="185"/>
      <c r="J10" s="31"/>
      <c r="K10" s="35">
        <f>+E10-G10</f>
        <v>-457.80452581999907</v>
      </c>
      <c r="L10" s="32"/>
      <c r="M10" s="146">
        <f t="shared" ref="M10:M15" si="0">+(E10-G10)/G10</f>
        <v>-8.1646992190287274E-2</v>
      </c>
      <c r="N10" s="2"/>
      <c r="O10" s="179"/>
      <c r="P10" s="258" t="s">
        <v>96</v>
      </c>
    </row>
    <row r="11" spans="1:18">
      <c r="A11" s="12"/>
      <c r="B11" s="2" t="s">
        <v>97</v>
      </c>
      <c r="E11" s="45">
        <f>+ESF_NIIF_Jun_2022!D19</f>
        <v>5459.6521625600008</v>
      </c>
      <c r="F11" s="311"/>
      <c r="G11" s="45">
        <f>+ESF_NIIF_Jun_2022!F19</f>
        <v>7138.6601246800001</v>
      </c>
      <c r="H11" s="311"/>
      <c r="I11" s="309"/>
      <c r="J11" s="310"/>
      <c r="K11" s="35">
        <f>+E11-G11</f>
        <v>-1679.0079621199993</v>
      </c>
      <c r="L11" s="32"/>
      <c r="M11" s="146">
        <f t="shared" si="0"/>
        <v>-0.23519931370808372</v>
      </c>
      <c r="O11" s="179"/>
      <c r="P11" s="258" t="s">
        <v>98</v>
      </c>
    </row>
    <row r="12" spans="1:18">
      <c r="A12" s="12"/>
      <c r="B12" s="2" t="s">
        <v>99</v>
      </c>
      <c r="E12" s="45">
        <f>+ESF_NIIF_Jun_2022!D32</f>
        <v>3279.1430103100001</v>
      </c>
      <c r="G12" s="45">
        <f>+ESF_NIIF_Jun_2022!F32+0.3</f>
        <v>4598.9598446799992</v>
      </c>
      <c r="H12" s="2"/>
      <c r="I12" s="41"/>
      <c r="J12" s="39"/>
      <c r="K12" s="35">
        <f>+E12-G12+1</f>
        <v>-1318.816834369999</v>
      </c>
      <c r="L12" s="32"/>
      <c r="M12" s="146">
        <f t="shared" si="0"/>
        <v>-0.28698159560943792</v>
      </c>
      <c r="O12" s="179"/>
      <c r="P12" s="258" t="s">
        <v>100</v>
      </c>
    </row>
    <row r="13" spans="1:18">
      <c r="A13" s="12"/>
      <c r="B13" s="2" t="s">
        <v>101</v>
      </c>
      <c r="E13" s="45">
        <f>+ESF_NIIF_Jun_2022!D33</f>
        <v>5</v>
      </c>
      <c r="G13" s="45">
        <f>+ESF_NIIF_Jun_2022!F33</f>
        <v>14.5</v>
      </c>
      <c r="H13" s="2"/>
      <c r="I13" s="41"/>
      <c r="J13" s="39"/>
      <c r="K13" s="35">
        <f>+E13-G13</f>
        <v>-9.5</v>
      </c>
      <c r="L13" s="32"/>
      <c r="M13" s="146">
        <f t="shared" si="0"/>
        <v>-0.65517241379310343</v>
      </c>
      <c r="O13" s="179"/>
      <c r="P13" s="258" t="s">
        <v>102</v>
      </c>
    </row>
    <row r="14" spans="1:18" ht="16.5" hidden="1" customHeight="1">
      <c r="A14" s="12"/>
      <c r="B14" s="2" t="s">
        <v>103</v>
      </c>
      <c r="E14" s="45">
        <f>+ESF_NIIF_Jun_2022!D34</f>
        <v>-0.4000003200000265</v>
      </c>
      <c r="G14" s="45">
        <f>+ESF_NIIF_Jun_2022!F34</f>
        <v>-3.2000002647691872E-7</v>
      </c>
      <c r="H14" s="2"/>
      <c r="I14" s="41"/>
      <c r="J14" s="39"/>
      <c r="K14" s="35">
        <f>+E14-G14</f>
        <v>-0.4</v>
      </c>
      <c r="L14" s="32"/>
      <c r="M14" s="146">
        <v>0</v>
      </c>
      <c r="O14" s="179"/>
      <c r="P14" s="258"/>
      <c r="Q14" s="1"/>
      <c r="R14" s="179"/>
    </row>
    <row r="15" spans="1:18" ht="16.5" thickBot="1">
      <c r="A15" s="12"/>
      <c r="B15" s="292" t="s">
        <v>49</v>
      </c>
      <c r="C15" s="292"/>
      <c r="D15" s="292"/>
      <c r="E15" s="47">
        <f>SUM(E10:E14)</f>
        <v>13892.711173019999</v>
      </c>
      <c r="F15" s="292"/>
      <c r="G15" s="47">
        <f>SUM(G10:G14)</f>
        <v>17359.240495329996</v>
      </c>
      <c r="H15" s="293"/>
      <c r="I15" s="41"/>
      <c r="J15" s="39"/>
      <c r="K15" s="47">
        <f>SUM(K10:K14)</f>
        <v>-3465.5293223099975</v>
      </c>
      <c r="M15" s="195">
        <f t="shared" si="0"/>
        <v>-0.19969360544561648</v>
      </c>
      <c r="N15" s="76"/>
      <c r="P15" s="338"/>
    </row>
    <row r="16" spans="1:18" ht="13.5" customHeight="1" thickTop="1">
      <c r="A16" s="12"/>
      <c r="B16" s="181"/>
      <c r="C16" s="181"/>
      <c r="D16" s="181"/>
      <c r="E16" s="39"/>
      <c r="F16" s="181"/>
      <c r="G16" s="36"/>
      <c r="H16" s="48"/>
      <c r="I16" s="41"/>
      <c r="J16" s="39"/>
      <c r="K16" s="21"/>
      <c r="M16" s="37"/>
      <c r="N16" s="76"/>
    </row>
    <row r="17" spans="1:16">
      <c r="A17" s="12"/>
      <c r="B17" s="503" t="s">
        <v>50</v>
      </c>
      <c r="C17" s="503"/>
      <c r="D17" s="503"/>
      <c r="E17" s="503"/>
      <c r="F17" s="503"/>
      <c r="G17" s="36"/>
      <c r="H17" s="291"/>
      <c r="I17" s="21"/>
      <c r="J17" s="36"/>
      <c r="K17" s="21"/>
      <c r="M17" s="37"/>
    </row>
    <row r="18" spans="1:16" hidden="1">
      <c r="A18" s="12"/>
      <c r="B18" s="2" t="s">
        <v>104</v>
      </c>
      <c r="C18" s="291"/>
      <c r="D18" s="291"/>
      <c r="E18" s="36">
        <v>0</v>
      </c>
      <c r="F18" s="312"/>
      <c r="G18" s="36">
        <f>+ESF_NIIF_Jun_2022!F40</f>
        <v>0</v>
      </c>
      <c r="H18" s="312"/>
      <c r="I18" s="21"/>
      <c r="J18" s="36"/>
      <c r="K18" s="35">
        <f>+E18-G18</f>
        <v>0</v>
      </c>
      <c r="L18" s="32"/>
      <c r="M18" s="146">
        <v>0</v>
      </c>
      <c r="O18" s="179"/>
    </row>
    <row r="19" spans="1:16">
      <c r="A19" s="12"/>
      <c r="B19" s="2" t="s">
        <v>105</v>
      </c>
      <c r="E19" s="36">
        <f>+ESF_NIIF_Jun_2022!D41</f>
        <v>13692.546739649999</v>
      </c>
      <c r="G19" s="36">
        <f>+ESF_NIIF_Jun_2022!F41</f>
        <v>14134.429809840001</v>
      </c>
      <c r="H19" s="2"/>
      <c r="I19" s="21"/>
      <c r="J19" s="36"/>
      <c r="K19" s="35">
        <f>+E19-G19+1</f>
        <v>-440.8830701900024</v>
      </c>
      <c r="L19" s="32"/>
      <c r="M19" s="146">
        <f>+(E19-G19)/G19</f>
        <v>-3.1262886167673747E-2</v>
      </c>
      <c r="O19" s="179"/>
      <c r="P19" t="s">
        <v>106</v>
      </c>
    </row>
    <row r="20" spans="1:16" hidden="1">
      <c r="A20" s="12"/>
      <c r="B20" s="2" t="s">
        <v>107</v>
      </c>
      <c r="E20" s="136">
        <f>+ESF_NIIF_Jun_2022!D42</f>
        <v>0</v>
      </c>
      <c r="G20" s="36">
        <f>+ESF_NIIF_Jun_2022!F42</f>
        <v>0</v>
      </c>
      <c r="H20" s="2"/>
      <c r="I20" s="21"/>
      <c r="J20" s="36"/>
      <c r="K20" s="35">
        <f>+E20-G20</f>
        <v>0</v>
      </c>
      <c r="L20" s="32"/>
      <c r="M20" s="327">
        <f>+(E20-G20)</f>
        <v>0</v>
      </c>
      <c r="N20" s="77"/>
      <c r="O20" s="179"/>
    </row>
    <row r="21" spans="1:16" ht="16.5" thickBot="1">
      <c r="A21" s="12"/>
      <c r="B21" s="292" t="s">
        <v>56</v>
      </c>
      <c r="C21" s="292"/>
      <c r="D21" s="292"/>
      <c r="E21" s="47">
        <f>SUM(E18:E20)</f>
        <v>13692.546739649999</v>
      </c>
      <c r="F21" s="292"/>
      <c r="G21" s="47">
        <f>SUM(G18:G20)</f>
        <v>14134.429809840001</v>
      </c>
      <c r="H21" s="293"/>
      <c r="I21" s="41"/>
      <c r="J21" s="39"/>
      <c r="K21" s="47">
        <f>+E21-G21+1</f>
        <v>-440.8830701900024</v>
      </c>
      <c r="M21" s="195">
        <f>+(E21-G21)/G21</f>
        <v>-3.1262886167673747E-2</v>
      </c>
      <c r="O21" s="179"/>
      <c r="P21" s="194"/>
    </row>
    <row r="22" spans="1:16" ht="12" customHeight="1" thickTop="1">
      <c r="A22" s="12"/>
      <c r="B22" s="293"/>
      <c r="C22" s="293"/>
      <c r="D22" s="293"/>
      <c r="E22" s="177"/>
      <c r="F22" s="293"/>
      <c r="G22" s="177"/>
      <c r="H22" s="293"/>
      <c r="I22" s="41"/>
      <c r="J22" s="39"/>
      <c r="K22" s="177"/>
      <c r="M22" s="178"/>
      <c r="O22" s="1"/>
    </row>
    <row r="23" spans="1:16" ht="16.5" thickBot="1">
      <c r="A23" s="12"/>
      <c r="B23" s="292" t="s">
        <v>57</v>
      </c>
      <c r="C23" s="292"/>
      <c r="D23" s="292"/>
      <c r="E23" s="68">
        <f>+E15+E21+0.25</f>
        <v>27585.50791267</v>
      </c>
      <c r="F23" s="292"/>
      <c r="G23" s="68">
        <f>+G15+G21-1</f>
        <v>31492.670305169995</v>
      </c>
      <c r="H23" s="292"/>
      <c r="I23" s="333"/>
      <c r="J23" s="52"/>
      <c r="K23" s="68">
        <f>+E23-G23</f>
        <v>-3907.1623924999949</v>
      </c>
      <c r="L23" s="334"/>
      <c r="M23" s="265">
        <f>+(E23-G23)/G23</f>
        <v>-0.12406577005502692</v>
      </c>
      <c r="N23" s="78"/>
      <c r="P23" s="352"/>
    </row>
    <row r="24" spans="1:16" ht="16.5" thickTop="1">
      <c r="A24" s="53"/>
      <c r="B24" s="54"/>
      <c r="C24" s="55"/>
      <c r="D24" s="55"/>
      <c r="E24" s="57"/>
      <c r="F24" s="55"/>
      <c r="G24" s="57"/>
      <c r="H24" s="56"/>
      <c r="I24" s="57"/>
      <c r="J24" s="58"/>
      <c r="K24" s="21"/>
      <c r="M24" s="37"/>
    </row>
    <row r="25" spans="1:16">
      <c r="A25" s="12"/>
      <c r="B25" s="505" t="s">
        <v>108</v>
      </c>
      <c r="C25" s="505"/>
      <c r="D25" s="505"/>
      <c r="E25" s="505"/>
      <c r="F25" s="505"/>
      <c r="G25" s="21"/>
      <c r="H25" s="186"/>
      <c r="I25" s="21"/>
      <c r="J25" s="36"/>
      <c r="K25" s="21"/>
      <c r="M25" s="37"/>
      <c r="N25" s="79"/>
    </row>
    <row r="26" spans="1:16">
      <c r="A26" s="12"/>
      <c r="B26" s="503" t="s">
        <v>59</v>
      </c>
      <c r="C26" s="503"/>
      <c r="D26" s="503"/>
      <c r="E26" s="503"/>
      <c r="F26" s="503"/>
      <c r="G26" s="21"/>
      <c r="H26" s="291"/>
      <c r="I26" s="21"/>
      <c r="J26" s="36"/>
      <c r="K26" s="21"/>
      <c r="M26" s="37"/>
      <c r="N26" s="79"/>
    </row>
    <row r="27" spans="1:16" ht="31.5">
      <c r="A27" s="12"/>
      <c r="B27" s="42" t="s">
        <v>109</v>
      </c>
      <c r="C27" s="291"/>
      <c r="D27" s="291"/>
      <c r="E27" s="328">
        <f>+ESF_NIIF_Jun_2022!D49</f>
        <v>1286.0803599999999</v>
      </c>
      <c r="F27" s="291"/>
      <c r="G27" s="21">
        <f>+ESF_NIIF_Jun_2022!F49</f>
        <v>2811.2005909999998</v>
      </c>
      <c r="H27" s="291"/>
      <c r="I27" s="21"/>
      <c r="J27" s="36"/>
      <c r="K27" s="35">
        <f t="shared" ref="K27:K32" si="1">+E27-G27</f>
        <v>-1525.1202309999999</v>
      </c>
      <c r="M27" s="146">
        <f>+(E27-G27)/G27</f>
        <v>-0.54251561979697949</v>
      </c>
      <c r="N27" s="79"/>
      <c r="P27" t="s">
        <v>110</v>
      </c>
    </row>
    <row r="28" spans="1:16">
      <c r="A28" s="12"/>
      <c r="B28" s="31" t="s">
        <v>111</v>
      </c>
      <c r="C28" s="21"/>
      <c r="D28" s="21"/>
      <c r="E28" s="41">
        <f>+ESF_NIIF_Jun_2022!D50</f>
        <v>943.58171766000009</v>
      </c>
      <c r="F28" s="21"/>
      <c r="G28" s="21">
        <f>+ESF_NIIF_Jun_2022!F50</f>
        <v>1344.7054162500001</v>
      </c>
      <c r="H28" s="314"/>
      <c r="I28" s="21"/>
      <c r="J28" s="39"/>
      <c r="K28" s="35">
        <f>+E28-G28</f>
        <v>-401.12369859</v>
      </c>
      <c r="L28" s="32"/>
      <c r="M28" s="146">
        <f>+(E28-G28)/G28</f>
        <v>-0.29829856691484119</v>
      </c>
      <c r="N28" s="79"/>
      <c r="P28" t="s">
        <v>112</v>
      </c>
    </row>
    <row r="29" spans="1:16">
      <c r="A29" s="12"/>
      <c r="B29" s="185" t="s">
        <v>113</v>
      </c>
      <c r="C29" s="185"/>
      <c r="D29" s="185"/>
      <c r="E29" s="41">
        <f>+ESF_NIIF_Jun_2022!D60</f>
        <v>868.23201124000002</v>
      </c>
      <c r="F29" s="41"/>
      <c r="G29" s="41">
        <f>+ESF_NIIF_Jun_2022!F60</f>
        <v>980.31435962000012</v>
      </c>
      <c r="H29" s="315"/>
      <c r="I29" s="21"/>
      <c r="J29" s="39"/>
      <c r="K29" s="35">
        <f>+E29-G29</f>
        <v>-112.0823483800001</v>
      </c>
      <c r="L29" s="32"/>
      <c r="M29" s="146">
        <f>+(E29-G29)/G29</f>
        <v>-0.11433306804099723</v>
      </c>
      <c r="N29" s="79"/>
      <c r="P29" t="s">
        <v>114</v>
      </c>
    </row>
    <row r="30" spans="1:16" ht="31.5">
      <c r="A30" s="12"/>
      <c r="B30" s="185" t="s">
        <v>115</v>
      </c>
      <c r="C30" s="185"/>
      <c r="D30" s="185"/>
      <c r="E30" s="41">
        <f>+ESF_NIIF_Jun_2022!D55+ESF_NIIF_Jun_2022!D56+ESF_NIIF_Jun_2022!D57</f>
        <v>-18.921441700000919</v>
      </c>
      <c r="F30" s="41"/>
      <c r="G30" s="41">
        <f>+ESF_NIIF_Jun_2022!F55+ESF_NIIF_Jun_2022!F56+ESF_NIIF_Jun_2022!F57+ESF_NIIF_Jun_2022!F53+ESF_NIIF_Jun_2022!F54</f>
        <v>1012.8567417199998</v>
      </c>
      <c r="H30" s="315"/>
      <c r="I30" s="21"/>
      <c r="J30" s="39"/>
      <c r="K30" s="35">
        <f t="shared" si="1"/>
        <v>-1031.7781834200007</v>
      </c>
      <c r="L30" s="32"/>
      <c r="M30" s="146">
        <f t="shared" ref="M30:M32" si="2">+(E30-G30)/G30</f>
        <v>-1.0186812615453091</v>
      </c>
      <c r="N30" s="79"/>
      <c r="P30" t="s">
        <v>116</v>
      </c>
    </row>
    <row r="31" spans="1:16">
      <c r="A31" s="12"/>
      <c r="B31" s="185" t="s">
        <v>117</v>
      </c>
      <c r="C31" s="185"/>
      <c r="D31" s="185"/>
      <c r="E31" s="41">
        <f>+ESF_NIIF_Jun_2022!D51+ESF_NIIF_Jun_2022!D59+0.3</f>
        <v>556.87188876000084</v>
      </c>
      <c r="F31" s="41"/>
      <c r="G31" s="41">
        <f>+ESF_NIIF_Jun_2022!F51+ESF_NIIF_Jun_2022!F59</f>
        <v>397.85421492999933</v>
      </c>
      <c r="H31" s="315"/>
      <c r="I31" s="21"/>
      <c r="J31" s="39"/>
      <c r="K31" s="35">
        <f t="shared" si="1"/>
        <v>159.01767383000151</v>
      </c>
      <c r="L31" s="32"/>
      <c r="M31" s="146">
        <f>+((E31-G31)/(G31))-0.01</f>
        <v>0.38968829752873163</v>
      </c>
      <c r="N31" s="79"/>
      <c r="P31" t="s">
        <v>118</v>
      </c>
    </row>
    <row r="32" spans="1:16" ht="16.5" thickBot="1">
      <c r="A32" s="12"/>
      <c r="B32" s="292" t="s">
        <v>119</v>
      </c>
      <c r="C32" s="292"/>
      <c r="D32" s="292"/>
      <c r="E32" s="47">
        <f>SUM(E27:E31)</f>
        <v>3635.8445359600005</v>
      </c>
      <c r="F32" s="316"/>
      <c r="G32" s="47">
        <f>SUM(G27:G31)</f>
        <v>6546.9313235199988</v>
      </c>
      <c r="H32" s="313"/>
      <c r="I32" s="147"/>
      <c r="J32" s="52"/>
      <c r="K32" s="47">
        <f t="shared" si="1"/>
        <v>-2911.0867875599984</v>
      </c>
      <c r="L32" s="148"/>
      <c r="M32" s="195">
        <f t="shared" si="2"/>
        <v>-0.44464904910516678</v>
      </c>
      <c r="N32" s="79"/>
    </row>
    <row r="33" spans="1:14" ht="16.5" thickTop="1">
      <c r="A33" s="12"/>
      <c r="B33" s="293"/>
      <c r="C33" s="293"/>
      <c r="D33" s="293"/>
      <c r="E33" s="39"/>
      <c r="F33" s="293"/>
      <c r="G33" s="39"/>
      <c r="H33" s="293"/>
      <c r="I33" s="21"/>
      <c r="J33" s="39"/>
      <c r="K33" s="35"/>
      <c r="L33" s="61"/>
      <c r="M33" s="37"/>
      <c r="N33" s="79"/>
    </row>
    <row r="34" spans="1:14" hidden="1">
      <c r="A34" s="12"/>
      <c r="B34" s="503" t="s">
        <v>83</v>
      </c>
      <c r="C34" s="503"/>
      <c r="D34" s="503"/>
      <c r="E34" s="503"/>
      <c r="F34" s="503"/>
      <c r="G34" s="39"/>
      <c r="H34" s="291"/>
      <c r="I34" s="21"/>
      <c r="J34" s="39"/>
      <c r="K34" s="35"/>
      <c r="L34" s="61"/>
      <c r="M34" s="37"/>
      <c r="N34" s="79"/>
    </row>
    <row r="35" spans="1:14" hidden="1">
      <c r="A35" s="12"/>
      <c r="B35" s="42" t="s">
        <v>120</v>
      </c>
      <c r="C35" s="293"/>
      <c r="D35" s="293"/>
      <c r="E35" s="328">
        <v>0</v>
      </c>
      <c r="F35" s="313"/>
      <c r="G35" s="39">
        <f>+ESF_NIIF_Jun_2022!F68</f>
        <v>0</v>
      </c>
      <c r="H35" s="313"/>
      <c r="I35" s="21"/>
      <c r="J35" s="39"/>
      <c r="K35" s="35">
        <f>+E35-G35</f>
        <v>0</v>
      </c>
      <c r="L35" s="32"/>
      <c r="M35" s="146">
        <v>0</v>
      </c>
      <c r="N35" s="79"/>
    </row>
    <row r="36" spans="1:14" hidden="1">
      <c r="A36" s="12"/>
      <c r="B36" s="49" t="s">
        <v>87</v>
      </c>
      <c r="C36" s="293"/>
      <c r="D36" s="293"/>
      <c r="E36" s="328">
        <f>+ESF_NIIF_Jun_2022!D69</f>
        <v>0</v>
      </c>
      <c r="F36" s="313"/>
      <c r="G36" s="328">
        <f>+ESF_NIIF_Jun_2022!F69</f>
        <v>0</v>
      </c>
      <c r="H36" s="313"/>
      <c r="I36" s="21"/>
      <c r="J36" s="39"/>
      <c r="K36" s="35">
        <f>+E36-G36</f>
        <v>0</v>
      </c>
      <c r="L36" s="32"/>
      <c r="M36" s="146"/>
      <c r="N36" s="79"/>
    </row>
    <row r="37" spans="1:14" ht="16.5" hidden="1" thickBot="1">
      <c r="A37" s="12"/>
      <c r="B37" s="292" t="s">
        <v>121</v>
      </c>
      <c r="C37" s="292"/>
      <c r="D37" s="292"/>
      <c r="E37" s="329">
        <f>+SUM(E35:E36)</f>
        <v>0</v>
      </c>
      <c r="F37" s="316"/>
      <c r="G37" s="250">
        <f>SUM(G35:G36)</f>
        <v>0</v>
      </c>
      <c r="H37" s="313"/>
      <c r="I37" s="41"/>
      <c r="J37" s="39"/>
      <c r="K37" s="47">
        <f>+E37-G37</f>
        <v>0</v>
      </c>
      <c r="L37" s="39"/>
      <c r="M37" s="195">
        <v>0</v>
      </c>
      <c r="N37" s="81"/>
    </row>
    <row r="38" spans="1:14" ht="12" hidden="1" customHeight="1" thickTop="1">
      <c r="A38" s="12"/>
      <c r="B38" s="293"/>
      <c r="C38" s="293"/>
      <c r="D38" s="293"/>
      <c r="E38" s="67"/>
      <c r="F38" s="313"/>
      <c r="G38" s="67"/>
      <c r="H38" s="313"/>
      <c r="I38" s="41"/>
      <c r="J38" s="39"/>
      <c r="K38" s="171"/>
      <c r="L38" s="39"/>
      <c r="M38" s="178"/>
      <c r="N38" s="81"/>
    </row>
    <row r="39" spans="1:14">
      <c r="A39" s="12"/>
      <c r="B39" s="292" t="s">
        <v>89</v>
      </c>
      <c r="C39" s="292"/>
      <c r="D39" s="292"/>
      <c r="E39" s="51">
        <f>+E32+E37</f>
        <v>3635.8445359600005</v>
      </c>
      <c r="F39" s="316"/>
      <c r="G39" s="51">
        <f>+G32+G37</f>
        <v>6546.9313235199988</v>
      </c>
      <c r="H39" s="316"/>
      <c r="I39" s="41"/>
      <c r="J39" s="39"/>
      <c r="K39" s="51">
        <f>+E39-G39</f>
        <v>-2911.0867875599984</v>
      </c>
      <c r="M39" s="259">
        <f>+(E39-G39)/G39</f>
        <v>-0.44464904910516678</v>
      </c>
      <c r="N39" s="81"/>
    </row>
    <row r="40" spans="1:14" ht="12" customHeight="1">
      <c r="A40" s="53"/>
      <c r="B40" s="64"/>
      <c r="C40" s="64"/>
      <c r="D40" s="64"/>
      <c r="E40" s="251"/>
      <c r="F40" s="317"/>
      <c r="G40" s="58"/>
      <c r="H40" s="317"/>
      <c r="I40" s="57"/>
      <c r="J40" s="58"/>
      <c r="K40" s="21"/>
      <c r="L40" s="66"/>
      <c r="M40" s="37"/>
      <c r="N40" s="77"/>
    </row>
    <row r="41" spans="1:14" ht="16.5" thickBot="1">
      <c r="A41" s="12"/>
      <c r="B41" s="292" t="s">
        <v>90</v>
      </c>
      <c r="C41" s="292"/>
      <c r="D41" s="292"/>
      <c r="E41" s="196">
        <f>+ESF_NIIF_Jun_2022!D73</f>
        <v>23950.109346579997</v>
      </c>
      <c r="F41" s="316"/>
      <c r="G41" s="196">
        <f>+ESF_NIIF_Jun_2022!F73</f>
        <v>24946.090451520005</v>
      </c>
      <c r="H41" s="316"/>
      <c r="I41" s="41"/>
      <c r="J41" s="36"/>
      <c r="K41" s="197">
        <f>+E41-G41</f>
        <v>-995.98110494000866</v>
      </c>
      <c r="L41" s="32"/>
      <c r="M41" s="261">
        <f>+(E41-G41)/G41</f>
        <v>-3.9925338476407307E-2</v>
      </c>
      <c r="N41" s="79"/>
    </row>
    <row r="42" spans="1:14" ht="12.75" customHeight="1" thickTop="1">
      <c r="A42" s="12"/>
      <c r="B42" s="292"/>
      <c r="C42" s="292"/>
      <c r="D42" s="292"/>
      <c r="E42" s="39"/>
      <c r="F42" s="316"/>
      <c r="G42" s="39"/>
      <c r="H42" s="316"/>
      <c r="I42" s="41"/>
      <c r="J42" s="36"/>
      <c r="K42" s="39"/>
      <c r="L42" s="39"/>
      <c r="M42" s="260"/>
      <c r="N42" s="79"/>
    </row>
    <row r="43" spans="1:14" ht="32.25" thickBot="1">
      <c r="A43" s="12"/>
      <c r="B43" s="292" t="s">
        <v>92</v>
      </c>
      <c r="C43" s="292"/>
      <c r="D43" s="292"/>
      <c r="E43" s="68">
        <f>+E39+E41</f>
        <v>27585.953882539998</v>
      </c>
      <c r="F43" s="316"/>
      <c r="G43" s="68">
        <f>+G39+G41</f>
        <v>31493.021775040004</v>
      </c>
      <c r="H43" s="312"/>
      <c r="I43" s="41"/>
      <c r="J43" s="39"/>
      <c r="K43" s="68">
        <f>+E43-G43</f>
        <v>-3907.0678925000066</v>
      </c>
      <c r="L43" s="52"/>
      <c r="M43" s="265">
        <f>+(E43-G43)/G43</f>
        <v>-0.12406138478577429</v>
      </c>
    </row>
    <row r="44" spans="1:14" ht="16.5" thickTop="1">
      <c r="A44" s="12"/>
      <c r="B44" s="186"/>
      <c r="C44" s="186"/>
      <c r="D44" s="186"/>
      <c r="E44" s="52"/>
      <c r="F44" s="186"/>
      <c r="G44" s="52"/>
      <c r="H44" s="186"/>
      <c r="I44" s="41"/>
      <c r="J44" s="39"/>
      <c r="K44" s="52"/>
      <c r="L44" s="52"/>
      <c r="M44" s="69"/>
    </row>
    <row r="45" spans="1:14">
      <c r="A45" s="12"/>
      <c r="B45" s="186"/>
      <c r="C45" s="186"/>
      <c r="D45" s="186"/>
      <c r="E45" s="204"/>
      <c r="F45" s="186"/>
      <c r="G45" s="52"/>
      <c r="H45" s="186"/>
      <c r="I45" s="41"/>
      <c r="J45" s="39"/>
      <c r="K45" s="52"/>
      <c r="L45" s="52"/>
      <c r="M45" s="69"/>
    </row>
    <row r="46" spans="1:14">
      <c r="A46" s="12"/>
      <c r="B46" s="186"/>
      <c r="C46" s="186"/>
      <c r="D46" s="186"/>
      <c r="E46" s="52"/>
      <c r="F46" s="186"/>
      <c r="G46" s="52"/>
      <c r="H46" s="186"/>
      <c r="I46" s="41"/>
      <c r="J46" s="39"/>
      <c r="K46" s="52"/>
      <c r="L46" s="52"/>
      <c r="M46" s="69"/>
    </row>
    <row r="47" spans="1:14">
      <c r="A47" s="12"/>
      <c r="B47" s="186"/>
      <c r="C47" s="186"/>
      <c r="D47" s="186"/>
      <c r="E47" s="52"/>
      <c r="F47" s="186"/>
      <c r="G47" s="52"/>
      <c r="H47" s="186"/>
      <c r="I47" s="41"/>
      <c r="J47" s="39"/>
      <c r="K47" s="52"/>
      <c r="L47" s="52"/>
      <c r="M47" s="69"/>
    </row>
    <row r="48" spans="1:14" ht="16.5" thickBot="1">
      <c r="A48" s="16"/>
      <c r="B48" s="17"/>
      <c r="C48" s="17"/>
      <c r="D48" s="17"/>
      <c r="E48" s="72"/>
      <c r="F48" s="17"/>
      <c r="G48" s="71"/>
      <c r="H48" s="70"/>
      <c r="I48" s="17"/>
      <c r="J48" s="17"/>
      <c r="K48" s="17"/>
      <c r="L48" s="73"/>
      <c r="M48" s="74"/>
    </row>
    <row r="49" spans="5:14" ht="16.5" thickTop="1">
      <c r="E49" s="35"/>
      <c r="G49" s="35"/>
    </row>
    <row r="51" spans="5:14">
      <c r="M51" s="75"/>
    </row>
    <row r="52" spans="5:14">
      <c r="M52" s="75"/>
    </row>
    <row r="53" spans="5:14">
      <c r="M53" s="75"/>
    </row>
    <row r="54" spans="5:14">
      <c r="M54" s="75"/>
    </row>
    <row r="55" spans="5:14">
      <c r="J55" s="59"/>
      <c r="L55" s="66"/>
      <c r="M55" s="75"/>
    </row>
    <row r="56" spans="5:14">
      <c r="J56" s="59"/>
      <c r="K56" s="35"/>
      <c r="L56" s="76"/>
    </row>
    <row r="57" spans="5:14">
      <c r="J57" s="59"/>
      <c r="K57" s="35"/>
      <c r="L57" s="76"/>
    </row>
    <row r="58" spans="5:14">
      <c r="J58" s="59"/>
      <c r="K58" s="35"/>
      <c r="L58" s="76"/>
      <c r="M58" s="2"/>
      <c r="N58" s="2"/>
    </row>
    <row r="59" spans="5:14">
      <c r="J59" s="59"/>
      <c r="K59" s="35"/>
      <c r="L59" s="76"/>
      <c r="M59" s="2"/>
      <c r="N59" s="2"/>
    </row>
    <row r="60" spans="5:14">
      <c r="J60" s="59"/>
      <c r="L60" s="66"/>
      <c r="M60" s="2"/>
      <c r="N60" s="2"/>
    </row>
    <row r="61" spans="5:14">
      <c r="J61" s="59"/>
      <c r="L61" s="66"/>
      <c r="M61" s="2"/>
      <c r="N61" s="2"/>
    </row>
    <row r="62" spans="5:14">
      <c r="J62" s="59"/>
      <c r="L62" s="66"/>
      <c r="M62" s="2"/>
      <c r="N62" s="2"/>
    </row>
    <row r="63" spans="5:14">
      <c r="J63" s="59"/>
      <c r="L63" s="66"/>
      <c r="M63" s="2"/>
      <c r="N63" s="2"/>
    </row>
    <row r="64" spans="5:14">
      <c r="J64" s="59"/>
      <c r="L64" s="66"/>
      <c r="M64" s="2"/>
      <c r="N64" s="2"/>
    </row>
  </sheetData>
  <sheetProtection sheet="1" objects="1" scenarios="1"/>
  <mergeCells count="6">
    <mergeCell ref="B34:F34"/>
    <mergeCell ref="K7:M7"/>
    <mergeCell ref="B9:F9"/>
    <mergeCell ref="B17:F17"/>
    <mergeCell ref="B25:F25"/>
    <mergeCell ref="B26:F26"/>
  </mergeCells>
  <pageMargins left="0.7" right="0.7" top="0.75" bottom="0.75" header="0.3" footer="0.3"/>
  <pageSetup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 codeName="Hoja3"/>
  <dimension ref="A1:S64"/>
  <sheetViews>
    <sheetView topLeftCell="A3" workbookViewId="0">
      <selection activeCell="A3" sqref="A1:XFD1048576"/>
    </sheetView>
  </sheetViews>
  <sheetFormatPr defaultColWidth="11.42578125" defaultRowHeight="16.5"/>
  <cols>
    <col min="1" max="1" width="6.5703125" style="89" customWidth="1"/>
    <col min="2" max="2" width="34.42578125" style="89" customWidth="1"/>
    <col min="3" max="4" width="2" style="89" customWidth="1"/>
    <col min="5" max="5" width="3.5703125" style="89" customWidth="1"/>
    <col min="6" max="6" width="11.7109375" customWidth="1"/>
    <col min="7" max="7" width="4.28515625" style="89" customWidth="1"/>
    <col min="8" max="8" width="11.7109375" style="134" customWidth="1"/>
    <col min="9" max="9" width="2.28515625" style="89" customWidth="1"/>
    <col min="10" max="10" width="11.7109375" style="134" customWidth="1"/>
    <col min="11" max="11" width="2.5703125" style="134" customWidth="1"/>
    <col min="12" max="12" width="8.140625" style="107" customWidth="1"/>
    <col min="13" max="13" width="3.7109375" style="98" customWidth="1"/>
    <col min="14" max="14" width="32.7109375" style="144" customWidth="1"/>
  </cols>
  <sheetData>
    <row r="1" spans="1:19" ht="19.5" thickTop="1">
      <c r="A1" s="82"/>
      <c r="B1" s="83"/>
      <c r="C1" s="84" t="s">
        <v>122</v>
      </c>
      <c r="D1" s="85"/>
      <c r="E1" s="85"/>
      <c r="G1" s="85"/>
      <c r="H1" s="85"/>
      <c r="I1" s="85"/>
      <c r="J1" s="85"/>
      <c r="K1" s="85"/>
      <c r="L1" s="86"/>
      <c r="M1" s="87"/>
      <c r="R1" s="359"/>
      <c r="S1" s="142"/>
    </row>
    <row r="2" spans="1:19" ht="18.75">
      <c r="A2" s="88"/>
      <c r="C2" s="90" t="s">
        <v>123</v>
      </c>
      <c r="D2" s="91"/>
      <c r="E2" s="91"/>
      <c r="G2" s="91"/>
      <c r="H2" s="91"/>
      <c r="I2" s="91"/>
      <c r="J2" s="91"/>
      <c r="K2" s="91"/>
      <c r="L2" s="92"/>
      <c r="M2" s="93"/>
      <c r="R2" s="357"/>
    </row>
    <row r="3" spans="1:19" ht="18.75">
      <c r="A3" s="88"/>
      <c r="C3" s="90" t="s">
        <v>124</v>
      </c>
      <c r="D3" s="91"/>
      <c r="E3" s="91"/>
      <c r="G3" s="91"/>
      <c r="H3" s="91"/>
      <c r="I3" s="91"/>
      <c r="J3" s="91"/>
      <c r="K3" s="91"/>
      <c r="L3" s="92"/>
      <c r="M3" s="93"/>
    </row>
    <row r="4" spans="1:19" ht="19.5" thickBot="1">
      <c r="A4" s="94"/>
      <c r="B4" s="95"/>
      <c r="C4" s="96" t="s">
        <v>2</v>
      </c>
      <c r="D4" s="95"/>
      <c r="E4" s="95"/>
      <c r="F4" s="95"/>
      <c r="G4" s="95"/>
      <c r="H4" s="95"/>
      <c r="I4" s="95"/>
      <c r="J4" s="95"/>
      <c r="K4" s="95"/>
      <c r="L4" s="97"/>
    </row>
    <row r="5" spans="1:19" ht="18" thickTop="1" thickBot="1">
      <c r="F5" s="99"/>
      <c r="G5" s="99"/>
      <c r="H5" s="100"/>
      <c r="I5" s="101"/>
      <c r="J5" s="100"/>
      <c r="K5" s="189"/>
      <c r="L5" s="101"/>
      <c r="M5" s="510"/>
    </row>
    <row r="6" spans="1:19" ht="17.25" thickTop="1">
      <c r="A6" s="82"/>
      <c r="B6" s="83"/>
      <c r="C6" s="83"/>
      <c r="D6" s="83"/>
      <c r="E6" s="83"/>
      <c r="F6" s="207"/>
      <c r="G6" s="103"/>
      <c r="H6" s="207"/>
      <c r="I6" s="105"/>
      <c r="J6" s="100"/>
      <c r="K6" s="100"/>
      <c r="L6" s="106"/>
      <c r="M6" s="510"/>
      <c r="O6" s="1"/>
      <c r="P6" s="258"/>
    </row>
    <row r="7" spans="1:19" ht="16.5" customHeight="1">
      <c r="A7" s="88"/>
      <c r="F7" s="102">
        <v>2022</v>
      </c>
      <c r="G7" s="102"/>
      <c r="H7" s="102">
        <v>2021</v>
      </c>
      <c r="I7" s="107"/>
      <c r="J7" s="353" t="s">
        <v>125</v>
      </c>
      <c r="K7" s="102"/>
      <c r="L7" s="109" t="s">
        <v>7</v>
      </c>
      <c r="O7" s="1"/>
    </row>
    <row r="8" spans="1:19" ht="16.5" customHeight="1">
      <c r="A8" s="88"/>
      <c r="B8" s="511" t="s">
        <v>126</v>
      </c>
      <c r="C8" s="511"/>
      <c r="D8" s="298"/>
      <c r="E8" s="298"/>
      <c r="H8" s="208"/>
      <c r="I8" s="110"/>
      <c r="J8" s="110"/>
      <c r="K8" s="110"/>
      <c r="L8" s="111"/>
    </row>
    <row r="9" spans="1:19" ht="16.5" customHeight="1">
      <c r="A9" s="88"/>
      <c r="B9" s="509" t="s">
        <v>127</v>
      </c>
      <c r="C9" s="509"/>
      <c r="D9" s="509"/>
      <c r="E9" s="298"/>
      <c r="F9" s="182">
        <f>-Plantilla_Junio_2022!D784</f>
        <v>7834.9880000000003</v>
      </c>
      <c r="G9" s="182"/>
      <c r="H9" s="182">
        <f>-Plantilla_Junio_2022!E784</f>
        <v>7534.2820000000002</v>
      </c>
      <c r="I9" s="110"/>
      <c r="J9" s="182">
        <f>+F9-H9</f>
        <v>300.70600000000013</v>
      </c>
      <c r="K9" s="182"/>
      <c r="L9" s="113">
        <f>+(F9-H9)/H9</f>
        <v>3.9911699615172373E-2</v>
      </c>
      <c r="N9" s="269" t="s">
        <v>128</v>
      </c>
      <c r="O9" s="194"/>
      <c r="R9" s="358"/>
      <c r="S9" s="142"/>
    </row>
    <row r="10" spans="1:19" ht="16.5" customHeight="1">
      <c r="A10" s="88"/>
      <c r="B10" s="509" t="s">
        <v>129</v>
      </c>
      <c r="C10" s="509"/>
      <c r="D10" s="298"/>
      <c r="E10" s="298"/>
      <c r="F10" s="182">
        <f>-(Plantilla_Junio_2022!D663-Plantilla_Junio_2022!D666-Plantilla_Junio_2022!D674+Plantilla_Junio_2022!D795)</f>
        <v>3973.7996740300005</v>
      </c>
      <c r="G10" s="182"/>
      <c r="H10" s="182">
        <f>-(Plantilla_Junio_2022!E665-Plantilla_Junio_2022!E666-Plantilla_Junio_2022!E674+Plantilla_Junio_2022!E795)</f>
        <v>4085.8802510000005</v>
      </c>
      <c r="I10" s="112"/>
      <c r="J10" s="182">
        <f t="shared" ref="J10:J14" si="0">+F10-H10</f>
        <v>-112.08057697000004</v>
      </c>
      <c r="K10" s="182"/>
      <c r="L10" s="113">
        <f t="shared" ref="L10:L16" si="1">+(F10-H10)/H10</f>
        <v>-2.7431194769491549E-2</v>
      </c>
      <c r="M10" s="114"/>
      <c r="N10" s="269" t="s">
        <v>130</v>
      </c>
      <c r="O10" s="194"/>
    </row>
    <row r="11" spans="1:19">
      <c r="A11" s="88"/>
      <c r="B11" s="298" t="s">
        <v>131</v>
      </c>
      <c r="C11" s="298"/>
      <c r="D11" s="298"/>
      <c r="E11" s="298"/>
      <c r="F11" s="182">
        <f>-Plantilla_Junio_2022!D770</f>
        <v>494.61802699999998</v>
      </c>
      <c r="G11" s="182"/>
      <c r="H11" s="182">
        <f>-Plantilla_Junio_2022!E770</f>
        <v>91.226517999999999</v>
      </c>
      <c r="I11" s="112"/>
      <c r="J11" s="182">
        <f t="shared" si="0"/>
        <v>403.39150899999999</v>
      </c>
      <c r="K11" s="182"/>
      <c r="L11" s="113">
        <f t="shared" si="1"/>
        <v>4.4218667756232897</v>
      </c>
      <c r="M11" s="114"/>
      <c r="N11" s="269" t="s">
        <v>132</v>
      </c>
      <c r="O11" s="194"/>
    </row>
    <row r="12" spans="1:19">
      <c r="A12" s="88"/>
      <c r="B12" s="298" t="s">
        <v>133</v>
      </c>
      <c r="C12" s="298"/>
      <c r="D12" s="298"/>
      <c r="E12" s="298"/>
      <c r="F12" s="182">
        <f>-Plantilla_Junio_2022!D666</f>
        <v>31.45</v>
      </c>
      <c r="G12" s="182"/>
      <c r="H12" s="182">
        <f>-Plantilla_Junio_2022!E666</f>
        <v>7.2960000000000003</v>
      </c>
      <c r="I12" s="112"/>
      <c r="J12" s="182">
        <f t="shared" si="0"/>
        <v>24.154</v>
      </c>
      <c r="K12" s="182"/>
      <c r="L12" s="113">
        <f t="shared" si="1"/>
        <v>3.3105811403508771</v>
      </c>
      <c r="M12" s="114"/>
      <c r="N12" s="269" t="s">
        <v>134</v>
      </c>
      <c r="O12" s="194"/>
    </row>
    <row r="13" spans="1:19" hidden="1">
      <c r="A13" s="88"/>
      <c r="B13" s="298" t="s">
        <v>135</v>
      </c>
      <c r="C13" s="298"/>
      <c r="D13" s="298"/>
      <c r="E13" s="298"/>
      <c r="F13" s="115">
        <f>+Plantilla_Junio_2022!D674</f>
        <v>-4.1000000000000002E-2</v>
      </c>
      <c r="H13" s="115">
        <f>+Plantilla_Junio_2022!E674+0.3</f>
        <v>0.188</v>
      </c>
      <c r="I13" s="112"/>
      <c r="J13" s="182">
        <f t="shared" si="0"/>
        <v>-0.22900000000000001</v>
      </c>
      <c r="K13" s="182"/>
      <c r="L13" s="113">
        <f t="shared" si="1"/>
        <v>-1.2180851063829787</v>
      </c>
      <c r="M13" s="114"/>
      <c r="N13" s="144" t="s">
        <v>136</v>
      </c>
      <c r="O13" s="194"/>
    </row>
    <row r="14" spans="1:19" hidden="1">
      <c r="A14" s="88"/>
      <c r="B14" s="298" t="s">
        <v>137</v>
      </c>
      <c r="C14" s="298"/>
      <c r="D14" s="298"/>
      <c r="E14" s="298"/>
      <c r="F14" s="139">
        <f>-Plantilla_Junio_2022!D661</f>
        <v>0</v>
      </c>
      <c r="H14" s="139">
        <f>-Plantilla_Junio_2022!E661</f>
        <v>0</v>
      </c>
      <c r="I14" s="112"/>
      <c r="J14" s="266">
        <f t="shared" si="0"/>
        <v>0</v>
      </c>
      <c r="K14" s="182"/>
      <c r="L14" s="267">
        <v>0</v>
      </c>
      <c r="M14" s="114"/>
      <c r="O14" s="194"/>
    </row>
    <row r="15" spans="1:19" ht="16.5" customHeight="1">
      <c r="A15" s="88"/>
      <c r="B15" s="507" t="s">
        <v>138</v>
      </c>
      <c r="C15" s="507"/>
      <c r="D15" s="298"/>
      <c r="E15" s="298"/>
      <c r="F15" s="187">
        <f>SUM(F9:F14)</f>
        <v>12334.814701030004</v>
      </c>
      <c r="G15" s="187"/>
      <c r="H15" s="187">
        <f>SUM(H9:H14)-0.4</f>
        <v>11718.472769000002</v>
      </c>
      <c r="I15" s="117"/>
      <c r="J15" s="187">
        <f>F15-H15</f>
        <v>616.34193203000177</v>
      </c>
      <c r="K15" s="187"/>
      <c r="L15" s="188">
        <f t="shared" si="1"/>
        <v>5.2595755793405953E-2</v>
      </c>
      <c r="M15" s="114"/>
      <c r="N15" s="269" t="s">
        <v>139</v>
      </c>
      <c r="O15" s="194"/>
    </row>
    <row r="16" spans="1:19" ht="16.5" customHeight="1">
      <c r="A16" s="88"/>
      <c r="B16" s="298" t="s">
        <v>140</v>
      </c>
      <c r="C16" s="297"/>
      <c r="D16" s="298"/>
      <c r="E16" s="298"/>
      <c r="F16" s="115">
        <f>-(Plantilla_Junio_2022!D1128-Plantilla_Junio_2022!D1203)</f>
        <v>-5192.2490770399991</v>
      </c>
      <c r="H16" s="115">
        <f>-(Plantilla_Junio_2022!E1128-Plantilla_Junio_2022!E1203)</f>
        <v>-4960.4272279799998</v>
      </c>
      <c r="I16" s="117"/>
      <c r="J16" s="360">
        <f>+H16-F16</f>
        <v>231.82184905999929</v>
      </c>
      <c r="K16" s="112"/>
      <c r="L16" s="113">
        <f t="shared" si="1"/>
        <v>4.6734250580751389E-2</v>
      </c>
      <c r="M16" s="114"/>
      <c r="N16" s="269" t="s">
        <v>141</v>
      </c>
      <c r="O16" s="194"/>
    </row>
    <row r="17" spans="1:15" ht="33.75" customHeight="1">
      <c r="A17" s="88"/>
      <c r="B17" s="507" t="s">
        <v>142</v>
      </c>
      <c r="C17" s="507"/>
      <c r="D17" s="298"/>
      <c r="E17" s="298"/>
      <c r="F17" s="209">
        <f>+SUM(F15:F16)</f>
        <v>7142.5656239900045</v>
      </c>
      <c r="H17" s="209">
        <f>+SUM(H15:H16)</f>
        <v>6758.045541020002</v>
      </c>
      <c r="I17" s="117"/>
      <c r="J17" s="190">
        <f>F17-H17</f>
        <v>384.52008297000248</v>
      </c>
      <c r="K17" s="117"/>
      <c r="L17" s="191">
        <f>+(F17-H17)/H17</f>
        <v>5.6898119528204047E-2</v>
      </c>
      <c r="M17" s="118"/>
      <c r="O17" s="194"/>
    </row>
    <row r="18" spans="1:15">
      <c r="A18" s="88"/>
      <c r="B18" s="297"/>
      <c r="C18" s="297"/>
      <c r="D18" s="298"/>
      <c r="E18" s="298"/>
      <c r="H18" s="210"/>
      <c r="I18" s="117"/>
      <c r="J18" s="117"/>
      <c r="K18" s="117"/>
      <c r="L18" s="113"/>
      <c r="M18" s="118"/>
      <c r="O18" s="194"/>
    </row>
    <row r="19" spans="1:15">
      <c r="A19" s="119"/>
      <c r="B19" s="298" t="s">
        <v>143</v>
      </c>
      <c r="C19" s="298"/>
      <c r="D19" s="298"/>
      <c r="E19" s="298"/>
      <c r="F19" s="182">
        <f>-Plantilla_Junio_2022!D909+0.7</f>
        <v>-2870.3590886499996</v>
      </c>
      <c r="G19" s="182"/>
      <c r="H19" s="182">
        <f>-Plantilla_Junio_2022!E909+0.5</f>
        <v>-4652.9309554400015</v>
      </c>
      <c r="I19" s="112"/>
      <c r="J19" s="182">
        <f>H19-F19</f>
        <v>-1782.5718667900019</v>
      </c>
      <c r="K19" s="112"/>
      <c r="L19" s="113">
        <f t="shared" ref="L19:L24" si="2">+(F19-H19)/H19</f>
        <v>-0.38310731103927032</v>
      </c>
      <c r="M19" s="118"/>
      <c r="N19" s="490" t="s">
        <v>144</v>
      </c>
      <c r="O19" s="194"/>
    </row>
    <row r="20" spans="1:15">
      <c r="A20" s="119"/>
      <c r="B20" s="137" t="s">
        <v>145</v>
      </c>
      <c r="C20" s="298"/>
      <c r="D20" s="298"/>
      <c r="E20" s="298"/>
      <c r="F20" s="182">
        <f>-Plantilla_Junio_2022!D800</f>
        <v>-2046.1310190399995</v>
      </c>
      <c r="G20" s="182"/>
      <c r="H20" s="182">
        <f>-Plantilla_Junio_2022!E800</f>
        <v>-1783.3164778000003</v>
      </c>
      <c r="I20" s="112"/>
      <c r="J20" s="182">
        <f>H20-F20</f>
        <v>262.81454123999924</v>
      </c>
      <c r="K20" s="112"/>
      <c r="L20" s="113">
        <f t="shared" si="2"/>
        <v>0.14737403288294743</v>
      </c>
      <c r="M20" s="118"/>
      <c r="N20" s="340" t="s">
        <v>146</v>
      </c>
      <c r="O20" s="194"/>
    </row>
    <row r="21" spans="1:15">
      <c r="A21" s="119"/>
      <c r="B21" s="298" t="s">
        <v>147</v>
      </c>
      <c r="C21" s="298"/>
      <c r="D21" s="298"/>
      <c r="E21" s="298"/>
      <c r="F21" s="182">
        <f>-(Plantilla_Junio_2022!D1046+Plantilla_Junio_2022!D1203)</f>
        <v>-283.69717133</v>
      </c>
      <c r="G21" s="182"/>
      <c r="H21" s="182">
        <f>-(Plantilla_Junio_2022!E1046+Plantilla_Junio_2022!E1203)</f>
        <v>-304.15091933000002</v>
      </c>
      <c r="I21" s="112"/>
      <c r="J21" s="182">
        <f>+H21-F21</f>
        <v>-20.453748000000019</v>
      </c>
      <c r="K21" s="112"/>
      <c r="L21" s="113">
        <f t="shared" si="2"/>
        <v>-6.7248680507218703E-2</v>
      </c>
      <c r="M21" s="118"/>
      <c r="N21" s="340" t="s">
        <v>148</v>
      </c>
      <c r="O21" s="194"/>
    </row>
    <row r="22" spans="1:15">
      <c r="A22" s="88"/>
      <c r="B22" s="507" t="s">
        <v>149</v>
      </c>
      <c r="C22" s="507"/>
      <c r="D22" s="298"/>
      <c r="E22" s="298"/>
      <c r="F22" s="211">
        <f>SUM(F19:F21)</f>
        <v>-5200.1872790199986</v>
      </c>
      <c r="H22" s="211">
        <f>SUM(H19:H21)</f>
        <v>-6740.3983525700014</v>
      </c>
      <c r="I22" s="117"/>
      <c r="J22" s="190">
        <f>F22-H22</f>
        <v>1540.2110735500028</v>
      </c>
      <c r="K22" s="117"/>
      <c r="L22" s="191">
        <f t="shared" si="2"/>
        <v>-0.22850445819166548</v>
      </c>
      <c r="M22" s="114"/>
      <c r="O22" s="194"/>
    </row>
    <row r="23" spans="1:15">
      <c r="A23" s="88"/>
      <c r="D23" s="298"/>
      <c r="E23" s="298"/>
      <c r="H23" s="212"/>
      <c r="J23" s="121"/>
      <c r="K23" s="121"/>
      <c r="L23" s="113"/>
      <c r="M23" s="118"/>
      <c r="O23" s="194"/>
    </row>
    <row r="24" spans="1:15" ht="16.5" customHeight="1">
      <c r="A24" s="88"/>
      <c r="B24" s="507" t="s">
        <v>150</v>
      </c>
      <c r="C24" s="507"/>
      <c r="D24" s="298"/>
      <c r="E24" s="298"/>
      <c r="F24" s="190">
        <f>+F17+F22</f>
        <v>1942.3783449700059</v>
      </c>
      <c r="H24" s="190">
        <f>+H17+H22</f>
        <v>17.647188450000613</v>
      </c>
      <c r="I24" s="117"/>
      <c r="J24" s="190">
        <f>+F24-H24</f>
        <v>1924.7311565200052</v>
      </c>
      <c r="K24" s="117"/>
      <c r="L24" s="191">
        <f t="shared" si="2"/>
        <v>109.0672977156278</v>
      </c>
      <c r="M24" s="118"/>
      <c r="O24" s="194"/>
    </row>
    <row r="25" spans="1:15">
      <c r="A25" s="88"/>
      <c r="B25" s="509"/>
      <c r="C25" s="509"/>
      <c r="D25" s="298"/>
      <c r="E25" s="182"/>
      <c r="F25" s="182"/>
      <c r="G25" s="182"/>
      <c r="H25" s="182"/>
      <c r="I25" s="112"/>
      <c r="J25" s="112"/>
      <c r="K25" s="112"/>
      <c r="L25" s="113"/>
      <c r="M25" s="118"/>
      <c r="O25" s="194"/>
    </row>
    <row r="26" spans="1:15" ht="16.5" customHeight="1">
      <c r="A26" s="88"/>
      <c r="B26" s="507" t="s">
        <v>151</v>
      </c>
      <c r="C26" s="507"/>
      <c r="D26" s="298"/>
      <c r="E26" s="182"/>
      <c r="F26" s="182"/>
      <c r="G26" s="182"/>
      <c r="H26" s="182"/>
      <c r="I26" s="112"/>
      <c r="J26" s="112"/>
      <c r="K26" s="112"/>
      <c r="L26" s="113"/>
      <c r="M26" s="118"/>
      <c r="O26" s="194"/>
    </row>
    <row r="27" spans="1:15">
      <c r="A27" s="88"/>
      <c r="B27" s="298" t="s">
        <v>152</v>
      </c>
      <c r="C27" s="298"/>
      <c r="D27" s="298"/>
      <c r="E27" s="182"/>
      <c r="F27" s="182">
        <f>-Plantilla_Junio_2022!D752</f>
        <v>257.76922092000001</v>
      </c>
      <c r="G27" s="182"/>
      <c r="H27" s="182">
        <f>-Plantilla_Junio_2022!E752</f>
        <v>175.10741195</v>
      </c>
      <c r="I27" s="182"/>
      <c r="J27" s="301">
        <f>F27-H27</f>
        <v>82.66180897000001</v>
      </c>
      <c r="K27" s="115"/>
      <c r="L27" s="302">
        <f>+((F27-H27)/H27)</f>
        <v>0.47206344979619241</v>
      </c>
      <c r="M27" s="118"/>
      <c r="N27" s="198" t="s">
        <v>153</v>
      </c>
      <c r="O27" s="194"/>
    </row>
    <row r="28" spans="1:15">
      <c r="A28" s="88"/>
      <c r="B28" s="298" t="s">
        <v>154</v>
      </c>
      <c r="C28" s="298"/>
      <c r="D28" s="298"/>
      <c r="E28" s="182"/>
      <c r="F28" s="182">
        <f>-Plantilla_Junio_2022!D1087</f>
        <v>-59.641589679999996</v>
      </c>
      <c r="G28" s="182"/>
      <c r="H28" s="182">
        <f>-Plantilla_Junio_2022!E1087</f>
        <v>-74.228941070000005</v>
      </c>
      <c r="I28" s="112"/>
      <c r="J28" s="182">
        <f>H28-F28+0.5</f>
        <v>-14.087351390000009</v>
      </c>
      <c r="K28" s="112"/>
      <c r="L28" s="113">
        <f>+((F28-H28)/H28)</f>
        <v>-0.19651838191041579</v>
      </c>
      <c r="M28" s="118"/>
      <c r="N28" s="325" t="s">
        <v>155</v>
      </c>
      <c r="O28" s="194"/>
    </row>
    <row r="29" spans="1:15">
      <c r="A29" s="88"/>
      <c r="B29" s="200" t="s">
        <v>156</v>
      </c>
      <c r="C29" s="298"/>
      <c r="D29" s="298"/>
      <c r="E29" s="182"/>
      <c r="F29" s="182">
        <f>-(+Plantilla_Junio_2022!D778+Plantilla_Junio_2022!D785)</f>
        <v>64.312751829999996</v>
      </c>
      <c r="G29" s="182"/>
      <c r="H29" s="182">
        <f>-(+Plantilla_Junio_2022!E776+Plantilla_Junio_2022!E785)</f>
        <v>20.071009260000004</v>
      </c>
      <c r="I29" s="112"/>
      <c r="J29" s="182">
        <f>+F29-H29</f>
        <v>44.241742569999992</v>
      </c>
      <c r="K29" s="112"/>
      <c r="L29" s="113">
        <f>+((F29-H29)/H29)</f>
        <v>2.2042609814430421</v>
      </c>
      <c r="M29" s="118"/>
      <c r="N29" s="467" t="s">
        <v>157</v>
      </c>
      <c r="O29" s="194"/>
    </row>
    <row r="30" spans="1:15">
      <c r="A30" s="119"/>
      <c r="B30" s="298" t="s">
        <v>158</v>
      </c>
      <c r="C30" s="298"/>
      <c r="D30" s="298"/>
      <c r="E30" s="182"/>
      <c r="F30" s="182">
        <f>-(Plantilla_Junio_2022!D1095+Plantilla_Junio_2022!D1099+Plantilla_Junio_2022!D1112+Plantilla_Junio_2022!D1116)</f>
        <v>-0.99346404999999993</v>
      </c>
      <c r="G30" s="182"/>
      <c r="H30" s="182">
        <f>-(Plantilla_Junio_2022!E1099)+0.5</f>
        <v>0.49726300000000001</v>
      </c>
      <c r="I30" s="112"/>
      <c r="J30" s="182">
        <f>F30-H30</f>
        <v>-1.4907270499999998</v>
      </c>
      <c r="K30" s="112"/>
      <c r="L30" s="113">
        <v>1</v>
      </c>
      <c r="M30" s="118"/>
      <c r="N30" s="325" t="s">
        <v>159</v>
      </c>
      <c r="O30" s="194"/>
    </row>
    <row r="31" spans="1:15" ht="16.5" customHeight="1">
      <c r="A31" s="88"/>
      <c r="B31" s="507" t="s">
        <v>160</v>
      </c>
      <c r="C31" s="507"/>
      <c r="D31" s="298"/>
      <c r="E31" s="298"/>
      <c r="F31" s="211">
        <f>SUM(F27:F30)</f>
        <v>261.44691902000005</v>
      </c>
      <c r="H31" s="211">
        <f>SUM(H27:H30)</f>
        <v>121.44674314</v>
      </c>
      <c r="I31" s="117"/>
      <c r="J31" s="190">
        <f>F31-H31</f>
        <v>140.00017588000006</v>
      </c>
      <c r="K31" s="117"/>
      <c r="L31" s="191">
        <f t="shared" ref="L31" si="3">+(F31-H31)/H31</f>
        <v>1.1527701135518491</v>
      </c>
      <c r="M31" s="114"/>
      <c r="O31" s="194"/>
    </row>
    <row r="32" spans="1:15">
      <c r="A32" s="88"/>
      <c r="G32" s="120"/>
      <c r="H32" s="213"/>
      <c r="I32" s="112"/>
      <c r="J32" s="112"/>
      <c r="K32" s="112"/>
      <c r="L32" s="122"/>
      <c r="M32" s="118"/>
    </row>
    <row r="33" spans="1:15" ht="17.25" thickBot="1">
      <c r="A33" s="88"/>
      <c r="B33" s="99" t="s">
        <v>161</v>
      </c>
      <c r="F33" s="254">
        <f>+F24+F31-0.4</f>
        <v>2203.425263990006</v>
      </c>
      <c r="G33" s="120"/>
      <c r="H33" s="214">
        <f>+H24+H31</f>
        <v>139.09393159000061</v>
      </c>
      <c r="I33" s="99"/>
      <c r="J33" s="190">
        <f>+F33-H33</f>
        <v>2064.3313324000055</v>
      </c>
      <c r="K33" s="117"/>
      <c r="L33" s="191">
        <f>+(F33-H33)/H33</f>
        <v>14.841275308004949</v>
      </c>
      <c r="M33" s="118"/>
      <c r="N33" s="467"/>
      <c r="O33" s="194"/>
    </row>
    <row r="34" spans="1:15" ht="17.25" thickTop="1">
      <c r="A34" s="88"/>
      <c r="B34" s="99"/>
      <c r="F34" s="117"/>
      <c r="G34" s="117"/>
      <c r="H34" s="117"/>
      <c r="I34" s="117"/>
      <c r="J34" s="124"/>
      <c r="K34" s="124"/>
      <c r="L34" s="125"/>
      <c r="M34" s="118"/>
    </row>
    <row r="35" spans="1:15" ht="16.5" customHeight="1">
      <c r="A35" s="126"/>
      <c r="B35" s="506" t="s">
        <v>162</v>
      </c>
      <c r="C35" s="506"/>
      <c r="D35" s="297"/>
      <c r="E35" s="297"/>
      <c r="F35" s="117">
        <v>0</v>
      </c>
      <c r="G35" s="117"/>
      <c r="H35" s="117">
        <v>0</v>
      </c>
      <c r="I35" s="117"/>
      <c r="J35" s="112">
        <v>0</v>
      </c>
      <c r="K35" s="112"/>
      <c r="L35" s="125">
        <v>0</v>
      </c>
      <c r="M35" s="114"/>
    </row>
    <row r="36" spans="1:15" ht="17.25" customHeight="1" thickBot="1">
      <c r="A36" s="126"/>
      <c r="B36" s="507" t="s">
        <v>163</v>
      </c>
      <c r="C36" s="507"/>
      <c r="D36" s="507"/>
      <c r="E36" s="507"/>
      <c r="F36" s="215">
        <f>+SUM(F33:F35)</f>
        <v>2203.425263990006</v>
      </c>
      <c r="G36" s="120"/>
      <c r="H36" s="215">
        <f>+SUM(H33:H35)</f>
        <v>139.09393159000061</v>
      </c>
      <c r="I36" s="117"/>
      <c r="J36" s="190">
        <f>+F36-H36</f>
        <v>2064.3313324000055</v>
      </c>
      <c r="K36" s="117"/>
      <c r="L36" s="191">
        <f t="shared" ref="L36" si="4">+(F36-H36)/H36</f>
        <v>14.841275308004949</v>
      </c>
      <c r="M36" s="114"/>
    </row>
    <row r="37" spans="1:15" ht="17.25" thickTop="1">
      <c r="A37" s="126"/>
      <c r="B37" s="297"/>
      <c r="C37" s="297"/>
      <c r="D37" s="297"/>
      <c r="E37" s="297"/>
      <c r="G37" s="120"/>
      <c r="H37" s="117"/>
      <c r="I37" s="117"/>
      <c r="J37" s="117"/>
      <c r="K37" s="117"/>
      <c r="L37" s="122"/>
      <c r="M37" s="114"/>
    </row>
    <row r="38" spans="1:15">
      <c r="A38" s="126"/>
      <c r="B38" s="297"/>
      <c r="C38" s="297"/>
      <c r="D38" s="297"/>
      <c r="E38" s="297"/>
      <c r="F38" s="117"/>
      <c r="G38" s="120"/>
      <c r="H38" s="117"/>
      <c r="I38" s="117"/>
      <c r="J38" s="117"/>
      <c r="K38" s="117"/>
      <c r="L38" s="122"/>
      <c r="M38" s="114"/>
    </row>
    <row r="39" spans="1:15" ht="17.25" thickBot="1">
      <c r="A39" s="127"/>
      <c r="B39" s="508"/>
      <c r="C39" s="508"/>
      <c r="D39" s="508"/>
      <c r="E39" s="508"/>
      <c r="F39" s="128"/>
      <c r="G39" s="128"/>
      <c r="H39" s="130"/>
      <c r="I39" s="129"/>
      <c r="J39" s="131"/>
      <c r="K39" s="131"/>
      <c r="L39" s="132"/>
      <c r="M39" s="133"/>
    </row>
    <row r="40" spans="1:15" ht="17.25" thickTop="1">
      <c r="F40" s="89"/>
    </row>
    <row r="41" spans="1:15">
      <c r="M41" s="134"/>
    </row>
    <row r="42" spans="1:15">
      <c r="M42" s="134"/>
    </row>
    <row r="43" spans="1:15">
      <c r="M43" s="134"/>
    </row>
    <row r="52" spans="8:13">
      <c r="H52" s="89"/>
      <c r="J52" s="89"/>
      <c r="K52" s="89"/>
      <c r="L52" s="89"/>
      <c r="M52" s="89"/>
    </row>
    <row r="53" spans="8:13">
      <c r="H53" s="89"/>
      <c r="J53" s="89"/>
      <c r="K53" s="89"/>
      <c r="L53" s="89"/>
      <c r="M53" s="89"/>
    </row>
    <row r="54" spans="8:13">
      <c r="H54" s="89"/>
      <c r="J54" s="89"/>
      <c r="K54" s="89"/>
      <c r="L54" s="89"/>
      <c r="M54" s="89"/>
    </row>
    <row r="55" spans="8:13">
      <c r="H55" s="89"/>
      <c r="J55" s="89"/>
      <c r="K55" s="89"/>
      <c r="L55" s="89"/>
      <c r="M55" s="89"/>
    </row>
    <row r="56" spans="8:13">
      <c r="H56" s="89"/>
      <c r="J56" s="89"/>
      <c r="K56" s="89"/>
      <c r="L56" s="89"/>
      <c r="M56" s="89"/>
    </row>
    <row r="57" spans="8:13">
      <c r="H57" s="89"/>
      <c r="J57" s="89"/>
      <c r="K57" s="89"/>
      <c r="L57" s="89"/>
      <c r="M57" s="89"/>
    </row>
    <row r="58" spans="8:13">
      <c r="H58" s="89"/>
      <c r="J58" s="89"/>
      <c r="K58" s="89"/>
      <c r="L58" s="89"/>
      <c r="M58" s="89"/>
    </row>
    <row r="59" spans="8:13">
      <c r="H59" s="89"/>
      <c r="J59" s="89"/>
      <c r="K59" s="89"/>
      <c r="L59" s="89"/>
      <c r="M59" s="89"/>
    </row>
    <row r="60" spans="8:13">
      <c r="H60" s="89"/>
      <c r="J60" s="89"/>
      <c r="K60" s="89"/>
      <c r="L60" s="89"/>
      <c r="M60" s="89"/>
    </row>
    <row r="61" spans="8:13">
      <c r="H61" s="89"/>
      <c r="J61" s="89"/>
      <c r="K61" s="89"/>
      <c r="L61" s="89"/>
      <c r="M61" s="89"/>
    </row>
    <row r="62" spans="8:13">
      <c r="H62" s="89"/>
      <c r="J62" s="89"/>
      <c r="K62" s="89"/>
      <c r="L62" s="89"/>
      <c r="M62" s="89"/>
    </row>
    <row r="63" spans="8:13">
      <c r="H63" s="89"/>
      <c r="J63" s="89"/>
      <c r="K63" s="89"/>
      <c r="L63" s="89"/>
      <c r="M63" s="89"/>
    </row>
    <row r="64" spans="8:13">
      <c r="H64" s="89"/>
      <c r="J64" s="89"/>
      <c r="K64" s="89"/>
      <c r="L64" s="89"/>
      <c r="M64" s="89"/>
    </row>
  </sheetData>
  <sheetProtection sheet="1" objects="1" scenarios="1"/>
  <mergeCells count="14">
    <mergeCell ref="B17:C17"/>
    <mergeCell ref="M5:M6"/>
    <mergeCell ref="B8:C8"/>
    <mergeCell ref="B10:C10"/>
    <mergeCell ref="B15:C15"/>
    <mergeCell ref="B9:D9"/>
    <mergeCell ref="B35:C35"/>
    <mergeCell ref="B36:E36"/>
    <mergeCell ref="B39:E39"/>
    <mergeCell ref="B22:C22"/>
    <mergeCell ref="B24:C24"/>
    <mergeCell ref="B25:C25"/>
    <mergeCell ref="B26:C26"/>
    <mergeCell ref="B31:C31"/>
  </mergeCells>
  <pageMargins left="0.7" right="0.7" top="0.75" bottom="0.75" header="0.3" footer="0.3"/>
  <pageSetup paperSize="9" orientation="portrait" r:id="rId1"/>
  <ignoredErrors>
    <ignoredError sqref="J29" formula="1"/>
  </ignoredError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Hoja4"/>
  <dimension ref="A1:N54"/>
  <sheetViews>
    <sheetView view="pageBreakPreview" zoomScaleNormal="100" zoomScaleSheetLayoutView="100" workbookViewId="0">
      <selection activeCell="D9" sqref="D9"/>
    </sheetView>
  </sheetViews>
  <sheetFormatPr defaultColWidth="11.42578125" defaultRowHeight="16.5"/>
  <cols>
    <col min="1" max="1" width="2" style="89" customWidth="1"/>
    <col min="2" max="2" width="29.140625" style="89" customWidth="1"/>
    <col min="3" max="3" width="7.42578125" style="89" customWidth="1"/>
    <col min="4" max="4" width="11.7109375" style="89" customWidth="1"/>
    <col min="5" max="5" width="2.7109375" style="89" customWidth="1"/>
    <col min="6" max="6" width="11.7109375" style="134" customWidth="1"/>
    <col min="7" max="7" width="2.42578125" style="89" customWidth="1"/>
    <col min="8" max="8" width="8.85546875" style="134" customWidth="1"/>
    <col min="9" max="9" width="1.7109375" style="134" customWidth="1"/>
    <col min="10" max="10" width="7.7109375" style="107" customWidth="1"/>
    <col min="11" max="11" width="7.28515625" style="98" bestFit="1" customWidth="1"/>
    <col min="12" max="12" width="14.85546875" style="144" hidden="1" customWidth="1"/>
    <col min="13" max="13" width="11.42578125" style="179" customWidth="1"/>
    <col min="14" max="14" width="14.85546875" customWidth="1"/>
    <col min="15" max="15" width="11.42578125" customWidth="1"/>
  </cols>
  <sheetData>
    <row r="1" spans="1:14" ht="19.5" thickTop="1">
      <c r="A1" s="82"/>
      <c r="B1" s="83"/>
      <c r="C1" s="84" t="s">
        <v>122</v>
      </c>
      <c r="D1" s="85"/>
      <c r="E1" s="85"/>
      <c r="F1" s="85"/>
      <c r="G1" s="85"/>
      <c r="H1" s="85"/>
      <c r="I1" s="85"/>
      <c r="J1" s="86"/>
      <c r="K1" s="87"/>
    </row>
    <row r="2" spans="1:14" ht="18.75">
      <c r="A2" s="88"/>
      <c r="C2" s="90" t="s">
        <v>123</v>
      </c>
      <c r="D2" s="91"/>
      <c r="E2" s="91"/>
      <c r="F2" s="91"/>
      <c r="G2" s="91"/>
      <c r="H2" s="91"/>
      <c r="I2" s="91"/>
      <c r="J2" s="92"/>
      <c r="K2" s="93"/>
    </row>
    <row r="3" spans="1:14" ht="18.75">
      <c r="A3" s="88"/>
      <c r="C3" s="90" t="s">
        <v>124</v>
      </c>
      <c r="D3" s="91"/>
      <c r="E3" s="91"/>
      <c r="F3" s="91"/>
      <c r="G3" s="91"/>
      <c r="H3" s="91"/>
      <c r="I3" s="91"/>
      <c r="J3" s="92"/>
      <c r="K3" s="93"/>
    </row>
    <row r="4" spans="1:14" ht="19.5" thickBot="1">
      <c r="A4" s="94"/>
      <c r="B4" s="95"/>
      <c r="C4" s="96" t="s">
        <v>2</v>
      </c>
      <c r="D4" s="95"/>
      <c r="E4" s="95"/>
      <c r="F4" s="95"/>
      <c r="G4" s="95"/>
      <c r="H4" s="95"/>
      <c r="I4" s="95"/>
      <c r="J4" s="97"/>
    </row>
    <row r="5" spans="1:14" ht="18" thickTop="1" thickBot="1">
      <c r="F5" s="100"/>
      <c r="G5" s="101"/>
      <c r="H5" s="100"/>
      <c r="I5" s="189"/>
      <c r="J5" s="101"/>
      <c r="K5" s="510"/>
    </row>
    <row r="6" spans="1:14" ht="17.25" thickTop="1">
      <c r="A6" s="82"/>
      <c r="B6" s="83"/>
      <c r="C6" s="83"/>
      <c r="D6" s="104">
        <v>2022</v>
      </c>
      <c r="E6" s="83"/>
      <c r="F6" s="104">
        <v>2021</v>
      </c>
      <c r="G6" s="105"/>
      <c r="H6" s="303" t="s">
        <v>125</v>
      </c>
      <c r="I6" s="100"/>
      <c r="J6" s="106" t="s">
        <v>7</v>
      </c>
      <c r="K6" s="510"/>
      <c r="L6" s="245" t="s">
        <v>11</v>
      </c>
    </row>
    <row r="7" spans="1:14" ht="13.5" customHeight="1">
      <c r="A7" s="88"/>
      <c r="F7" s="108"/>
      <c r="G7" s="107"/>
      <c r="H7" s="102"/>
      <c r="I7" s="102"/>
      <c r="J7" s="109"/>
    </row>
    <row r="8" spans="1:14" ht="16.5" customHeight="1">
      <c r="A8" s="88"/>
      <c r="B8" s="356" t="s">
        <v>164</v>
      </c>
      <c r="C8" s="330"/>
      <c r="D8" s="356">
        <f>+ER_Jun_2022_NIIF!F15</f>
        <v>12334.814701030004</v>
      </c>
      <c r="E8" s="330"/>
      <c r="F8" s="356">
        <f>+ER_Jun_2022_NIIF!H15</f>
        <v>11718.472769000002</v>
      </c>
      <c r="G8" s="330"/>
      <c r="H8" s="117">
        <f>+D8-F8+1</f>
        <v>617.34193203000177</v>
      </c>
      <c r="I8" s="117"/>
      <c r="J8" s="188">
        <f>+(D8-F8)/F8</f>
        <v>5.2595755793405953E-2</v>
      </c>
      <c r="K8" s="247"/>
      <c r="L8" s="179" t="s">
        <v>165</v>
      </c>
    </row>
    <row r="9" spans="1:14" ht="16.5" customHeight="1">
      <c r="A9" s="88"/>
      <c r="B9" s="298" t="s">
        <v>166</v>
      </c>
      <c r="C9" s="297"/>
      <c r="D9" s="115">
        <f>+ER_Jun_2022_NIIF!F16+ER_Jun_2022_NIIF!F19+0.5</f>
        <v>-8062.1081656899987</v>
      </c>
      <c r="E9" s="298"/>
      <c r="F9" s="115">
        <f>+ER_Jun_2022_NIIF!H16+ER_Jun_2022_NIIF!H19+0.5</f>
        <v>-9612.8581834200013</v>
      </c>
      <c r="G9" s="117"/>
      <c r="H9" s="112">
        <f>F9-D9-0.3</f>
        <v>-1551.0500177300025</v>
      </c>
      <c r="I9" s="112"/>
      <c r="J9" s="113">
        <f>+(D9-F9)/F9</f>
        <v>-0.16132038860249645</v>
      </c>
      <c r="K9" s="114"/>
      <c r="L9" s="179" t="s">
        <v>167</v>
      </c>
      <c r="N9" s="205"/>
    </row>
    <row r="10" spans="1:14">
      <c r="A10" s="119"/>
      <c r="B10" s="137" t="s">
        <v>145</v>
      </c>
      <c r="C10" s="298"/>
      <c r="D10" s="112">
        <f>+ER_Jun_2022_NIIF!F20</f>
        <v>-2046.1310190399995</v>
      </c>
      <c r="E10" s="299"/>
      <c r="F10" s="112">
        <f>+(ER_Jun_2022_NIIF!H20)</f>
        <v>-1783.3164778000003</v>
      </c>
      <c r="G10" s="112"/>
      <c r="H10" s="112">
        <f>F10-D10</f>
        <v>262.81454123999924</v>
      </c>
      <c r="I10" s="112"/>
      <c r="J10" s="113">
        <f t="shared" ref="J10:J11" si="0">+(D10-F10)/F10</f>
        <v>0.14737403288294743</v>
      </c>
      <c r="K10" s="118"/>
      <c r="L10" s="179" t="s">
        <v>168</v>
      </c>
      <c r="M10" s="144"/>
      <c r="N10" s="144"/>
    </row>
    <row r="11" spans="1:14">
      <c r="A11" s="119"/>
      <c r="B11" s="298" t="s">
        <v>169</v>
      </c>
      <c r="C11" s="298"/>
      <c r="D11" s="252">
        <f>+ER_Jun_2022_NIIF!F21</f>
        <v>-283.69717133</v>
      </c>
      <c r="E11" s="298"/>
      <c r="F11" s="252">
        <f>+ER_Jun_2022_NIIF!H21</f>
        <v>-304.15091933000002</v>
      </c>
      <c r="G11" s="112"/>
      <c r="H11" s="112">
        <f>F11-D11+0.5</f>
        <v>-19.953748000000019</v>
      </c>
      <c r="I11" s="112"/>
      <c r="J11" s="113">
        <f t="shared" si="0"/>
        <v>-6.7248680507218703E-2</v>
      </c>
      <c r="K11" s="118"/>
      <c r="N11" s="205"/>
    </row>
    <row r="12" spans="1:14">
      <c r="A12" s="88"/>
      <c r="B12" s="512" t="s">
        <v>170</v>
      </c>
      <c r="C12" s="512"/>
      <c r="D12" s="116">
        <f>SUM(D9:D11)</f>
        <v>-10391.93635606</v>
      </c>
      <c r="E12" s="298"/>
      <c r="F12" s="116">
        <f>SUM(F9:F11)+0.4</f>
        <v>-11699.925580550003</v>
      </c>
      <c r="G12" s="117"/>
      <c r="H12" s="116">
        <f>D12-F12</f>
        <v>1307.9892244900038</v>
      </c>
      <c r="I12" s="117"/>
      <c r="J12" s="191">
        <f>+(D12-F12)/F12</f>
        <v>-0.11179466189634656</v>
      </c>
      <c r="K12" s="114"/>
      <c r="N12" s="205"/>
    </row>
    <row r="13" spans="1:14">
      <c r="A13" s="88"/>
      <c r="D13" s="298"/>
      <c r="E13" s="298"/>
      <c r="F13" s="121"/>
      <c r="H13" s="121"/>
      <c r="I13" s="121"/>
      <c r="J13" s="113"/>
      <c r="K13" s="118"/>
      <c r="N13" s="205"/>
    </row>
    <row r="14" spans="1:14" ht="16.5" customHeight="1" thickBot="1">
      <c r="A14" s="88"/>
      <c r="B14" s="507" t="s">
        <v>171</v>
      </c>
      <c r="C14" s="507"/>
      <c r="D14" s="253">
        <f>+D8+D12-0.5</f>
        <v>1942.378344970004</v>
      </c>
      <c r="E14" s="117"/>
      <c r="F14" s="253">
        <f>+F8+F12-0.5</f>
        <v>18.04718844999843</v>
      </c>
      <c r="G14" s="117"/>
      <c r="H14" s="253">
        <f>+D14-F14</f>
        <v>1924.3311565200056</v>
      </c>
      <c r="I14" s="117"/>
      <c r="J14" s="191">
        <v>106.9</v>
      </c>
      <c r="K14" s="118"/>
      <c r="N14" s="205"/>
    </row>
    <row r="15" spans="1:14" ht="17.25" thickTop="1">
      <c r="A15" s="88"/>
      <c r="B15" s="509"/>
      <c r="C15" s="509"/>
      <c r="D15" s="298"/>
      <c r="E15" s="298"/>
      <c r="F15" s="112"/>
      <c r="G15" s="112"/>
      <c r="H15" s="112"/>
      <c r="I15" s="112"/>
      <c r="J15" s="113"/>
      <c r="K15" s="118"/>
      <c r="N15" s="205"/>
    </row>
    <row r="16" spans="1:14" ht="16.5" customHeight="1">
      <c r="A16" s="88"/>
      <c r="B16" s="507" t="s">
        <v>151</v>
      </c>
      <c r="C16" s="507"/>
      <c r="D16" s="298"/>
      <c r="E16" s="298"/>
      <c r="F16" s="112"/>
      <c r="G16" s="112"/>
      <c r="H16" s="112"/>
      <c r="I16" s="112"/>
      <c r="J16" s="113"/>
      <c r="K16" s="118"/>
      <c r="N16" s="205"/>
    </row>
    <row r="17" spans="1:14">
      <c r="A17" s="88"/>
      <c r="B17" s="298" t="s">
        <v>152</v>
      </c>
      <c r="C17" s="298"/>
      <c r="D17" s="330">
        <f>+ER_Jun_2022_NIIF!F27</f>
        <v>257.76922092000001</v>
      </c>
      <c r="E17" s="299"/>
      <c r="F17" s="112">
        <f>+ER_Jun_2022_NIIF!H27</f>
        <v>175.10741195</v>
      </c>
      <c r="G17" s="112"/>
      <c r="H17" s="112">
        <f>D17-F17</f>
        <v>82.66180897000001</v>
      </c>
      <c r="I17" s="112"/>
      <c r="J17" s="113">
        <f>+((D17-F17)/F17)</f>
        <v>0.47206344979619241</v>
      </c>
      <c r="K17" s="118"/>
      <c r="L17" s="179" t="s">
        <v>172</v>
      </c>
      <c r="N17" s="205"/>
    </row>
    <row r="18" spans="1:14">
      <c r="A18" s="88"/>
      <c r="B18" s="298" t="s">
        <v>154</v>
      </c>
      <c r="C18" s="298"/>
      <c r="D18" s="330">
        <f>+ER_Jun_2022_NIIF!F28</f>
        <v>-59.641589679999996</v>
      </c>
      <c r="E18" s="299"/>
      <c r="F18" s="112">
        <f>+ER_Jun_2022_NIIF!H28</f>
        <v>-74.228941070000005</v>
      </c>
      <c r="G18" s="112"/>
      <c r="H18" s="112">
        <f>+F18-D18+0.5</f>
        <v>-14.087351390000009</v>
      </c>
      <c r="I18" s="112"/>
      <c r="J18" s="113">
        <f>+((D18-F18)/F18)</f>
        <v>-0.19651838191041579</v>
      </c>
      <c r="K18" s="118"/>
      <c r="L18" s="179" t="s">
        <v>173</v>
      </c>
      <c r="M18" s="248"/>
      <c r="N18" s="249"/>
    </row>
    <row r="19" spans="1:14">
      <c r="A19" s="88"/>
      <c r="B19" s="200" t="s">
        <v>156</v>
      </c>
      <c r="C19" s="298"/>
      <c r="D19" s="330">
        <f>+ER_Jun_2022_NIIF!F29</f>
        <v>64.312751829999996</v>
      </c>
      <c r="E19" s="298"/>
      <c r="F19" s="115">
        <f>+ER_Jun_2022_NIIF!H29</f>
        <v>20.071009260000004</v>
      </c>
      <c r="G19" s="112"/>
      <c r="H19" s="112">
        <f>D19-F19</f>
        <v>44.241742569999992</v>
      </c>
      <c r="I19" s="112"/>
      <c r="J19" s="113">
        <f>+((D19-F19)/F19)</f>
        <v>2.2042609814430421</v>
      </c>
      <c r="K19" s="118"/>
      <c r="L19" s="179" t="s">
        <v>174</v>
      </c>
      <c r="N19" s="205"/>
    </row>
    <row r="20" spans="1:14">
      <c r="A20" s="119"/>
      <c r="B20" s="298" t="s">
        <v>158</v>
      </c>
      <c r="C20" s="298"/>
      <c r="D20" s="330">
        <f>+ER_Jun_2022_NIIF!F30</f>
        <v>-0.99346404999999993</v>
      </c>
      <c r="E20" s="298"/>
      <c r="F20" s="112">
        <f>+ER_Jun_2022_NIIF!H30</f>
        <v>0.49726300000000001</v>
      </c>
      <c r="G20" s="112"/>
      <c r="H20" s="252">
        <f>-(+F20-D20)</f>
        <v>-1.4907270499999998</v>
      </c>
      <c r="I20" s="112"/>
      <c r="J20" s="113">
        <v>1</v>
      </c>
      <c r="K20" s="118"/>
      <c r="N20" s="205"/>
    </row>
    <row r="21" spans="1:14" ht="16.5" customHeight="1">
      <c r="A21" s="88"/>
      <c r="B21" s="507" t="s">
        <v>160</v>
      </c>
      <c r="C21" s="507"/>
      <c r="D21" s="116">
        <f>SUM(D17:D20)</f>
        <v>261.44691902000005</v>
      </c>
      <c r="E21" s="298"/>
      <c r="F21" s="116">
        <f>SUM(F17:F20)</f>
        <v>121.44674314</v>
      </c>
      <c r="G21" s="117"/>
      <c r="H21" s="116">
        <f>D21-F21</f>
        <v>140.00017588000006</v>
      </c>
      <c r="I21" s="117"/>
      <c r="J21" s="191">
        <f>+(D21-F21)/F21</f>
        <v>1.1527701135518491</v>
      </c>
      <c r="K21" s="114"/>
      <c r="N21" s="205"/>
    </row>
    <row r="22" spans="1:14">
      <c r="A22" s="88"/>
      <c r="F22" s="112"/>
      <c r="G22" s="112"/>
      <c r="H22" s="112"/>
      <c r="I22" s="112"/>
      <c r="J22" s="206"/>
      <c r="K22" s="118"/>
      <c r="N22" s="205"/>
    </row>
    <row r="23" spans="1:14" ht="17.25" thickBot="1">
      <c r="A23" s="88"/>
      <c r="B23" s="99" t="s">
        <v>175</v>
      </c>
      <c r="D23" s="253">
        <f>+D14+D21-0.4</f>
        <v>2203.4252639900042</v>
      </c>
      <c r="F23" s="253">
        <f>+F14+F21</f>
        <v>139.49393158999843</v>
      </c>
      <c r="G23" s="99"/>
      <c r="H23" s="253">
        <f>D23-F23+0.1</f>
        <v>2064.0313324000058</v>
      </c>
      <c r="I23" s="193"/>
      <c r="J23" s="192">
        <f>+(D23-F23)/F23</f>
        <v>14.795850320330262</v>
      </c>
      <c r="K23" s="118"/>
      <c r="N23" s="205"/>
    </row>
    <row r="24" spans="1:14" ht="17.25" thickTop="1">
      <c r="A24" s="88"/>
      <c r="B24" s="99"/>
      <c r="F24" s="123"/>
      <c r="G24" s="124"/>
      <c r="H24" s="124">
        <f t="shared" ref="H24:H25" si="1">+F24-D24</f>
        <v>0</v>
      </c>
      <c r="I24" s="124"/>
      <c r="J24" s="125"/>
      <c r="K24" s="118"/>
      <c r="N24" s="205"/>
    </row>
    <row r="25" spans="1:14" hidden="1">
      <c r="A25" s="126"/>
      <c r="B25" s="506" t="s">
        <v>162</v>
      </c>
      <c r="C25" s="506"/>
      <c r="D25" s="297"/>
      <c r="E25" s="297"/>
      <c r="F25" s="112">
        <v>0</v>
      </c>
      <c r="G25" s="117"/>
      <c r="H25" s="112">
        <f t="shared" si="1"/>
        <v>0</v>
      </c>
      <c r="I25" s="112"/>
      <c r="J25" s="125"/>
      <c r="K25" s="114"/>
      <c r="N25" s="205"/>
    </row>
    <row r="26" spans="1:14" ht="17.25" customHeight="1" thickBot="1">
      <c r="A26" s="126"/>
      <c r="B26" s="189" t="s">
        <v>176</v>
      </c>
      <c r="C26" s="189"/>
      <c r="D26" s="215">
        <f>+SUM(D23:D25)</f>
        <v>2203.4252639900042</v>
      </c>
      <c r="E26" s="189"/>
      <c r="F26" s="215">
        <f>+SUM(F23:F25)</f>
        <v>139.49393158999843</v>
      </c>
      <c r="G26" s="117"/>
      <c r="H26" s="215">
        <f>D26-F26+0.1</f>
        <v>2064.0313324000058</v>
      </c>
      <c r="I26" s="117"/>
      <c r="J26" s="192">
        <v>14.85</v>
      </c>
      <c r="K26" s="114"/>
      <c r="L26" s="179"/>
      <c r="M26" s="144"/>
      <c r="N26" s="179"/>
    </row>
    <row r="27" spans="1:14" ht="17.25" thickTop="1">
      <c r="A27" s="126"/>
      <c r="B27" s="297"/>
      <c r="C27" s="297"/>
      <c r="D27" s="461"/>
      <c r="E27" s="297"/>
      <c r="F27" s="461"/>
      <c r="G27" s="117"/>
      <c r="H27" s="117"/>
      <c r="I27" s="117"/>
      <c r="J27" s="122"/>
      <c r="K27" s="114"/>
      <c r="N27" s="205"/>
    </row>
    <row r="28" spans="1:14">
      <c r="A28" s="126"/>
      <c r="B28" s="297"/>
      <c r="C28" s="297"/>
      <c r="D28" s="297"/>
      <c r="E28" s="297"/>
      <c r="F28" s="117"/>
      <c r="G28" s="117"/>
      <c r="H28" s="117"/>
      <c r="I28" s="117"/>
      <c r="J28" s="122"/>
      <c r="K28" s="114"/>
      <c r="N28" s="205"/>
    </row>
    <row r="29" spans="1:14" ht="17.25" thickBot="1">
      <c r="A29" s="127"/>
      <c r="B29" s="508"/>
      <c r="C29" s="508"/>
      <c r="D29" s="508"/>
      <c r="E29" s="508"/>
      <c r="F29" s="130"/>
      <c r="G29" s="129"/>
      <c r="H29" s="131"/>
      <c r="I29" s="131"/>
      <c r="J29" s="132"/>
      <c r="K29" s="133"/>
    </row>
    <row r="30" spans="1:14" ht="17.25" thickTop="1"/>
    <row r="31" spans="1:14">
      <c r="K31" s="134"/>
    </row>
    <row r="32" spans="1:14">
      <c r="K32" s="134"/>
    </row>
    <row r="33" spans="6:11">
      <c r="K33" s="134"/>
    </row>
    <row r="42" spans="6:11">
      <c r="F42" s="89"/>
      <c r="H42" s="89"/>
      <c r="I42" s="89"/>
      <c r="J42" s="89"/>
      <c r="K42" s="89"/>
    </row>
    <row r="43" spans="6:11">
      <c r="F43" s="89"/>
      <c r="H43" s="89"/>
      <c r="I43" s="89"/>
      <c r="J43" s="89"/>
      <c r="K43" s="89"/>
    </row>
    <row r="44" spans="6:11">
      <c r="F44" s="89"/>
      <c r="H44" s="89"/>
      <c r="I44" s="89"/>
      <c r="J44" s="89"/>
      <c r="K44" s="89"/>
    </row>
    <row r="45" spans="6:11">
      <c r="F45" s="89"/>
      <c r="H45" s="89"/>
      <c r="I45" s="89"/>
      <c r="J45" s="89"/>
      <c r="K45" s="89"/>
    </row>
    <row r="46" spans="6:11">
      <c r="F46" s="89"/>
      <c r="H46" s="89"/>
      <c r="I46" s="89"/>
      <c r="J46" s="89"/>
      <c r="K46" s="89"/>
    </row>
    <row r="47" spans="6:11">
      <c r="F47" s="89"/>
      <c r="H47" s="89"/>
      <c r="I47" s="89"/>
      <c r="J47" s="89"/>
      <c r="K47" s="89"/>
    </row>
    <row r="48" spans="6:11">
      <c r="F48" s="89"/>
      <c r="H48" s="89"/>
      <c r="I48" s="89"/>
      <c r="J48" s="89"/>
      <c r="K48" s="89"/>
    </row>
    <row r="49" spans="6:11">
      <c r="F49" s="89"/>
      <c r="H49" s="89"/>
      <c r="I49" s="89"/>
      <c r="J49" s="89"/>
      <c r="K49" s="89"/>
    </row>
    <row r="50" spans="6:11">
      <c r="F50" s="89"/>
      <c r="H50" s="89"/>
      <c r="I50" s="89"/>
      <c r="J50" s="89"/>
      <c r="K50" s="89"/>
    </row>
    <row r="51" spans="6:11">
      <c r="F51" s="89"/>
      <c r="H51" s="89"/>
      <c r="I51" s="89"/>
      <c r="J51" s="89"/>
      <c r="K51" s="89"/>
    </row>
    <row r="52" spans="6:11">
      <c r="F52" s="89"/>
      <c r="H52" s="89"/>
      <c r="I52" s="89"/>
      <c r="J52" s="89"/>
      <c r="K52" s="89"/>
    </row>
    <row r="53" spans="6:11">
      <c r="F53" s="89"/>
      <c r="H53" s="89"/>
      <c r="I53" s="89"/>
      <c r="J53" s="89"/>
      <c r="K53" s="89"/>
    </row>
    <row r="54" spans="6:11">
      <c r="F54" s="89"/>
      <c r="H54" s="89"/>
      <c r="I54" s="89"/>
      <c r="J54" s="89"/>
      <c r="K54" s="89"/>
    </row>
  </sheetData>
  <sheetProtection sheet="1" objects="1" scenarios="1"/>
  <mergeCells count="8">
    <mergeCell ref="K5:K6"/>
    <mergeCell ref="B29:E29"/>
    <mergeCell ref="B12:C12"/>
    <mergeCell ref="B14:C14"/>
    <mergeCell ref="B15:C15"/>
    <mergeCell ref="B16:C16"/>
    <mergeCell ref="B21:C21"/>
    <mergeCell ref="B25:C25"/>
  </mergeCells>
  <pageMargins left="0.7" right="0.7" top="0.75" bottom="0.75" header="0.3" footer="0.3"/>
  <pageSetup paperSize="9" orientation="portrait" r:id="rId1"/>
  <ignoredErrors>
    <ignoredError sqref="H19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6F190EB-CE2B-49FB-9C33-7EEFCBD3F456}">
  <dimension ref="A1:D5"/>
  <sheetViews>
    <sheetView workbookViewId="0">
      <selection sqref="A1:XFD1048576"/>
    </sheetView>
  </sheetViews>
  <sheetFormatPr defaultColWidth="11.42578125" defaultRowHeight="15"/>
  <cols>
    <col min="1" max="1" width="22.85546875" customWidth="1"/>
    <col min="2" max="2" width="18.140625" customWidth="1"/>
    <col min="3" max="3" width="33.5703125" customWidth="1"/>
    <col min="4" max="4" width="58.28515625" customWidth="1"/>
  </cols>
  <sheetData>
    <row r="1" spans="1:4" ht="16.5">
      <c r="A1" s="469" t="s">
        <v>177</v>
      </c>
      <c r="B1" s="469" t="s">
        <v>178</v>
      </c>
      <c r="C1" s="469" t="s">
        <v>179</v>
      </c>
      <c r="D1" s="471" t="s">
        <v>180</v>
      </c>
    </row>
    <row r="2" spans="1:4" s="476" customFormat="1" ht="75">
      <c r="A2" s="473" t="s">
        <v>181</v>
      </c>
      <c r="B2" s="475" t="s">
        <v>182</v>
      </c>
      <c r="C2" s="475" t="s">
        <v>183</v>
      </c>
      <c r="D2" s="475" t="s">
        <v>184</v>
      </c>
    </row>
    <row r="3" spans="1:4" ht="75">
      <c r="A3" s="473" t="s">
        <v>185</v>
      </c>
      <c r="B3" s="475" t="s">
        <v>186</v>
      </c>
      <c r="C3" s="475" t="s">
        <v>187</v>
      </c>
      <c r="D3" s="477" t="s">
        <v>188</v>
      </c>
    </row>
    <row r="4" spans="1:4" ht="30">
      <c r="A4" s="473" t="s">
        <v>189</v>
      </c>
      <c r="B4" s="470" t="s">
        <v>190</v>
      </c>
      <c r="C4" s="470" t="s">
        <v>191</v>
      </c>
      <c r="D4" s="472" t="s">
        <v>192</v>
      </c>
    </row>
    <row r="5" spans="1:4" s="476" customFormat="1" ht="90">
      <c r="A5" s="473" t="s">
        <v>193</v>
      </c>
      <c r="B5" s="474" t="s">
        <v>194</v>
      </c>
      <c r="C5" s="474" t="s">
        <v>195</v>
      </c>
      <c r="D5" s="475" t="s">
        <v>196</v>
      </c>
    </row>
  </sheetData>
  <sheetProtection sheet="1" objects="1" scenarios="1"/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Hoja5"/>
  <dimension ref="A1:M20"/>
  <sheetViews>
    <sheetView topLeftCell="A9" workbookViewId="0">
      <selection sqref="A1:XFD1048576"/>
    </sheetView>
  </sheetViews>
  <sheetFormatPr defaultColWidth="11.42578125" defaultRowHeight="15"/>
  <cols>
    <col min="1" max="1" width="49.42578125" customWidth="1"/>
    <col min="4" max="4" width="15.85546875" customWidth="1"/>
    <col min="5" max="5" width="11" customWidth="1"/>
    <col min="6" max="6" width="13.140625" customWidth="1"/>
    <col min="7" max="7" width="15" customWidth="1"/>
    <col min="8" max="8" width="12.7109375" customWidth="1"/>
    <col min="11" max="11" width="59.42578125" customWidth="1"/>
    <col min="12" max="12" width="15.5703125" customWidth="1"/>
  </cols>
  <sheetData>
    <row r="1" spans="1:13" ht="81.75" customHeight="1" thickBot="1">
      <c r="A1" s="280" t="s">
        <v>178</v>
      </c>
      <c r="B1" s="281" t="s">
        <v>197</v>
      </c>
      <c r="C1" s="281" t="s">
        <v>198</v>
      </c>
      <c r="D1" s="281" t="s">
        <v>199</v>
      </c>
      <c r="E1" s="281" t="s">
        <v>200</v>
      </c>
      <c r="F1" s="281" t="s">
        <v>201</v>
      </c>
      <c r="G1" s="281" t="s">
        <v>202</v>
      </c>
      <c r="H1" s="281" t="s">
        <v>203</v>
      </c>
    </row>
    <row r="2" spans="1:13" ht="16.5">
      <c r="A2" s="322" t="s">
        <v>204</v>
      </c>
      <c r="B2" s="323">
        <f>-Plantilla_Junio_2022!F623</f>
        <v>100</v>
      </c>
      <c r="C2" s="324">
        <f>-Plantilla_Junio_2022!F626</f>
        <v>10171.8788062</v>
      </c>
      <c r="D2" s="324">
        <f>-Plantilla_Junio_2022!F653-1</f>
        <v>4576.6574808799987</v>
      </c>
      <c r="E2" s="324">
        <f>-Plantilla_Junio_2022!F630</f>
        <v>12850.172689610001</v>
      </c>
      <c r="F2" s="324">
        <v>0</v>
      </c>
      <c r="G2" s="323">
        <v>1904</v>
      </c>
      <c r="H2" s="323">
        <f>+SUM(B2:G2)</f>
        <v>29602.708976689999</v>
      </c>
      <c r="I2" s="287"/>
      <c r="J2" s="258"/>
    </row>
    <row r="3" spans="1:13" ht="33">
      <c r="A3" s="283" t="s">
        <v>205</v>
      </c>
      <c r="B3" s="323"/>
      <c r="C3" s="324"/>
      <c r="D3" s="324"/>
      <c r="E3" s="324"/>
      <c r="F3" s="489">
        <f>+G2</f>
        <v>1904</v>
      </c>
      <c r="G3" s="282">
        <f>-G2</f>
        <v>-1904</v>
      </c>
      <c r="H3" s="282">
        <f t="shared" ref="H3:H9" si="0">SUM(B3:G3)</f>
        <v>0</v>
      </c>
      <c r="I3" s="287"/>
      <c r="J3" s="258"/>
    </row>
    <row r="4" spans="1:13" ht="30" customHeight="1">
      <c r="A4" s="283" t="s">
        <v>206</v>
      </c>
      <c r="B4" s="282"/>
      <c r="C4" s="282"/>
      <c r="D4" s="282"/>
      <c r="E4" s="282">
        <v>-1589</v>
      </c>
      <c r="F4" s="282"/>
      <c r="G4" s="282"/>
      <c r="H4" s="282">
        <f t="shared" si="0"/>
        <v>-1589</v>
      </c>
    </row>
    <row r="5" spans="1:13" ht="16.5">
      <c r="A5" s="283" t="s">
        <v>207</v>
      </c>
      <c r="B5" s="282"/>
      <c r="C5" s="282"/>
      <c r="D5" s="282"/>
      <c r="E5" s="282">
        <v>-373</v>
      </c>
      <c r="F5" s="282"/>
      <c r="G5" s="282"/>
      <c r="H5" s="282">
        <f t="shared" si="0"/>
        <v>-373</v>
      </c>
    </row>
    <row r="6" spans="1:13" ht="33">
      <c r="A6" s="283" t="s">
        <v>208</v>
      </c>
      <c r="B6" s="282"/>
      <c r="C6" s="282"/>
      <c r="D6" s="282"/>
      <c r="E6" s="282">
        <v>-3101</v>
      </c>
      <c r="G6" s="282"/>
      <c r="H6" s="282">
        <f t="shared" si="0"/>
        <v>-3101</v>
      </c>
    </row>
    <row r="7" spans="1:13" ht="16.5">
      <c r="A7" s="283" t="s">
        <v>209</v>
      </c>
      <c r="B7" s="282"/>
      <c r="C7" s="282"/>
      <c r="D7" s="282"/>
      <c r="E7" s="282"/>
      <c r="F7" s="282">
        <v>-1904</v>
      </c>
      <c r="G7" s="282"/>
      <c r="H7" s="282">
        <f t="shared" si="0"/>
        <v>-1904</v>
      </c>
    </row>
    <row r="8" spans="1:13" ht="16.5">
      <c r="A8" s="283" t="s">
        <v>210</v>
      </c>
      <c r="B8" s="282"/>
      <c r="C8" s="282"/>
      <c r="D8" s="282"/>
      <c r="E8" s="282"/>
      <c r="F8" s="282">
        <f>-Plantilla_Junio_2022!E639</f>
        <v>2170.8148700000002</v>
      </c>
      <c r="H8" s="282">
        <f t="shared" si="0"/>
        <v>2170.8148700000002</v>
      </c>
    </row>
    <row r="9" spans="1:13" ht="17.25" thickBot="1">
      <c r="A9" s="283" t="s">
        <v>211</v>
      </c>
      <c r="B9" s="282"/>
      <c r="C9" s="282"/>
      <c r="D9" s="282"/>
      <c r="E9" s="282"/>
      <c r="F9" s="282"/>
      <c r="G9" s="282">
        <f>+'ER. Res_Jun_2022_NIIF'!F26</f>
        <v>139.49393158999843</v>
      </c>
      <c r="H9" s="282">
        <f t="shared" si="0"/>
        <v>139.49393158999843</v>
      </c>
    </row>
    <row r="10" spans="1:13" ht="17.25" thickBot="1">
      <c r="A10" s="286" t="s">
        <v>212</v>
      </c>
      <c r="B10" s="285">
        <f>SUM(B2:B8)</f>
        <v>100</v>
      </c>
      <c r="C10" s="285">
        <f>SUM(C2:C8)</f>
        <v>10171.8788062</v>
      </c>
      <c r="D10" s="285">
        <f>SUM(D2:D8)</f>
        <v>4576.6574808799987</v>
      </c>
      <c r="E10" s="285">
        <f>SUM(E2:E8)</f>
        <v>7787.1726896100008</v>
      </c>
      <c r="F10" s="285">
        <f>SUM(F2:F8)</f>
        <v>2170.8148700000002</v>
      </c>
      <c r="G10" s="285">
        <f>SUM(G2:G9)</f>
        <v>139.49393158999843</v>
      </c>
      <c r="H10" s="285">
        <f>+SUM(B10:G10)</f>
        <v>24946.017778279995</v>
      </c>
      <c r="I10" s="287">
        <f>-ESF_NIIF_Jun_2022!F73</f>
        <v>-24946.090451520005</v>
      </c>
      <c r="J10" s="287">
        <v>24946</v>
      </c>
      <c r="K10" t="s">
        <v>213</v>
      </c>
      <c r="M10" s="1"/>
    </row>
    <row r="11" spans="1:13" ht="30" customHeight="1">
      <c r="A11" s="283" t="s">
        <v>205</v>
      </c>
      <c r="B11" s="282"/>
      <c r="C11" s="282"/>
      <c r="D11" s="282"/>
      <c r="E11" s="282"/>
      <c r="F11" s="282"/>
      <c r="G11" s="282">
        <f>-G10</f>
        <v>-139.49393158999843</v>
      </c>
      <c r="H11" s="282">
        <f>+SUM(B11:G11)</f>
        <v>-139.49393158999843</v>
      </c>
      <c r="I11" s="287"/>
      <c r="J11" s="1">
        <f>+H11</f>
        <v>-139.49393158999843</v>
      </c>
      <c r="K11" s="288" t="s">
        <v>214</v>
      </c>
      <c r="M11" s="1"/>
    </row>
    <row r="12" spans="1:13" ht="30" customHeight="1">
      <c r="A12" s="283" t="s">
        <v>215</v>
      </c>
      <c r="B12" s="282"/>
      <c r="C12" s="282">
        <f>-BP_202206!E431/1000000</f>
        <v>-33.682168909999994</v>
      </c>
      <c r="E12" s="282">
        <f>+BP_202206!F435/1000000</f>
        <v>4900</v>
      </c>
      <c r="F12" s="282"/>
      <c r="G12" s="282"/>
      <c r="H12" s="282">
        <f t="shared" ref="H12:H18" si="1">+SUM(B12:G12)</f>
        <v>4866.3178310900003</v>
      </c>
      <c r="I12" s="287"/>
      <c r="J12" s="1">
        <f t="shared" ref="J12:J18" si="2">+H12</f>
        <v>4866.3178310900003</v>
      </c>
      <c r="K12" s="288" t="s">
        <v>216</v>
      </c>
      <c r="M12" s="1"/>
    </row>
    <row r="13" spans="1:13" ht="33">
      <c r="A13" s="283" t="s">
        <v>217</v>
      </c>
      <c r="B13" s="282"/>
      <c r="C13" s="282"/>
      <c r="D13" s="282"/>
      <c r="E13" s="282">
        <f>-((BP_202107_202112!E440+BP_202107_202112!E442)/1000000)</f>
        <v>-3690.0626174099998</v>
      </c>
      <c r="F13" s="282"/>
      <c r="G13" s="282"/>
      <c r="H13" s="282">
        <f t="shared" si="1"/>
        <v>-3690.0626174099998</v>
      </c>
      <c r="J13" s="1">
        <f t="shared" si="2"/>
        <v>-3690.0626174099998</v>
      </c>
      <c r="K13" s="288" t="s">
        <v>218</v>
      </c>
    </row>
    <row r="14" spans="1:13" ht="33">
      <c r="A14" s="283" t="s">
        <v>219</v>
      </c>
      <c r="B14" s="282"/>
      <c r="D14" s="282"/>
      <c r="E14" s="282">
        <f>-(BP_202206!E434/1000000)+0.5</f>
        <v>-1658.0139150399998</v>
      </c>
      <c r="F14" s="282"/>
      <c r="G14" s="282"/>
      <c r="H14" s="282">
        <f t="shared" si="1"/>
        <v>-1658.0139150399998</v>
      </c>
      <c r="J14" s="1">
        <f t="shared" si="2"/>
        <v>-1658.0139150399998</v>
      </c>
      <c r="K14" s="288" t="s">
        <v>220</v>
      </c>
      <c r="M14" s="288"/>
    </row>
    <row r="15" spans="1:13" ht="33">
      <c r="A15" s="283" t="s">
        <v>221</v>
      </c>
      <c r="B15" s="282"/>
      <c r="C15" s="282"/>
      <c r="D15" s="282"/>
      <c r="E15" s="282">
        <f>-BP_202206!E436/1000000</f>
        <v>-337.03457131999994</v>
      </c>
      <c r="F15" s="282"/>
      <c r="G15" s="284"/>
      <c r="H15" s="282">
        <f t="shared" si="1"/>
        <v>-337.03457131999994</v>
      </c>
      <c r="J15" s="1">
        <f t="shared" si="2"/>
        <v>-337.03457131999994</v>
      </c>
      <c r="K15" s="288" t="s">
        <v>222</v>
      </c>
      <c r="M15" s="290"/>
    </row>
    <row r="16" spans="1:13" ht="33">
      <c r="A16" s="283" t="s">
        <v>223</v>
      </c>
      <c r="B16" s="282"/>
      <c r="C16" s="282"/>
      <c r="D16" s="282"/>
      <c r="E16" s="282">
        <f>-BP_202206!E435/1000000</f>
        <v>-70.83979386</v>
      </c>
      <c r="F16" s="282"/>
      <c r="G16" s="284"/>
      <c r="H16" s="282">
        <f t="shared" si="1"/>
        <v>-70.83979386</v>
      </c>
      <c r="J16" s="1">
        <f t="shared" si="2"/>
        <v>-70.83979386</v>
      </c>
      <c r="K16" s="288" t="s">
        <v>224</v>
      </c>
      <c r="M16" s="290"/>
    </row>
    <row r="17" spans="1:13" ht="16.5">
      <c r="A17" s="283" t="s">
        <v>225</v>
      </c>
      <c r="B17" s="282"/>
      <c r="C17" s="282"/>
      <c r="D17" s="282"/>
      <c r="E17" s="282"/>
      <c r="F17" s="282">
        <f>+BP_202206!D441/1000000</f>
        <v>-2170.8148700000002</v>
      </c>
      <c r="G17" s="282"/>
      <c r="H17" s="282">
        <f t="shared" si="1"/>
        <v>-2170.8148700000002</v>
      </c>
      <c r="J17" s="1">
        <f t="shared" si="2"/>
        <v>-2170.8148700000002</v>
      </c>
      <c r="K17" s="288" t="s">
        <v>226</v>
      </c>
      <c r="M17" s="290" t="s">
        <v>227</v>
      </c>
    </row>
    <row r="18" spans="1:13" ht="17.25" thickBot="1">
      <c r="A18" s="283" t="s">
        <v>228</v>
      </c>
      <c r="B18" s="282"/>
      <c r="C18" s="282"/>
      <c r="D18" s="282"/>
      <c r="E18" s="282"/>
      <c r="G18" s="282">
        <f>+'ER. Res_Jun_2022_NIIF'!D26</f>
        <v>2203.4252639900042</v>
      </c>
      <c r="H18" s="282">
        <f t="shared" si="1"/>
        <v>2203.4252639900042</v>
      </c>
      <c r="J18" s="1">
        <f t="shared" si="2"/>
        <v>2203.4252639900042</v>
      </c>
      <c r="K18" s="288" t="s">
        <v>229</v>
      </c>
      <c r="M18" s="1"/>
    </row>
    <row r="19" spans="1:13" ht="17.25" thickBot="1">
      <c r="A19" s="286" t="s">
        <v>230</v>
      </c>
      <c r="B19" s="285">
        <f t="shared" ref="B19:H19" si="3">+SUM(B10:B18)</f>
        <v>100</v>
      </c>
      <c r="C19" s="285">
        <f t="shared" si="3"/>
        <v>10138.196637290001</v>
      </c>
      <c r="D19" s="285">
        <f t="shared" si="3"/>
        <v>4576.6574808799987</v>
      </c>
      <c r="E19" s="285">
        <f>+SUM(E10:E18)-0.4</f>
        <v>6930.8217919800018</v>
      </c>
      <c r="F19" s="285">
        <f>+SUM(F10:F18)</f>
        <v>0</v>
      </c>
      <c r="G19" s="285">
        <f t="shared" si="3"/>
        <v>2203.4252639900042</v>
      </c>
      <c r="H19" s="285">
        <f t="shared" si="3"/>
        <v>23949.501174140005</v>
      </c>
      <c r="I19" s="258">
        <f>-'ESF_NIIF_Jun_2022 Resum'!E41</f>
        <v>-23950.109346579997</v>
      </c>
      <c r="J19" s="289">
        <f>SUM(J10:J18)</f>
        <v>23949.48339586001</v>
      </c>
      <c r="M19" s="289"/>
    </row>
    <row r="20" spans="1:13">
      <c r="C20" s="304"/>
      <c r="E20" s="1"/>
      <c r="F20" s="1"/>
    </row>
  </sheetData>
  <sheetProtection sheet="1" objects="1" scenarios="1"/>
  <phoneticPr fontId="52" type="noConversion"/>
  <pageMargins left="0.7" right="0.7" top="0.75" bottom="0.75" header="0.3" footer="0.3"/>
  <pageSetup orientation="portrait" horizontalDpi="300" verticalDpi="300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5596727-9E79-48D4-BC44-374DAFA0BB4A}">
  <sheetPr codeName="Hoja6"/>
  <dimension ref="A1:M65"/>
  <sheetViews>
    <sheetView workbookViewId="0">
      <selection sqref="A1:XFD1048576"/>
    </sheetView>
  </sheetViews>
  <sheetFormatPr defaultColWidth="9.140625" defaultRowHeight="15"/>
  <cols>
    <col min="1" max="1" width="9.140625" style="368"/>
    <col min="2" max="2" width="21.85546875" style="368" customWidth="1"/>
    <col min="3" max="3" width="27.85546875" style="368" customWidth="1"/>
    <col min="4" max="4" width="11.7109375" style="368" customWidth="1"/>
    <col min="5" max="5" width="2.7109375" style="368" customWidth="1"/>
    <col min="6" max="6" width="11.7109375" style="371" customWidth="1"/>
    <col min="7" max="7" width="2.7109375" style="368" customWidth="1"/>
    <col min="8" max="8" width="11.7109375" hidden="1" customWidth="1"/>
    <col min="9" max="9" width="2.7109375" customWidth="1"/>
  </cols>
  <sheetData>
    <row r="1" spans="1:10">
      <c r="A1"/>
      <c r="B1"/>
      <c r="C1"/>
      <c r="D1"/>
      <c r="E1"/>
      <c r="F1"/>
      <c r="G1"/>
    </row>
    <row r="2" spans="1:10">
      <c r="A2" s="513" t="s">
        <v>231</v>
      </c>
      <c r="B2" s="513"/>
      <c r="C2" s="513"/>
      <c r="D2" s="513"/>
      <c r="E2" s="513"/>
      <c r="F2" s="513"/>
      <c r="G2" s="361"/>
      <c r="H2" s="361"/>
      <c r="I2" s="361"/>
      <c r="J2" s="361"/>
    </row>
    <row r="3" spans="1:10">
      <c r="A3" s="513" t="s">
        <v>232</v>
      </c>
      <c r="B3" s="513"/>
      <c r="C3" s="513"/>
      <c r="D3" s="513"/>
      <c r="E3" s="513"/>
      <c r="F3" s="513"/>
      <c r="G3" s="361"/>
      <c r="H3" s="361"/>
      <c r="I3" s="361"/>
      <c r="J3" s="361"/>
    </row>
    <row r="4" spans="1:10">
      <c r="A4" s="514" t="s">
        <v>233</v>
      </c>
      <c r="B4" s="514"/>
      <c r="C4" s="514"/>
      <c r="D4" s="514"/>
      <c r="E4" s="514"/>
      <c r="F4" s="514"/>
      <c r="G4" s="362"/>
      <c r="H4" s="361"/>
      <c r="I4" s="361"/>
      <c r="J4" s="361"/>
    </row>
    <row r="5" spans="1:10">
      <c r="A5" s="514" t="s">
        <v>234</v>
      </c>
      <c r="B5" s="514"/>
      <c r="C5" s="514"/>
      <c r="D5" s="514"/>
      <c r="E5" s="514"/>
      <c r="F5" s="514"/>
      <c r="G5" s="362"/>
      <c r="H5" s="362"/>
      <c r="I5" s="362"/>
      <c r="J5" s="362"/>
    </row>
    <row r="6" spans="1:10">
      <c r="A6" s="363"/>
      <c r="B6" s="364"/>
      <c r="C6" s="364"/>
      <c r="D6" s="364"/>
      <c r="E6" s="364"/>
      <c r="F6" s="365"/>
      <c r="G6" s="364"/>
    </row>
    <row r="7" spans="1:10">
      <c r="A7" s="366"/>
      <c r="B7" s="364"/>
      <c r="C7" s="364"/>
      <c r="D7" s="367">
        <v>2022</v>
      </c>
      <c r="E7" s="364"/>
      <c r="F7" s="367">
        <v>2021</v>
      </c>
      <c r="G7" s="364"/>
      <c r="H7" s="367">
        <v>2021</v>
      </c>
    </row>
    <row r="8" spans="1:10">
      <c r="D8" s="364"/>
      <c r="E8" s="364"/>
      <c r="F8" s="365"/>
      <c r="G8" s="364"/>
    </row>
    <row r="9" spans="1:10">
      <c r="A9" s="369" t="s">
        <v>235</v>
      </c>
      <c r="B9" s="366"/>
      <c r="C9" s="364"/>
      <c r="D9" s="364"/>
      <c r="E9" s="364"/>
      <c r="F9" s="365"/>
      <c r="G9" s="364"/>
    </row>
    <row r="10" spans="1:10">
      <c r="A10" s="370" t="s">
        <v>236</v>
      </c>
      <c r="D10" s="371">
        <f>+'ER. Res_Jun_2022_NIIF'!D26</f>
        <v>2203.4252639900042</v>
      </c>
      <c r="F10" s="371">
        <f>+'ER. Res_Jun_2022_NIIF'!F26</f>
        <v>139.49393158999843</v>
      </c>
      <c r="H10" s="371">
        <v>139</v>
      </c>
    </row>
    <row r="11" spans="1:10">
      <c r="A11" s="369" t="s">
        <v>237</v>
      </c>
      <c r="C11" s="369"/>
      <c r="D11" s="369"/>
      <c r="E11" s="369"/>
      <c r="G11" s="369"/>
      <c r="H11" s="369"/>
    </row>
    <row r="12" spans="1:10">
      <c r="A12" s="370" t="s">
        <v>238</v>
      </c>
      <c r="B12" s="369"/>
      <c r="C12" s="369"/>
      <c r="D12" s="371">
        <f>-'Revisión Flujos 2022'!P13</f>
        <v>42.228445519999994</v>
      </c>
      <c r="E12" s="369"/>
      <c r="F12" s="371">
        <f>-'Revisión Flujos 2021'!O13</f>
        <v>44.809505250000001</v>
      </c>
      <c r="G12" s="369"/>
      <c r="H12" s="371">
        <v>45</v>
      </c>
    </row>
    <row r="13" spans="1:10">
      <c r="A13" s="370" t="s">
        <v>239</v>
      </c>
      <c r="D13" s="371">
        <f>-'Revisión Flujos 2022'!N19</f>
        <v>241.46872581</v>
      </c>
      <c r="F13" s="371">
        <f>-'Revisión Flujos 2021'!M19</f>
        <v>259.34141407999999</v>
      </c>
      <c r="H13" s="371">
        <v>259</v>
      </c>
    </row>
    <row r="14" spans="1:10">
      <c r="A14" s="370" t="s">
        <v>240</v>
      </c>
      <c r="D14" s="371">
        <f>-'Revisión Flujos 2022'!H11</f>
        <v>-43.278626829999993</v>
      </c>
      <c r="F14" s="371">
        <f>-'Revisión Flujos 2021'!G11</f>
        <v>-20.070009260000003</v>
      </c>
      <c r="H14" s="371">
        <v>-20</v>
      </c>
    </row>
    <row r="15" spans="1:10">
      <c r="A15" s="370" t="s">
        <v>241</v>
      </c>
      <c r="D15" s="371">
        <f>-'Revisión Flujos 2022'!E11</f>
        <v>-2.3449080000000002</v>
      </c>
      <c r="F15" s="371">
        <f>-'Revisión Flujos 2021'!D11</f>
        <v>-25.981508999999999</v>
      </c>
      <c r="H15" s="371">
        <v>-26</v>
      </c>
    </row>
    <row r="16" spans="1:10">
      <c r="A16" s="370" t="s">
        <v>242</v>
      </c>
      <c r="D16" s="371">
        <f>+'Revisión Flujos 2022'!F11</f>
        <v>0</v>
      </c>
      <c r="F16" s="371">
        <f>+'Revisión Flujos 2021'!E11</f>
        <v>0</v>
      </c>
      <c r="H16" s="371"/>
    </row>
    <row r="17" spans="1:10">
      <c r="A17" s="370" t="s">
        <v>243</v>
      </c>
      <c r="D17" s="371">
        <v>0</v>
      </c>
      <c r="F17" s="371">
        <v>0</v>
      </c>
      <c r="H17" s="371"/>
    </row>
    <row r="18" spans="1:10">
      <c r="A18" s="370" t="s">
        <v>244</v>
      </c>
      <c r="D18" s="371">
        <f>+'Revisión Flujos 2022'!U28</f>
        <v>0</v>
      </c>
      <c r="H18" s="371"/>
    </row>
    <row r="19" spans="1:10">
      <c r="A19" s="370" t="s">
        <v>245</v>
      </c>
      <c r="D19" s="371">
        <v>0</v>
      </c>
      <c r="E19" s="372"/>
      <c r="F19" s="371">
        <v>0</v>
      </c>
      <c r="G19" s="372"/>
    </row>
    <row r="20" spans="1:10" ht="15.75" thickBot="1">
      <c r="A20" s="373" t="s">
        <v>246</v>
      </c>
      <c r="B20" s="373"/>
      <c r="C20" s="373"/>
      <c r="D20" s="374">
        <f>+SUM(D10:D19)</f>
        <v>2441.498900490004</v>
      </c>
      <c r="E20" s="372"/>
      <c r="F20" s="374">
        <f>+SUM(F10:F19)</f>
        <v>397.5933326599984</v>
      </c>
      <c r="G20" s="372"/>
      <c r="H20" s="374">
        <f>+SUM(H10:H19)</f>
        <v>397</v>
      </c>
    </row>
    <row r="21" spans="1:10" ht="15.75" thickTop="1">
      <c r="A21" s="370"/>
      <c r="D21" s="372"/>
      <c r="E21" s="372"/>
      <c r="F21" s="372"/>
      <c r="G21" s="372"/>
    </row>
    <row r="22" spans="1:10">
      <c r="A22" s="375" t="s">
        <v>247</v>
      </c>
      <c r="D22" s="372"/>
      <c r="E22" s="372"/>
      <c r="F22" s="372"/>
      <c r="G22" s="372"/>
    </row>
    <row r="23" spans="1:10">
      <c r="A23" s="370" t="s">
        <v>248</v>
      </c>
      <c r="D23" s="376">
        <f>-'Revisión Flujos 2022'!AD10</f>
        <v>1679.0079621199993</v>
      </c>
      <c r="E23" s="372"/>
      <c r="F23" s="376">
        <f>-'Revisión Flujos 2021'!AC10</f>
        <v>-4650.5893522400002</v>
      </c>
      <c r="G23" s="372"/>
      <c r="H23" s="376">
        <v>-4651</v>
      </c>
    </row>
    <row r="24" spans="1:10">
      <c r="A24" s="370" t="s">
        <v>249</v>
      </c>
      <c r="D24" s="376">
        <f>-'Revisión Flujos 2022'!AD12</f>
        <v>9.5</v>
      </c>
      <c r="E24" s="372"/>
      <c r="F24" s="376">
        <v>0</v>
      </c>
      <c r="G24" s="372"/>
      <c r="H24" s="376"/>
    </row>
    <row r="25" spans="1:10">
      <c r="A25" s="370" t="s">
        <v>250</v>
      </c>
      <c r="D25" s="371">
        <f>-('Revisión Flujos 2022'!AD11+'Revisión Flujos 2022'!AD18)</f>
        <v>1365.4403691999987</v>
      </c>
      <c r="F25" s="371">
        <f>-('Revisión Flujos 2021'!AC11+'Revisión Flujos 2021'!AC18)</f>
        <v>3241.3231293200006</v>
      </c>
      <c r="H25" s="371">
        <v>3243</v>
      </c>
      <c r="J25" s="371"/>
    </row>
    <row r="26" spans="1:10">
      <c r="A26" s="370" t="s">
        <v>251</v>
      </c>
      <c r="D26" s="371">
        <f>-'Revisión Flujos 2022'!AD13</f>
        <v>-41.828445519999995</v>
      </c>
      <c r="F26" s="371">
        <f>-('Revisión Flujos 2021'!AC13)</f>
        <v>-44.809505249999965</v>
      </c>
      <c r="H26" s="371">
        <v>-45</v>
      </c>
    </row>
    <row r="27" spans="1:10">
      <c r="A27" s="370" t="s">
        <v>252</v>
      </c>
      <c r="D27" s="371">
        <f>+'Revisión Flujos 2022'!AD27</f>
        <v>-401.12369859</v>
      </c>
      <c r="F27" s="371">
        <f>+'Revisión Flujos 2021'!AC27</f>
        <v>471.41085311000006</v>
      </c>
      <c r="H27" s="371">
        <v>471</v>
      </c>
    </row>
    <row r="28" spans="1:10">
      <c r="A28" s="370" t="s">
        <v>253</v>
      </c>
      <c r="D28" s="371">
        <f>+'Revisión Flujos 2022'!AD28</f>
        <v>0</v>
      </c>
      <c r="F28" s="371">
        <f>+'Revisión Flujos 2021'!AC28</f>
        <v>0</v>
      </c>
      <c r="H28" s="371"/>
    </row>
    <row r="29" spans="1:10">
      <c r="A29" s="370" t="s">
        <v>254</v>
      </c>
      <c r="C29" s="377"/>
      <c r="D29" s="371">
        <f>+'Revisión Flujos 2022'!AD32</f>
        <v>-112.0823483800001</v>
      </c>
      <c r="E29" s="377"/>
      <c r="F29" s="371">
        <f>+'Revisión Flujos 2021'!AC31</f>
        <v>249.3246614200001</v>
      </c>
      <c r="G29" s="377"/>
      <c r="H29" s="377">
        <v>249</v>
      </c>
    </row>
    <row r="30" spans="1:10">
      <c r="A30" s="370" t="s">
        <v>255</v>
      </c>
      <c r="C30" s="377"/>
      <c r="D30" s="371">
        <f>+'Revisión Flujos 2022'!AD31</f>
        <v>-1031.7781834200007</v>
      </c>
      <c r="E30" s="377"/>
      <c r="F30" s="371">
        <f>+'Revisión Flujos 2021'!AC29</f>
        <v>394.25534557999731</v>
      </c>
      <c r="G30" s="377"/>
      <c r="H30" s="371">
        <v>-212</v>
      </c>
    </row>
    <row r="31" spans="1:10">
      <c r="A31" s="370" t="s">
        <v>256</v>
      </c>
      <c r="C31" s="377"/>
      <c r="D31" s="371">
        <f>+'Revisión Flujos 2022'!AD29</f>
        <v>0</v>
      </c>
      <c r="E31" s="377"/>
      <c r="F31" s="371">
        <f>+'Revisión Flujos 2021'!AC30</f>
        <v>0</v>
      </c>
      <c r="G31" s="377"/>
      <c r="H31" s="371">
        <v>-2312</v>
      </c>
    </row>
    <row r="32" spans="1:10">
      <c r="A32" s="370" t="s">
        <v>257</v>
      </c>
      <c r="C32" s="377"/>
      <c r="D32" s="371">
        <f>+'Revisión Flujos 2022'!AD33</f>
        <v>159.01767383000151</v>
      </c>
      <c r="E32" s="377"/>
      <c r="F32" s="371">
        <f>+'Revisión Flujos 2021'!AC32</f>
        <v>146.48215353999964</v>
      </c>
      <c r="G32" s="377"/>
      <c r="H32" s="371">
        <v>146</v>
      </c>
    </row>
    <row r="33" spans="1:11" ht="13.5" hidden="1" customHeight="1">
      <c r="A33" s="370" t="s">
        <v>258</v>
      </c>
      <c r="C33" s="377"/>
      <c r="D33" s="371">
        <f>+'Revisión Flujos 2022'!AD40</f>
        <v>0</v>
      </c>
      <c r="E33" s="377"/>
      <c r="G33" s="377"/>
      <c r="H33" s="371"/>
    </row>
    <row r="34" spans="1:11">
      <c r="A34" s="370" t="s">
        <v>259</v>
      </c>
      <c r="C34" s="377"/>
      <c r="D34" s="371">
        <f>+'Revisión Flujos 2022'!AD26+'Revisión Flujos 2022'!AD41+'Revisión Flujos 2022'!AD30</f>
        <v>-1525.1202309999999</v>
      </c>
      <c r="E34" s="377"/>
      <c r="F34" s="371">
        <f>+'Revisión Flujos 2021'!AC26+'Revisión Flujos 2021'!AC40</f>
        <v>-5201.9534750000003</v>
      </c>
      <c r="G34" s="377"/>
      <c r="H34" s="371">
        <v>-2283</v>
      </c>
    </row>
    <row r="35" spans="1:11" ht="15.75" thickBot="1">
      <c r="A35" s="373" t="s">
        <v>260</v>
      </c>
      <c r="B35" s="373"/>
      <c r="C35" s="373"/>
      <c r="D35" s="374">
        <f>SUM(D20:D34)-1</f>
        <v>2541.5319987300036</v>
      </c>
      <c r="E35" s="378"/>
      <c r="F35" s="374">
        <f>SUM(F20:F34)</f>
        <v>-4996.9628568600037</v>
      </c>
      <c r="G35" s="378"/>
      <c r="H35" s="374">
        <f>SUM(H20:H34)</f>
        <v>-4997</v>
      </c>
    </row>
    <row r="36" spans="1:11" ht="15.75" thickTop="1">
      <c r="A36" s="379"/>
      <c r="B36" s="379"/>
      <c r="C36" s="379"/>
      <c r="D36" s="380"/>
      <c r="E36" s="380"/>
      <c r="F36" s="381"/>
      <c r="G36" s="380"/>
    </row>
    <row r="37" spans="1:11">
      <c r="A37" s="369"/>
      <c r="B37" s="369"/>
      <c r="C37" s="381"/>
      <c r="D37" s="369"/>
      <c r="E37" s="369"/>
      <c r="F37" s="381"/>
      <c r="G37" s="369"/>
    </row>
    <row r="38" spans="1:11">
      <c r="A38" s="368" t="s">
        <v>261</v>
      </c>
      <c r="D38" s="371">
        <f>-'Revisión Flujos 2022'!AD19</f>
        <v>200.41434438000215</v>
      </c>
      <c r="F38" s="371">
        <f>-'Revisión Flujos 2021'!AC19</f>
        <v>97.061252960000274</v>
      </c>
      <c r="H38">
        <v>97</v>
      </c>
      <c r="K38" s="371"/>
    </row>
    <row r="39" spans="1:11" hidden="1">
      <c r="A39" s="368" t="s">
        <v>262</v>
      </c>
      <c r="D39" s="371">
        <f>-'Revisión Flujos 2022'!AD20</f>
        <v>0</v>
      </c>
      <c r="F39" s="371">
        <f>-'Revisión Flujos 2021'!AC20</f>
        <v>-3.1999999284744262E-7</v>
      </c>
      <c r="K39" s="371"/>
    </row>
    <row r="41" spans="1:11" ht="15.75" thickBot="1">
      <c r="A41" s="373" t="s">
        <v>263</v>
      </c>
      <c r="B41" s="373"/>
      <c r="C41" s="373"/>
      <c r="D41" s="374">
        <f>SUM(D38:D39)</f>
        <v>200.41434438000215</v>
      </c>
      <c r="E41" s="378"/>
      <c r="F41" s="374">
        <f>SUM(F38:F39)</f>
        <v>97.061252640000276</v>
      </c>
      <c r="G41" s="378"/>
      <c r="H41" s="374">
        <f>SUM(H38:H39)</f>
        <v>97</v>
      </c>
    </row>
    <row r="42" spans="1:11" ht="15.75" thickTop="1">
      <c r="A42" s="380"/>
      <c r="B42" s="380"/>
      <c r="C42" s="380"/>
      <c r="D42" s="378"/>
      <c r="E42" s="378"/>
      <c r="F42" s="365"/>
      <c r="G42" s="378"/>
    </row>
    <row r="43" spans="1:11">
      <c r="A43" s="369"/>
      <c r="B43" s="369"/>
      <c r="C43" s="369"/>
      <c r="D43" s="369"/>
      <c r="E43" s="369"/>
      <c r="F43" s="381"/>
      <c r="G43" s="369"/>
    </row>
    <row r="44" spans="1:11">
      <c r="A44" s="368" t="s">
        <v>264</v>
      </c>
      <c r="D44" s="371">
        <f>+'Revisión Flujos 2022'!AD49</f>
        <v>-3199.4063689300128</v>
      </c>
      <c r="F44" s="371">
        <f>+'Revisión Flujos 2021'!AC48</f>
        <v>-4796.407502309994</v>
      </c>
      <c r="G44" s="382"/>
      <c r="H44" s="371">
        <v>-4796</v>
      </c>
    </row>
    <row r="45" spans="1:11" ht="15.75" thickBot="1">
      <c r="A45" s="373" t="s">
        <v>265</v>
      </c>
      <c r="B45" s="373"/>
      <c r="C45" s="373"/>
      <c r="D45" s="374">
        <f>+SUM(D44:D44)</f>
        <v>-3199.4063689300128</v>
      </c>
      <c r="E45" s="378"/>
      <c r="F45" s="374">
        <f>+SUM(F44:F44)</f>
        <v>-4796.407502309994</v>
      </c>
      <c r="G45" s="378"/>
      <c r="H45" s="374">
        <f>+SUM(H44:H44)</f>
        <v>-4796</v>
      </c>
    </row>
    <row r="46" spans="1:11" ht="15.75" thickTop="1">
      <c r="A46" s="379"/>
      <c r="B46" s="379"/>
      <c r="C46" s="379"/>
      <c r="D46" s="380"/>
      <c r="E46" s="380"/>
      <c r="F46" s="381"/>
      <c r="G46" s="380"/>
    </row>
    <row r="48" spans="1:11" ht="15.75" thickBot="1">
      <c r="A48" s="373" t="s">
        <v>266</v>
      </c>
      <c r="B48" s="373"/>
      <c r="C48" s="373"/>
      <c r="D48" s="374">
        <f>(+D35+D41+D45)</f>
        <v>-457.4600258200071</v>
      </c>
      <c r="E48" s="380"/>
      <c r="F48" s="374">
        <f>(+F35+F41+F45)-0.4</f>
        <v>-9696.7091065299974</v>
      </c>
      <c r="G48" s="380"/>
      <c r="H48" s="374">
        <f>(+H35+H41+H45)</f>
        <v>-9696</v>
      </c>
    </row>
    <row r="49" spans="1:13" ht="15.75" thickTop="1"/>
    <row r="50" spans="1:13" ht="15.75" thickBot="1">
      <c r="A50" s="373" t="s">
        <v>267</v>
      </c>
      <c r="B50" s="373"/>
      <c r="C50" s="373"/>
      <c r="D50" s="374">
        <f>+'ESF_NIIF_Jun_2022 Resum'!G10</f>
        <v>5607.1205262899994</v>
      </c>
      <c r="E50" s="380"/>
      <c r="F50" s="374">
        <f>+'Revisión Flujos 2021'!C9</f>
        <v>15302.78110237</v>
      </c>
      <c r="G50" s="380"/>
      <c r="H50" s="374">
        <v>15302</v>
      </c>
    </row>
    <row r="51" spans="1:13" ht="15.75" thickTop="1">
      <c r="A51" s="369"/>
      <c r="B51" s="369"/>
      <c r="C51" s="369"/>
      <c r="D51" s="369"/>
      <c r="E51" s="369"/>
      <c r="F51" s="381"/>
      <c r="G51" s="369"/>
    </row>
    <row r="52" spans="1:13" ht="15.75" thickBot="1">
      <c r="A52" s="373" t="s">
        <v>268</v>
      </c>
      <c r="B52" s="373"/>
      <c r="C52" s="373"/>
      <c r="D52" s="374">
        <f>+D48+D50</f>
        <v>5149.6605004699923</v>
      </c>
      <c r="E52" s="380"/>
      <c r="F52" s="374">
        <f>+F48+F50</f>
        <v>5606.0719958400023</v>
      </c>
      <c r="G52" s="380"/>
      <c r="H52" s="374">
        <f>+H48+H50</f>
        <v>5606</v>
      </c>
    </row>
    <row r="53" spans="1:13" ht="15.75" thickTop="1"/>
    <row r="54" spans="1:13">
      <c r="D54" s="371">
        <f>-'ESF_NIIF_Jun_2022 Resum'!E10</f>
        <v>-5149.3160004700003</v>
      </c>
      <c r="F54" s="371">
        <f>-'Revisión Flujos 2021'!AB9</f>
        <v>-5607.1205262899994</v>
      </c>
      <c r="H54" s="371">
        <v>-5607</v>
      </c>
    </row>
    <row r="56" spans="1:13">
      <c r="D56" s="383">
        <f>+D52+D54</f>
        <v>0.34449999999196734</v>
      </c>
      <c r="F56" s="371">
        <f>+F52+F54</f>
        <v>-1.048530449997088</v>
      </c>
    </row>
    <row r="60" spans="1:13" s="385" customFormat="1" ht="12.75">
      <c r="A60" s="384"/>
      <c r="C60" s="384" t="s">
        <v>269</v>
      </c>
      <c r="D60" s="384"/>
      <c r="E60" s="386"/>
      <c r="H60" s="384"/>
      <c r="I60" s="384"/>
      <c r="J60" s="387"/>
      <c r="K60" s="387"/>
      <c r="L60" s="387"/>
      <c r="M60" s="387"/>
    </row>
    <row r="61" spans="1:13" s="387" customFormat="1" ht="12.75">
      <c r="A61" s="388" t="s">
        <v>270</v>
      </c>
      <c r="C61" s="389" t="s">
        <v>271</v>
      </c>
      <c r="D61" s="389"/>
      <c r="E61" s="390" t="s">
        <v>272</v>
      </c>
      <c r="H61" s="389"/>
      <c r="I61" s="389"/>
      <c r="J61" s="385"/>
      <c r="K61" s="385"/>
      <c r="L61" s="385"/>
      <c r="M61" s="385"/>
    </row>
    <row r="62" spans="1:13" s="385" customFormat="1" ht="12.75">
      <c r="A62" s="388" t="s">
        <v>273</v>
      </c>
      <c r="C62" s="389" t="s">
        <v>274</v>
      </c>
      <c r="D62" s="389"/>
      <c r="E62" s="390" t="s">
        <v>275</v>
      </c>
      <c r="H62" s="384"/>
      <c r="I62" s="384"/>
      <c r="J62" s="387"/>
      <c r="K62" s="387"/>
      <c r="L62" s="387"/>
      <c r="M62" s="387"/>
    </row>
    <row r="63" spans="1:13" s="385" customFormat="1" ht="12.75">
      <c r="A63" s="389"/>
      <c r="C63" s="391" t="s">
        <v>276</v>
      </c>
      <c r="D63" s="391"/>
      <c r="E63" s="390" t="s">
        <v>277</v>
      </c>
      <c r="H63" s="389"/>
      <c r="I63" s="389"/>
    </row>
    <row r="64" spans="1:13" s="387" customFormat="1" ht="12.75">
      <c r="A64" s="388"/>
      <c r="B64" s="392"/>
      <c r="C64" s="389"/>
      <c r="D64" s="389"/>
      <c r="E64" s="390" t="s">
        <v>278</v>
      </c>
      <c r="H64" s="384"/>
      <c r="I64" s="384"/>
      <c r="M64" s="385"/>
    </row>
    <row r="65" spans="1:1">
      <c r="A65" s="393"/>
    </row>
  </sheetData>
  <sheetProtection sheet="1" objects="1" scenarios="1"/>
  <mergeCells count="4">
    <mergeCell ref="A2:F2"/>
    <mergeCell ref="A3:F3"/>
    <mergeCell ref="A4:F4"/>
    <mergeCell ref="A5:F5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 codeName="Hoja7"/>
  <dimension ref="A2:K1220"/>
  <sheetViews>
    <sheetView workbookViewId="0">
      <selection sqref="A1:XFD1048576"/>
    </sheetView>
  </sheetViews>
  <sheetFormatPr defaultColWidth="11.42578125" defaultRowHeight="15"/>
  <cols>
    <col min="2" max="2" width="12" style="271" bestFit="1" customWidth="1"/>
    <col min="3" max="3" width="45.28515625" style="271" customWidth="1"/>
    <col min="4" max="4" width="13.7109375" style="271" customWidth="1"/>
    <col min="5" max="5" width="13.7109375" style="272" customWidth="1"/>
    <col min="6" max="6" width="13.7109375" style="272" hidden="1" customWidth="1"/>
    <col min="7" max="7" width="12.42578125" style="272" customWidth="1"/>
    <col min="8" max="8" width="16.7109375" style="271" customWidth="1"/>
    <col min="10" max="10" width="62.5703125" customWidth="1"/>
    <col min="11" max="11" width="7.42578125" customWidth="1"/>
  </cols>
  <sheetData>
    <row r="2" spans="1:9">
      <c r="B2" s="270" t="s">
        <v>279</v>
      </c>
    </row>
    <row r="3" spans="1:9">
      <c r="B3" s="273" t="s">
        <v>280</v>
      </c>
    </row>
    <row r="4" spans="1:9">
      <c r="B4" s="273"/>
    </row>
    <row r="7" spans="1:9">
      <c r="A7" s="274" t="s">
        <v>281</v>
      </c>
      <c r="B7" s="274" t="s">
        <v>282</v>
      </c>
      <c r="C7" s="274" t="s">
        <v>178</v>
      </c>
      <c r="D7" s="275" t="s">
        <v>283</v>
      </c>
      <c r="E7" s="275" t="s">
        <v>284</v>
      </c>
      <c r="F7" s="275" t="s">
        <v>285</v>
      </c>
      <c r="G7" s="275" t="s">
        <v>3</v>
      </c>
      <c r="H7" s="276">
        <v>1000000</v>
      </c>
      <c r="I7" s="462" t="s">
        <v>286</v>
      </c>
    </row>
    <row r="8" spans="1:9">
      <c r="A8" s="278">
        <f>+LEN(B8)</f>
        <v>1</v>
      </c>
      <c r="B8" s="318">
        <v>1</v>
      </c>
      <c r="C8" s="278" t="s">
        <v>287</v>
      </c>
      <c r="D8" s="279">
        <f>+IFERROR(VLOOKUP(B8,BP_202206!$B:$G,6,0),0)/$H$7</f>
        <v>27586.363881779991</v>
      </c>
      <c r="E8" s="279">
        <f>+IFERROR(VLOOKUP(B8,BP_202106!$B:$G,6,0),0)/$H$7</f>
        <v>31492.849526919999</v>
      </c>
      <c r="F8" s="279">
        <f>+IFERROR(VLOOKUP(B8,BP_202006!$B:$G,6,0),0)/$H$7</f>
        <v>40090.415807109996</v>
      </c>
      <c r="G8" s="279">
        <f>+D8-E8</f>
        <v>-3906.4856451400083</v>
      </c>
      <c r="H8" s="277"/>
    </row>
    <row r="9" spans="1:9">
      <c r="A9" s="278">
        <f t="shared" ref="A9:A88" si="0">+LEN(B9)</f>
        <v>2</v>
      </c>
      <c r="B9" s="318">
        <v>11</v>
      </c>
      <c r="C9" s="278" t="s">
        <v>288</v>
      </c>
      <c r="D9" s="279">
        <f>+IFERROR(VLOOKUP(B9,BP_202206!$B:$G,6,0),0)/$H$7</f>
        <v>5149.621969580001</v>
      </c>
      <c r="E9" s="279">
        <f>+IFERROR(VLOOKUP(B9,BP_202106!$B:$G,6,0),0)/$H$7</f>
        <v>5606.599748040001</v>
      </c>
      <c r="F9" s="279">
        <f>+IFERROR(VLOOKUP(B9,BP_202006!$B:$G,6,0),0)/$H$7</f>
        <v>15302.78110237</v>
      </c>
      <c r="G9" s="279">
        <f t="shared" ref="G9:G47" si="1">+D9-E9</f>
        <v>-456.97777846000008</v>
      </c>
      <c r="H9" s="277"/>
    </row>
    <row r="10" spans="1:9">
      <c r="A10" s="278">
        <f t="shared" si="0"/>
        <v>4</v>
      </c>
      <c r="B10" s="318">
        <v>1105</v>
      </c>
      <c r="C10" s="278" t="s">
        <v>289</v>
      </c>
      <c r="D10" s="279">
        <f>+IFERROR(VLOOKUP(B10,BP_202206!$B:$G,6,0),0)/$H$7</f>
        <v>6.71600047</v>
      </c>
      <c r="E10" s="279">
        <f>+IFERROR(VLOOKUP(B10,BP_202106!$B:$G,6,0),0)/$H$7</f>
        <v>3.4920004699999998</v>
      </c>
      <c r="F10" s="279">
        <f>+IFERROR(VLOOKUP(B10,BP_202006!$B:$G,6,0),0)/$H$7</f>
        <v>2.0990004699999996</v>
      </c>
      <c r="G10" s="279">
        <f t="shared" si="1"/>
        <v>3.2240000000000002</v>
      </c>
      <c r="H10" s="277"/>
    </row>
    <row r="11" spans="1:9">
      <c r="A11" s="278">
        <f t="shared" si="0"/>
        <v>6</v>
      </c>
      <c r="B11" s="318">
        <v>110501</v>
      </c>
      <c r="C11" s="278" t="s">
        <v>290</v>
      </c>
      <c r="D11" s="279">
        <f>+IFERROR(VLOOKUP(B11,BP_202206!$B:$G,6,0),0)/$H$7</f>
        <v>2.4660004699999996</v>
      </c>
      <c r="E11" s="279">
        <f>+IFERROR(VLOOKUP(B11,BP_202106!$B:$G,6,0),0)/$H$7</f>
        <v>0.64200046999999993</v>
      </c>
      <c r="F11" s="279">
        <f>+IFERROR(VLOOKUP(B11,BP_202006!$B:$G,6,0),0)/$H$7</f>
        <v>4.900046999999997E-2</v>
      </c>
      <c r="G11" s="279">
        <f t="shared" si="1"/>
        <v>1.8239999999999996</v>
      </c>
      <c r="H11" s="277"/>
    </row>
    <row r="12" spans="1:9">
      <c r="A12" s="278">
        <f t="shared" si="0"/>
        <v>8</v>
      </c>
      <c r="B12" s="318">
        <v>11050101</v>
      </c>
      <c r="C12" s="278" t="s">
        <v>291</v>
      </c>
      <c r="D12" s="279">
        <f>+IFERROR(VLOOKUP(B12,BP_202206!$B:$G,6,0),0)/$H$7</f>
        <v>2.4660004699999996</v>
      </c>
      <c r="E12" s="279">
        <f>+IFERROR(VLOOKUP(B12,BP_202106!$B:$G,6,0),0)/$H$7</f>
        <v>0.64200046999999993</v>
      </c>
      <c r="F12" s="279">
        <f>+IFERROR(VLOOKUP(B12,BP_202006!$B:$G,6,0),0)/$H$7</f>
        <v>4.900046999999997E-2</v>
      </c>
      <c r="G12" s="279">
        <f t="shared" si="1"/>
        <v>1.8239999999999996</v>
      </c>
      <c r="H12" s="277"/>
    </row>
    <row r="13" spans="1:9">
      <c r="A13" s="278">
        <f t="shared" si="0"/>
        <v>8</v>
      </c>
      <c r="B13" s="318">
        <v>11050102</v>
      </c>
      <c r="C13" s="278" t="s">
        <v>292</v>
      </c>
      <c r="D13" s="279">
        <f>+IFERROR(VLOOKUP(B13,BP_202206!$B:$G,6,0),0)/$H$7</f>
        <v>0</v>
      </c>
      <c r="E13" s="279">
        <f>+IFERROR(VLOOKUP(B13,BP_202106!$B:$G,6,0),0)/$H$7</f>
        <v>0</v>
      </c>
      <c r="F13" s="279">
        <f>+IFERROR(VLOOKUP(B13,BP_202006!$B:$G,6,0),0)/$H$7</f>
        <v>0</v>
      </c>
      <c r="G13" s="279">
        <f t="shared" si="1"/>
        <v>0</v>
      </c>
      <c r="H13" s="277"/>
    </row>
    <row r="14" spans="1:9">
      <c r="A14" s="278">
        <f t="shared" si="0"/>
        <v>8</v>
      </c>
      <c r="B14" s="318">
        <v>11050103</v>
      </c>
      <c r="C14" s="278" t="s">
        <v>293</v>
      </c>
      <c r="D14" s="279">
        <f>+IFERROR(VLOOKUP(B14,BP_202206!$B:$G,6,0),0)/$H$7</f>
        <v>0</v>
      </c>
      <c r="E14" s="279">
        <f>+IFERROR(VLOOKUP(B14,BP_202106!$B:$G,6,0),0)/$H$7</f>
        <v>0</v>
      </c>
      <c r="F14" s="279">
        <f>+IFERROR(VLOOKUP(B14,BP_202006!$B:$G,6,0),0)/$H$7</f>
        <v>0</v>
      </c>
      <c r="G14" s="279">
        <f t="shared" si="1"/>
        <v>0</v>
      </c>
      <c r="H14" s="277"/>
    </row>
    <row r="15" spans="1:9">
      <c r="A15" s="278">
        <f t="shared" si="0"/>
        <v>8</v>
      </c>
      <c r="B15" s="318">
        <v>11050104</v>
      </c>
      <c r="C15" s="278" t="s">
        <v>294</v>
      </c>
      <c r="D15" s="279">
        <f>+IFERROR(VLOOKUP(B15,BP_202206!$B:$G,6,0),0)/$H$7</f>
        <v>0</v>
      </c>
      <c r="E15" s="279">
        <f>+IFERROR(VLOOKUP(B15,BP_202106!$B:$G,6,0),0)/$H$7</f>
        <v>0</v>
      </c>
      <c r="F15" s="279">
        <f>+IFERROR(VLOOKUP(B15,BP_202006!$B:$G,6,0),0)/$H$7</f>
        <v>0</v>
      </c>
      <c r="G15" s="279">
        <f t="shared" si="1"/>
        <v>0</v>
      </c>
      <c r="H15" s="277"/>
    </row>
    <row r="16" spans="1:9">
      <c r="A16" s="278">
        <f t="shared" si="0"/>
        <v>6</v>
      </c>
      <c r="B16" s="318">
        <v>110502</v>
      </c>
      <c r="C16" s="278" t="s">
        <v>295</v>
      </c>
      <c r="D16" s="279">
        <f>+IFERROR(VLOOKUP(B16,BP_202206!$B:$G,6,0),0)/$H$7</f>
        <v>4.25</v>
      </c>
      <c r="E16" s="279">
        <f>+IFERROR(VLOOKUP(B16,BP_202106!$B:$G,6,0),0)/$H$7</f>
        <v>2.85</v>
      </c>
      <c r="F16" s="279">
        <f>+IFERROR(VLOOKUP(B16,BP_202006!$B:$G,6,0),0)/$H$7</f>
        <v>2.0499999999999998</v>
      </c>
      <c r="G16" s="279">
        <f t="shared" si="1"/>
        <v>1.4</v>
      </c>
      <c r="H16" s="277"/>
    </row>
    <row r="17" spans="1:8">
      <c r="A17" s="278">
        <f t="shared" si="0"/>
        <v>8</v>
      </c>
      <c r="B17" s="318">
        <v>11050201</v>
      </c>
      <c r="C17" s="278" t="s">
        <v>296</v>
      </c>
      <c r="D17" s="279">
        <f>+IFERROR(VLOOKUP(B17,BP_202206!$B:$G,6,0),0)/$H$7</f>
        <v>0.4</v>
      </c>
      <c r="E17" s="279">
        <f>+IFERROR(VLOOKUP(B17,BP_202106!$B:$G,6,0),0)/$H$7</f>
        <v>0.4</v>
      </c>
      <c r="F17" s="279">
        <f>+IFERROR(VLOOKUP(B17,BP_202006!$B:$G,6,0),0)/$H$7</f>
        <v>0.4</v>
      </c>
      <c r="G17" s="279">
        <f t="shared" si="1"/>
        <v>0</v>
      </c>
      <c r="H17" s="277"/>
    </row>
    <row r="18" spans="1:8">
      <c r="A18" s="278">
        <f t="shared" si="0"/>
        <v>8</v>
      </c>
      <c r="B18" s="318">
        <v>11050204</v>
      </c>
      <c r="C18" s="278" t="s">
        <v>297</v>
      </c>
      <c r="D18" s="279">
        <f>+IFERROR(VLOOKUP(B18,BP_202206!$B:$G,6,0),0)/$H$7</f>
        <v>0.2</v>
      </c>
      <c r="E18" s="279">
        <f>+IFERROR(VLOOKUP(B18,BP_202106!$B:$G,6,0),0)/$H$7</f>
        <v>0.2</v>
      </c>
      <c r="F18" s="279">
        <f>+IFERROR(VLOOKUP(B18,BP_202006!$B:$G,6,0),0)/$H$7</f>
        <v>0.2</v>
      </c>
      <c r="G18" s="279">
        <f t="shared" si="1"/>
        <v>0</v>
      </c>
      <c r="H18" s="277"/>
    </row>
    <row r="19" spans="1:8">
      <c r="A19" s="278">
        <f t="shared" si="0"/>
        <v>8</v>
      </c>
      <c r="B19" s="318">
        <v>11050205</v>
      </c>
      <c r="C19" s="278" t="s">
        <v>298</v>
      </c>
      <c r="D19" s="279">
        <f>+IFERROR(VLOOKUP(B19,BP_202206!$B:$G,6,0),0)/$H$7</f>
        <v>0.4</v>
      </c>
      <c r="E19" s="279">
        <f>+IFERROR(VLOOKUP(B19,BP_202106!$B:$G,6,0),0)/$H$7</f>
        <v>0.2</v>
      </c>
      <c r="F19" s="279">
        <f>+IFERROR(VLOOKUP(B19,BP_202006!$B:$G,6,0),0)/$H$7</f>
        <v>0.2</v>
      </c>
      <c r="G19" s="279">
        <f t="shared" si="1"/>
        <v>0.2</v>
      </c>
      <c r="H19" s="277"/>
    </row>
    <row r="20" spans="1:8">
      <c r="A20" s="278">
        <f t="shared" si="0"/>
        <v>8</v>
      </c>
      <c r="B20" s="318">
        <v>11050212</v>
      </c>
      <c r="C20" s="278" t="s">
        <v>299</v>
      </c>
      <c r="D20" s="279">
        <f>+IFERROR(VLOOKUP(B20,BP_202206!$B:$G,6,0),0)/$H$7</f>
        <v>0.4</v>
      </c>
      <c r="E20" s="279">
        <f>+IFERROR(VLOOKUP(B20,BP_202106!$B:$G,6,0),0)/$H$7</f>
        <v>0.4</v>
      </c>
      <c r="F20" s="279">
        <f>+IFERROR(VLOOKUP(B20,BP_202006!$B:$G,6,0),0)/$H$7</f>
        <v>0.4</v>
      </c>
      <c r="G20" s="279">
        <f t="shared" si="1"/>
        <v>0</v>
      </c>
      <c r="H20" s="277"/>
    </row>
    <row r="21" spans="1:8">
      <c r="A21" s="278">
        <f t="shared" si="0"/>
        <v>8</v>
      </c>
      <c r="B21" s="318">
        <v>11050214</v>
      </c>
      <c r="C21" s="278" t="s">
        <v>300</v>
      </c>
      <c r="D21" s="279">
        <f>+IFERROR(VLOOKUP(B21,BP_202206!$B:$G,6,0),0)/$H$7</f>
        <v>0.05</v>
      </c>
      <c r="E21" s="279">
        <f>+IFERROR(VLOOKUP(B21,BP_202106!$B:$G,6,0),0)/$H$7</f>
        <v>0.05</v>
      </c>
      <c r="F21" s="279">
        <f>+IFERROR(VLOOKUP(B21,BP_202006!$B:$G,6,0),0)/$H$7</f>
        <v>0.05</v>
      </c>
      <c r="G21" s="279">
        <f t="shared" si="1"/>
        <v>0</v>
      </c>
      <c r="H21" s="277"/>
    </row>
    <row r="22" spans="1:8">
      <c r="A22" s="278">
        <f t="shared" si="0"/>
        <v>8</v>
      </c>
      <c r="B22" s="318">
        <v>11050215</v>
      </c>
      <c r="C22" s="278" t="s">
        <v>301</v>
      </c>
      <c r="D22" s="279">
        <f>+IFERROR(VLOOKUP(B22,BP_202206!$B:$G,6,0),0)/$H$7</f>
        <v>2</v>
      </c>
      <c r="E22" s="279">
        <f>+IFERROR(VLOOKUP(B22,BP_202106!$B:$G,6,0),0)/$H$7</f>
        <v>0.8</v>
      </c>
      <c r="F22" s="279">
        <f>+IFERROR(VLOOKUP(B22,BP_202006!$B:$G,6,0),0)/$H$7</f>
        <v>0</v>
      </c>
      <c r="G22" s="279">
        <f t="shared" si="1"/>
        <v>1.2</v>
      </c>
      <c r="H22" s="277"/>
    </row>
    <row r="23" spans="1:8">
      <c r="A23" s="278">
        <f t="shared" si="0"/>
        <v>8</v>
      </c>
      <c r="B23" s="318">
        <v>11050216</v>
      </c>
      <c r="C23" s="278" t="s">
        <v>302</v>
      </c>
      <c r="D23" s="279">
        <f>+IFERROR(VLOOKUP(B23,BP_202206!$B:$G,6,0),0)/$H$7</f>
        <v>0.8</v>
      </c>
      <c r="E23" s="279">
        <f>+IFERROR(VLOOKUP(B23,BP_202106!$B:$G,6,0),0)/$H$7</f>
        <v>0.8</v>
      </c>
      <c r="F23" s="279">
        <f>+IFERROR(VLOOKUP(B23,BP_202006!$B:$G,6,0),0)/$H$7</f>
        <v>0.8</v>
      </c>
      <c r="G23" s="279">
        <f t="shared" si="1"/>
        <v>0</v>
      </c>
      <c r="H23" s="277"/>
    </row>
    <row r="24" spans="1:8">
      <c r="A24" s="278">
        <f t="shared" si="0"/>
        <v>4</v>
      </c>
      <c r="B24" s="318">
        <v>1110</v>
      </c>
      <c r="C24" s="278" t="s">
        <v>303</v>
      </c>
      <c r="D24" s="279">
        <f>+IFERROR(VLOOKUP(B24,BP_202206!$B:$G,6,0),0)/$H$7</f>
        <v>5051.585875400001</v>
      </c>
      <c r="E24" s="279">
        <f>+IFERROR(VLOOKUP(B24,BP_202106!$B:$G,6,0),0)/$H$7</f>
        <v>4507.2792217500009</v>
      </c>
      <c r="F24" s="279">
        <f>+IFERROR(VLOOKUP(B24,BP_202006!$B:$G,6,0),0)/$H$7</f>
        <v>13078.781378749998</v>
      </c>
      <c r="G24" s="279">
        <f t="shared" si="1"/>
        <v>544.30665365000004</v>
      </c>
      <c r="H24" s="277"/>
    </row>
    <row r="25" spans="1:8">
      <c r="A25" s="278">
        <f t="shared" si="0"/>
        <v>6</v>
      </c>
      <c r="B25" s="318">
        <v>111005</v>
      </c>
      <c r="C25" s="278" t="s">
        <v>304</v>
      </c>
      <c r="D25" s="279">
        <f>+IFERROR(VLOOKUP(B25,BP_202206!$B:$G,6,0),0)/$H$7</f>
        <v>9.5755000000000007E-3</v>
      </c>
      <c r="E25" s="279">
        <f>+IFERROR(VLOOKUP(B25,BP_202106!$B:$G,6,0),0)/$H$7</f>
        <v>0.4334411900000002</v>
      </c>
      <c r="F25" s="279">
        <f>+IFERROR(VLOOKUP(B25,BP_202006!$B:$G,6,0),0)/$H$7</f>
        <v>9.9796859600000012</v>
      </c>
      <c r="G25" s="279">
        <f t="shared" si="1"/>
        <v>-0.42386569000000018</v>
      </c>
      <c r="H25" s="277"/>
    </row>
    <row r="26" spans="1:8">
      <c r="A26" s="278">
        <f t="shared" si="0"/>
        <v>8</v>
      </c>
      <c r="B26" s="318">
        <v>11100501</v>
      </c>
      <c r="C26" s="278" t="s">
        <v>305</v>
      </c>
      <c r="D26" s="279">
        <f>+IFERROR(VLOOKUP(B26,BP_202206!$B:$G,6,0),0)/$H$7</f>
        <v>9.5755000000000007E-3</v>
      </c>
      <c r="E26" s="279">
        <f>+IFERROR(VLOOKUP(B26,BP_202106!$B:$G,6,0),0)/$H$7</f>
        <v>0.4334411900000002</v>
      </c>
      <c r="F26" s="279">
        <f>+IFERROR(VLOOKUP(B26,BP_202006!$B:$G,6,0),0)/$H$7</f>
        <v>9.9796859600000012</v>
      </c>
      <c r="G26" s="279">
        <f t="shared" si="1"/>
        <v>-0.42386569000000018</v>
      </c>
      <c r="H26" s="277"/>
    </row>
    <row r="27" spans="1:8">
      <c r="A27" s="278">
        <f t="shared" si="0"/>
        <v>6</v>
      </c>
      <c r="B27" s="318">
        <v>111006</v>
      </c>
      <c r="C27" s="278" t="s">
        <v>306</v>
      </c>
      <c r="D27" s="279">
        <f>+IFERROR(VLOOKUP(B27,BP_202206!$B:$G,6,0),0)/$H$7</f>
        <v>5051.5762999000008</v>
      </c>
      <c r="E27" s="279">
        <f>+IFERROR(VLOOKUP(B27,BP_202106!$B:$G,6,0),0)/$H$7</f>
        <v>4506.845780560001</v>
      </c>
      <c r="F27" s="279">
        <f>+IFERROR(VLOOKUP(B27,BP_202006!$B:$G,6,0),0)/$H$7</f>
        <v>13068.801692789999</v>
      </c>
      <c r="G27" s="279">
        <f t="shared" si="1"/>
        <v>544.73051933999977</v>
      </c>
      <c r="H27" s="277"/>
    </row>
    <row r="28" spans="1:8">
      <c r="A28" s="278">
        <f t="shared" si="0"/>
        <v>8</v>
      </c>
      <c r="B28" s="318">
        <v>11100601</v>
      </c>
      <c r="C28" s="278" t="s">
        <v>307</v>
      </c>
      <c r="D28" s="279">
        <f>+IFERROR(VLOOKUP(B28,BP_202206!$B:$G,6,0),0)/$H$7</f>
        <v>1.5391000000004769</v>
      </c>
      <c r="E28" s="279">
        <f>+IFERROR(VLOOKUP(B28,BP_202106!$B:$G,6,0),0)/$H$7</f>
        <v>4506.845780560001</v>
      </c>
      <c r="F28" s="279">
        <f>+IFERROR(VLOOKUP(B28,BP_202006!$B:$G,6,0),0)/$H$7</f>
        <v>13068.801692789999</v>
      </c>
      <c r="G28" s="279">
        <f t="shared" si="1"/>
        <v>-4505.3066805600001</v>
      </c>
      <c r="H28" s="277"/>
    </row>
    <row r="29" spans="1:8">
      <c r="A29" s="278">
        <f t="shared" si="0"/>
        <v>8</v>
      </c>
      <c r="B29" s="318">
        <v>11100602</v>
      </c>
      <c r="C29" s="278" t="s">
        <v>308</v>
      </c>
      <c r="D29" s="279">
        <f>+IFERROR(VLOOKUP(B29,BP_202206!$B:$G,6,0),0)/$H$7</f>
        <v>26.14205334</v>
      </c>
      <c r="E29" s="279">
        <f>+IFERROR(VLOOKUP(B29,BP_202106!$B:$G,6,0),0)/$H$7</f>
        <v>0</v>
      </c>
      <c r="F29" s="279">
        <f>+IFERROR(VLOOKUP(B29,BP_202006!$B:$G,6,0),0)/$H$7</f>
        <v>0</v>
      </c>
      <c r="G29" s="279">
        <f t="shared" ref="G29:G32" si="2">+D29-E29</f>
        <v>26.14205334</v>
      </c>
      <c r="H29" s="277"/>
    </row>
    <row r="30" spans="1:8">
      <c r="A30" s="278">
        <f t="shared" si="0"/>
        <v>8</v>
      </c>
      <c r="B30" s="318">
        <v>11100603</v>
      </c>
      <c r="C30" s="278" t="s">
        <v>309</v>
      </c>
      <c r="D30" s="279">
        <f>+IFERROR(VLOOKUP(B30,BP_202206!$B:$G,6,0),0)/$H$7</f>
        <v>54.309555969999998</v>
      </c>
      <c r="E30" s="279">
        <f>+IFERROR(VLOOKUP(B30,BP_202106!$B:$G,6,0),0)/$H$7</f>
        <v>0</v>
      </c>
      <c r="F30" s="279">
        <f>+IFERROR(VLOOKUP(B30,BP_202006!$B:$G,6,0),0)/$H$7</f>
        <v>0</v>
      </c>
      <c r="G30" s="279">
        <f t="shared" si="2"/>
        <v>54.309555969999998</v>
      </c>
      <c r="H30" s="277"/>
    </row>
    <row r="31" spans="1:8">
      <c r="A31" s="278">
        <f t="shared" si="0"/>
        <v>8</v>
      </c>
      <c r="B31" s="318">
        <v>11100604</v>
      </c>
      <c r="C31" s="278" t="s">
        <v>310</v>
      </c>
      <c r="D31" s="279">
        <f>+IFERROR(VLOOKUP(B31,BP_202206!$B:$G,6,0),0)/$H$7</f>
        <v>4084.0574815300001</v>
      </c>
      <c r="E31" s="279">
        <f>+IFERROR(VLOOKUP(B31,BP_202106!$B:$G,6,0),0)/$H$7</f>
        <v>0</v>
      </c>
      <c r="F31" s="279">
        <f>+IFERROR(VLOOKUP(B31,BP_202006!$B:$G,6,0),0)/$H$7</f>
        <v>0</v>
      </c>
      <c r="G31" s="279">
        <f t="shared" si="2"/>
        <v>4084.0574815300001</v>
      </c>
      <c r="H31" s="277"/>
    </row>
    <row r="32" spans="1:8">
      <c r="A32" s="278">
        <f t="shared" si="0"/>
        <v>8</v>
      </c>
      <c r="B32" s="318">
        <v>11100605</v>
      </c>
      <c r="C32" s="278" t="s">
        <v>311</v>
      </c>
      <c r="D32" s="279">
        <f>+IFERROR(VLOOKUP(B32,BP_202206!$B:$G,6,0),0)/$H$7</f>
        <v>885.52810905999991</v>
      </c>
      <c r="E32" s="279">
        <f>+IFERROR(VLOOKUP(B32,BP_202106!$B:$G,6,0),0)/$H$7</f>
        <v>0</v>
      </c>
      <c r="F32" s="279">
        <f>+IFERROR(VLOOKUP(B32,BP_202006!$B:$G,6,0),0)/$H$7</f>
        <v>0</v>
      </c>
      <c r="G32" s="279">
        <f t="shared" si="2"/>
        <v>885.52810905999991</v>
      </c>
      <c r="H32" s="277"/>
    </row>
    <row r="33" spans="1:10">
      <c r="A33" s="278">
        <f t="shared" si="0"/>
        <v>6</v>
      </c>
      <c r="B33" s="318">
        <v>111090</v>
      </c>
      <c r="C33" s="278" t="s">
        <v>312</v>
      </c>
      <c r="D33" s="279">
        <f>+IFERROR(VLOOKUP(B33,BP_202206!$B:$G,6,0),0)/$H$7</f>
        <v>0</v>
      </c>
      <c r="E33" s="279">
        <f>+IFERROR(VLOOKUP(B33,BP_202106!$B:$G,6,0),0)/$H$7</f>
        <v>0</v>
      </c>
      <c r="F33" s="279">
        <f>+IFERROR(VLOOKUP(B33,BP_202006!$B:$G,6,0),0)/$H$7</f>
        <v>0</v>
      </c>
      <c r="G33" s="279">
        <f t="shared" si="1"/>
        <v>0</v>
      </c>
      <c r="H33" s="277"/>
    </row>
    <row r="34" spans="1:10">
      <c r="A34" s="278">
        <f t="shared" si="0"/>
        <v>8</v>
      </c>
      <c r="B34" s="318">
        <v>11109001</v>
      </c>
      <c r="C34" s="278" t="s">
        <v>313</v>
      </c>
      <c r="D34" s="279">
        <f>+IFERROR(VLOOKUP(B34,BP_202206!$B:$G,6,0),0)/$H$7</f>
        <v>0</v>
      </c>
      <c r="E34" s="279">
        <f>+IFERROR(VLOOKUP(B34,BP_202106!$B:$G,6,0),0)/$H$7</f>
        <v>0</v>
      </c>
      <c r="F34" s="279">
        <f>+IFERROR(VLOOKUP(B34,BP_202006!$B:$G,6,0),0)/$H$7</f>
        <v>0</v>
      </c>
      <c r="G34" s="279">
        <f t="shared" si="1"/>
        <v>0</v>
      </c>
      <c r="H34" s="277"/>
    </row>
    <row r="35" spans="1:10">
      <c r="A35" s="278">
        <f t="shared" si="0"/>
        <v>4</v>
      </c>
      <c r="B35" s="318">
        <v>1132</v>
      </c>
      <c r="C35" s="278" t="s">
        <v>314</v>
      </c>
      <c r="D35" s="279">
        <f>+IFERROR(VLOOKUP(B35,BP_202206!$B:$G,6,0),0)/$H$7</f>
        <v>74.995464070000025</v>
      </c>
      <c r="E35" s="279">
        <f>+IFERROR(VLOOKUP(B35,BP_202106!$B:$G,6,0),0)/$H$7</f>
        <v>1083.7999350799998</v>
      </c>
      <c r="F35" s="279">
        <f>+IFERROR(VLOOKUP(B35,BP_202006!$B:$G,6,0),0)/$H$7</f>
        <v>2220.8086993400002</v>
      </c>
      <c r="G35" s="279">
        <f t="shared" si="1"/>
        <v>-1008.8044710099998</v>
      </c>
      <c r="H35" s="277"/>
    </row>
    <row r="36" spans="1:10">
      <c r="A36" s="278">
        <f t="shared" si="0"/>
        <v>6</v>
      </c>
      <c r="B36" s="318">
        <v>113210</v>
      </c>
      <c r="C36" s="278" t="s">
        <v>315</v>
      </c>
      <c r="D36" s="279">
        <f>+IFERROR(VLOOKUP(B36,BP_202206!$B:$G,6,0),0)/$H$7</f>
        <v>74.995464070000025</v>
      </c>
      <c r="E36" s="279">
        <f>+IFERROR(VLOOKUP(B36,BP_202106!$B:$G,6,0),0)/$H$7</f>
        <v>1083.7999350799998</v>
      </c>
      <c r="F36" s="279">
        <f>+IFERROR(VLOOKUP(B36,BP_202006!$B:$G,6,0),0)/$H$7</f>
        <v>2220.8086993400002</v>
      </c>
      <c r="G36" s="279">
        <f t="shared" si="1"/>
        <v>-1008.8044710099998</v>
      </c>
      <c r="H36" s="277"/>
      <c r="I36" s="482"/>
      <c r="J36" s="481"/>
    </row>
    <row r="37" spans="1:10">
      <c r="A37" s="278">
        <f t="shared" si="0"/>
        <v>8</v>
      </c>
      <c r="B37" s="318">
        <v>11321001</v>
      </c>
      <c r="C37" s="278" t="s">
        <v>316</v>
      </c>
      <c r="D37" s="279">
        <f>+IFERROR(VLOOKUP(B37,BP_202206!$B:$G,6,0),0)/$H$7</f>
        <v>15.547575739999999</v>
      </c>
      <c r="E37" s="279">
        <f>+IFERROR(VLOOKUP(B37,BP_202106!$B:$G,6,0),0)/$H$7</f>
        <v>148.48459423999995</v>
      </c>
      <c r="F37" s="279">
        <f>+IFERROR(VLOOKUP(B37,BP_202006!$B:$G,6,0),0)/$H$7</f>
        <v>447.89440034000012</v>
      </c>
      <c r="G37" s="279">
        <f t="shared" si="1"/>
        <v>-132.93701849999997</v>
      </c>
      <c r="H37" s="277"/>
      <c r="I37" s="482"/>
      <c r="J37" s="481"/>
    </row>
    <row r="38" spans="1:10">
      <c r="A38" s="278">
        <f t="shared" si="0"/>
        <v>8</v>
      </c>
      <c r="B38" s="318">
        <v>11321002</v>
      </c>
      <c r="C38" s="278" t="s">
        <v>317</v>
      </c>
      <c r="D38" s="279">
        <f>+IFERROR(VLOOKUP(B38,BP_202206!$B:$G,6,0),0)/$H$7</f>
        <v>5.674186170000028</v>
      </c>
      <c r="E38" s="279">
        <f>+IFERROR(VLOOKUP(B38,BP_202106!$B:$G,6,0),0)/$H$7</f>
        <v>606.7206281</v>
      </c>
      <c r="F38" s="279">
        <f>+IFERROR(VLOOKUP(B38,BP_202006!$B:$G,6,0),0)/$H$7</f>
        <v>1772.914299</v>
      </c>
      <c r="G38" s="279">
        <f t="shared" si="1"/>
        <v>-601.04644193000001</v>
      </c>
      <c r="H38" s="277"/>
      <c r="I38" s="482"/>
      <c r="J38" s="481"/>
    </row>
    <row r="39" spans="1:10">
      <c r="A39" s="278">
        <f t="shared" si="0"/>
        <v>8</v>
      </c>
      <c r="B39" s="318">
        <v>11321003</v>
      </c>
      <c r="C39" s="278" t="s">
        <v>318</v>
      </c>
      <c r="D39" s="279">
        <f>+IFERROR(VLOOKUP(B39,BP_202206!$B:$G,6,0),0)/$H$7</f>
        <v>0</v>
      </c>
      <c r="E39" s="279">
        <f>+IFERROR(VLOOKUP(B39,BP_202106!$B:$G,6,0),0)/$H$7</f>
        <v>328.59471274000009</v>
      </c>
      <c r="F39" s="279">
        <f>+IFERROR(VLOOKUP(B39,BP_202006!$B:$G,6,0),0)/$H$7</f>
        <v>0</v>
      </c>
      <c r="G39" s="279">
        <f t="shared" si="1"/>
        <v>-328.59471274000009</v>
      </c>
      <c r="H39" s="277"/>
      <c r="I39" s="482"/>
      <c r="J39" s="481"/>
    </row>
    <row r="40" spans="1:10">
      <c r="A40" s="278">
        <f t="shared" si="0"/>
        <v>8</v>
      </c>
      <c r="B40" s="318">
        <v>11321004</v>
      </c>
      <c r="C40" s="278" t="s">
        <v>319</v>
      </c>
      <c r="D40" s="279">
        <f>+IFERROR(VLOOKUP(B40,BP_202206!$B:$G,6,0),0)/$H$7</f>
        <v>53.773702159999999</v>
      </c>
      <c r="E40" s="279">
        <f>+IFERROR(VLOOKUP(B40,BP_202106!$B:$G,6,0),0)/$H$7</f>
        <v>0</v>
      </c>
      <c r="F40" s="279">
        <f>+IFERROR(VLOOKUP(B40,BP_202006!$B:$G,6,0),0)/$H$7</f>
        <v>0</v>
      </c>
      <c r="G40" s="279"/>
      <c r="H40" s="277"/>
    </row>
    <row r="41" spans="1:10">
      <c r="A41" s="278">
        <f t="shared" si="0"/>
        <v>4</v>
      </c>
      <c r="B41" s="318">
        <v>1133</v>
      </c>
      <c r="C41" s="278" t="s">
        <v>320</v>
      </c>
      <c r="D41" s="279">
        <f>+IFERROR(VLOOKUP(B41,BP_202206!$B:$G,6,0),0)/$H$7</f>
        <v>16.324629640000005</v>
      </c>
      <c r="E41" s="279">
        <f>+IFERROR(VLOOKUP(B41,BP_202106!$B:$G,6,0),0)/$H$7</f>
        <v>12.028590739999448</v>
      </c>
      <c r="F41" s="279">
        <f>+IFERROR(VLOOKUP(B41,BP_202006!$B:$G,6,0),0)/$H$7</f>
        <v>1.0920238099998856</v>
      </c>
      <c r="G41" s="279">
        <f t="shared" si="1"/>
        <v>4.296038900000557</v>
      </c>
      <c r="H41" s="277"/>
    </row>
    <row r="42" spans="1:10">
      <c r="A42" s="278">
        <f t="shared" si="0"/>
        <v>6</v>
      </c>
      <c r="B42" s="318">
        <v>113390</v>
      </c>
      <c r="C42" s="278" t="s">
        <v>321</v>
      </c>
      <c r="D42" s="279">
        <f>+IFERROR(VLOOKUP(B42,BP_202206!$B:$G,6,0),0)/$H$7</f>
        <v>16.324629640000005</v>
      </c>
      <c r="E42" s="279">
        <f>+IFERROR(VLOOKUP(B42,BP_202106!$B:$G,6,0),0)/$H$7</f>
        <v>12.028590739999448</v>
      </c>
      <c r="F42" s="279">
        <f>+IFERROR(VLOOKUP(B42,BP_202006!$B:$G,6,0),0)/$H$7</f>
        <v>1.0920238099998856</v>
      </c>
      <c r="G42" s="279">
        <f t="shared" si="1"/>
        <v>4.296038900000557</v>
      </c>
      <c r="H42" s="277"/>
    </row>
    <row r="43" spans="1:10">
      <c r="A43" s="278">
        <f t="shared" si="0"/>
        <v>8</v>
      </c>
      <c r="B43" s="318">
        <v>11339001</v>
      </c>
      <c r="C43" s="278" t="s">
        <v>322</v>
      </c>
      <c r="D43" s="279">
        <f>+IFERROR(VLOOKUP(B43,BP_202206!$B:$G,6,0),0)/$H$7</f>
        <v>0.45387063999999988</v>
      </c>
      <c r="E43" s="279">
        <f>+IFERROR(VLOOKUP(B43,BP_202106!$B:$G,6,0),0)/$H$7</f>
        <v>0.44352930999948503</v>
      </c>
      <c r="F43" s="279">
        <f>+IFERROR(VLOOKUP(B43,BP_202006!$B:$G,6,0),0)/$H$7</f>
        <v>1.0920238099998856</v>
      </c>
      <c r="G43" s="279">
        <f t="shared" si="1"/>
        <v>1.0341330000514848E-2</v>
      </c>
      <c r="H43" s="277"/>
    </row>
    <row r="44" spans="1:10">
      <c r="A44" s="278">
        <f t="shared" si="0"/>
        <v>8</v>
      </c>
      <c r="B44" s="318">
        <v>11339002</v>
      </c>
      <c r="C44" s="278" t="s">
        <v>323</v>
      </c>
      <c r="D44" s="279">
        <f>+IFERROR(VLOOKUP(B44,BP_202206!$B:$G,6,0),0)/$H$7</f>
        <v>15.870759000000003</v>
      </c>
      <c r="E44" s="279">
        <f>+IFERROR(VLOOKUP(B44,BP_202106!$B:$G,6,0),0)/$H$7</f>
        <v>11.585061429999962</v>
      </c>
      <c r="F44" s="279">
        <f>+IFERROR(VLOOKUP(B44,BP_202006!$B:$G,6,0),0)/$H$7</f>
        <v>0</v>
      </c>
      <c r="G44" s="279">
        <f t="shared" si="1"/>
        <v>4.2856975700000408</v>
      </c>
      <c r="H44" s="277"/>
    </row>
    <row r="45" spans="1:10">
      <c r="A45" s="278">
        <f t="shared" si="0"/>
        <v>2</v>
      </c>
      <c r="B45" s="318">
        <v>12</v>
      </c>
      <c r="C45" s="278" t="s">
        <v>324</v>
      </c>
      <c r="D45" s="279">
        <f>+IFERROR(VLOOKUP(B45,BP_202206!$B:$G,6,0),0)/$H$7</f>
        <v>5459.6521625600008</v>
      </c>
      <c r="E45" s="279">
        <f>+IFERROR(VLOOKUP(B45,BP_202106!$B:$G,6,0),0)/$H$7</f>
        <v>7138.6601246800001</v>
      </c>
      <c r="F45" s="279">
        <f>+IFERROR(VLOOKUP(B45,BP_202006!$B:$G,6,0),0)/$H$7</f>
        <v>2488.0707724399999</v>
      </c>
      <c r="G45" s="279">
        <f t="shared" si="1"/>
        <v>-1679.0079621199993</v>
      </c>
      <c r="H45" s="277"/>
    </row>
    <row r="46" spans="1:10">
      <c r="A46" s="278">
        <f t="shared" si="0"/>
        <v>4</v>
      </c>
      <c r="B46" s="318">
        <v>1201</v>
      </c>
      <c r="C46" s="278" t="s">
        <v>325</v>
      </c>
      <c r="D46" s="279">
        <f>+IFERROR(VLOOKUP(B46,BP_202206!$B:$G,6,0),0)/$H$7</f>
        <v>5459.6521625600008</v>
      </c>
      <c r="E46" s="279">
        <f>+IFERROR(VLOOKUP(B46,BP_202106!$B:$G,6,0),0)/$H$7</f>
        <v>7138.6601246800001</v>
      </c>
      <c r="F46" s="279">
        <f>+IFERROR(VLOOKUP(B46,BP_202006!$B:$G,6,0),0)/$H$7</f>
        <v>2488.0707724399999</v>
      </c>
      <c r="G46" s="279">
        <f t="shared" si="1"/>
        <v>-1679.0079621199993</v>
      </c>
      <c r="H46" s="277"/>
    </row>
    <row r="47" spans="1:10">
      <c r="A47" s="278">
        <f t="shared" si="0"/>
        <v>6</v>
      </c>
      <c r="B47" s="318">
        <v>120106</v>
      </c>
      <c r="C47" s="278" t="s">
        <v>326</v>
      </c>
      <c r="D47" s="279">
        <f>+IFERROR(VLOOKUP(B47,BP_202206!$B:$G,6,0),0)/$H$7</f>
        <v>5459.6521625600008</v>
      </c>
      <c r="E47" s="279">
        <f>+IFERROR(VLOOKUP(B47,BP_202106!$B:$G,6,0),0)/$H$7</f>
        <v>7138.6601246800001</v>
      </c>
      <c r="F47" s="279">
        <f>+IFERROR(VLOOKUP(B47,BP_202006!$B:$G,6,0),0)/$H$7</f>
        <v>2488.0707724399999</v>
      </c>
      <c r="G47" s="279">
        <f t="shared" si="1"/>
        <v>-1679.0079621199993</v>
      </c>
      <c r="H47" s="277"/>
    </row>
    <row r="48" spans="1:10">
      <c r="A48" s="278">
        <f t="shared" si="0"/>
        <v>8</v>
      </c>
      <c r="B48" s="318">
        <v>12010601</v>
      </c>
      <c r="C48" s="278" t="s">
        <v>327</v>
      </c>
      <c r="D48" s="279">
        <f>+IFERROR(VLOOKUP(B48,BP_202206!$B:$G,6,0),0)/$H$7</f>
        <v>5440.0437579999998</v>
      </c>
      <c r="E48" s="279">
        <f>+IFERROR(VLOOKUP(B48,BP_202106!$B:$G,6,0),0)/$H$7</f>
        <v>7091.8336019999997</v>
      </c>
      <c r="F48" s="279">
        <f>+IFERROR(VLOOKUP(B48,BP_202006!$B:$G,6,0),0)/$H$7</f>
        <v>2435.89660035</v>
      </c>
      <c r="G48" s="279">
        <f>+D48-E48</f>
        <v>-1651.7898439999999</v>
      </c>
      <c r="H48" s="277"/>
    </row>
    <row r="49" spans="1:8">
      <c r="A49" s="278">
        <f t="shared" si="0"/>
        <v>8</v>
      </c>
      <c r="B49" s="318">
        <v>12010602</v>
      </c>
      <c r="C49" s="278" t="s">
        <v>328</v>
      </c>
      <c r="D49" s="279">
        <f>+IFERROR(VLOOKUP(B49,BP_202206!$B:$G,6,0),0)/$H$7</f>
        <v>19.60840456</v>
      </c>
      <c r="E49" s="279">
        <f>+IFERROR(VLOOKUP(B49,BP_202106!$B:$G,6,0),0)/$H$7</f>
        <v>46.826522679999989</v>
      </c>
      <c r="F49" s="279">
        <f>+IFERROR(VLOOKUP(B49,BP_202006!$B:$G,6,0),0)/$H$7</f>
        <v>52.174172089999999</v>
      </c>
      <c r="G49" s="279">
        <f t="shared" ref="G49:G153" si="3">+D49-E49</f>
        <v>-27.218118119999989</v>
      </c>
      <c r="H49" s="277"/>
    </row>
    <row r="50" spans="1:8">
      <c r="A50" s="278">
        <f t="shared" si="0"/>
        <v>4</v>
      </c>
      <c r="B50" s="318">
        <v>1202</v>
      </c>
      <c r="C50" s="278" t="s">
        <v>321</v>
      </c>
      <c r="D50" s="279">
        <f>+IFERROR(VLOOKUP(B50,BP_202206!$B:$G,6,0),0)/$H$7</f>
        <v>0</v>
      </c>
      <c r="E50" s="279">
        <f>+IFERROR(VLOOKUP(B50,BP_202106!$B:$G,6,0),0)/$H$7</f>
        <v>0</v>
      </c>
      <c r="F50" s="279">
        <f>+IFERROR(VLOOKUP(B50,BP_202006!$B:$G,6,0),0)/$H$7</f>
        <v>0</v>
      </c>
      <c r="G50" s="279">
        <f t="shared" si="3"/>
        <v>0</v>
      </c>
      <c r="H50" s="277"/>
    </row>
    <row r="51" spans="1:8">
      <c r="A51" s="278">
        <f t="shared" si="0"/>
        <v>6</v>
      </c>
      <c r="B51" s="318">
        <v>120204</v>
      </c>
      <c r="C51" s="278" t="s">
        <v>329</v>
      </c>
      <c r="D51" s="279">
        <f>+IFERROR(VLOOKUP(B51,BP_202206!$B:$G,6,0),0)/$H$7</f>
        <v>0</v>
      </c>
      <c r="E51" s="279">
        <f>+IFERROR(VLOOKUP(B51,BP_202106!$B:$G,6,0),0)/$H$7</f>
        <v>0</v>
      </c>
      <c r="F51" s="279">
        <f>+IFERROR(VLOOKUP(B51,BP_202006!$B:$G,6,0),0)/$H$7</f>
        <v>0</v>
      </c>
      <c r="G51" s="279">
        <f t="shared" si="3"/>
        <v>0</v>
      </c>
      <c r="H51" s="277"/>
    </row>
    <row r="52" spans="1:8">
      <c r="A52" s="278">
        <f t="shared" si="0"/>
        <v>8</v>
      </c>
      <c r="B52" s="318">
        <v>12020401</v>
      </c>
      <c r="C52" s="278" t="s">
        <v>330</v>
      </c>
      <c r="D52" s="279">
        <f>+IFERROR(VLOOKUP(B52,BP_202206!$B:$G,6,0),0)/$H$7</f>
        <v>0</v>
      </c>
      <c r="E52" s="279">
        <f>+IFERROR(VLOOKUP(B52,BP_202106!$B:$G,6,0),0)/$H$7</f>
        <v>0</v>
      </c>
      <c r="F52" s="279">
        <f>+IFERROR(VLOOKUP(B52,BP_202006!$B:$G,6,0),0)/$H$7</f>
        <v>0</v>
      </c>
      <c r="G52" s="279">
        <f t="shared" si="3"/>
        <v>0</v>
      </c>
      <c r="H52" s="277"/>
    </row>
    <row r="53" spans="1:8">
      <c r="A53" s="278">
        <f t="shared" si="0"/>
        <v>2</v>
      </c>
      <c r="B53" s="318">
        <v>14</v>
      </c>
      <c r="C53" s="278" t="s">
        <v>250</v>
      </c>
      <c r="D53" s="279">
        <f>+IFERROR(VLOOKUP(B53,BP_202206!$B:$G,6,0),0)/$H$7</f>
        <v>3279.5430103099998</v>
      </c>
      <c r="E53" s="279">
        <f>+IFERROR(VLOOKUP(B53,BP_202106!$B:$G,6,0),0)/$H$7</f>
        <v>4598.659844679999</v>
      </c>
      <c r="F53" s="279">
        <f>+IFERROR(VLOOKUP(B53,BP_202006!$B:$G,6,0),0)/$H$7</f>
        <v>7794.2314557399995</v>
      </c>
      <c r="G53" s="279">
        <f t="shared" si="3"/>
        <v>-1319.1168343699992</v>
      </c>
      <c r="H53" s="277"/>
    </row>
    <row r="54" spans="1:8">
      <c r="A54" s="278">
        <f t="shared" si="0"/>
        <v>4</v>
      </c>
      <c r="B54" s="318">
        <v>1406</v>
      </c>
      <c r="C54" s="278" t="s">
        <v>331</v>
      </c>
      <c r="D54" s="279">
        <f>+IFERROR(VLOOKUP(B54,BP_202206!$B:$G,6,0),0)/$H$7</f>
        <v>0</v>
      </c>
      <c r="E54" s="279">
        <f>+IFERROR(VLOOKUP(B54,BP_202106!$B:$G,6,0),0)/$H$7</f>
        <v>0</v>
      </c>
      <c r="F54" s="279">
        <f>+IFERROR(VLOOKUP(B54,BP_202006!$B:$G,6,0),0)/$H$7</f>
        <v>0</v>
      </c>
      <c r="G54" s="279">
        <f t="shared" si="3"/>
        <v>0</v>
      </c>
      <c r="H54" s="277"/>
    </row>
    <row r="55" spans="1:8">
      <c r="A55" s="278">
        <f t="shared" si="0"/>
        <v>6</v>
      </c>
      <c r="B55" s="318">
        <v>140606</v>
      </c>
      <c r="C55" s="278" t="s">
        <v>332</v>
      </c>
      <c r="D55" s="279">
        <f>+IFERROR(VLOOKUP(B55,BP_202206!$B:$G,6,0),0)/$H$7</f>
        <v>0</v>
      </c>
      <c r="E55" s="279">
        <f>+IFERROR(VLOOKUP(B55,BP_202106!$B:$G,6,0),0)/$H$7</f>
        <v>0</v>
      </c>
      <c r="F55" s="279">
        <f>+IFERROR(VLOOKUP(B55,BP_202006!$B:$G,6,0),0)/$H$7</f>
        <v>0</v>
      </c>
      <c r="G55" s="279">
        <f t="shared" si="3"/>
        <v>0</v>
      </c>
      <c r="H55" s="277"/>
    </row>
    <row r="56" spans="1:8">
      <c r="A56" s="278">
        <f t="shared" si="0"/>
        <v>8</v>
      </c>
      <c r="B56" s="318">
        <v>14060601</v>
      </c>
      <c r="C56" s="278" t="s">
        <v>333</v>
      </c>
      <c r="D56" s="279">
        <f>+IFERROR(VLOOKUP(B56,BP_202206!$B:$G,6,0),0)/$H$7</f>
        <v>0</v>
      </c>
      <c r="E56" s="279">
        <f>+IFERROR(VLOOKUP(B56,BP_202106!$B:$G,6,0),0)/$H$7</f>
        <v>0</v>
      </c>
      <c r="F56" s="279">
        <f>+IFERROR(VLOOKUP(B56,BP_202006!$B:$G,6,0),0)/$H$7</f>
        <v>0</v>
      </c>
      <c r="G56" s="279">
        <f t="shared" si="3"/>
        <v>0</v>
      </c>
      <c r="H56" s="277"/>
    </row>
    <row r="57" spans="1:8">
      <c r="A57" s="278">
        <f t="shared" si="0"/>
        <v>4</v>
      </c>
      <c r="B57" s="318">
        <v>1407</v>
      </c>
      <c r="C57" s="278" t="s">
        <v>334</v>
      </c>
      <c r="D57" s="279">
        <f>+IFERROR(VLOOKUP(B57,BP_202206!$B:$G,6,0),0)/$H$7</f>
        <v>1741.9623406300002</v>
      </c>
      <c r="E57" s="279">
        <f>+IFERROR(VLOOKUP(B57,BP_202106!$B:$G,6,0),0)/$H$7</f>
        <v>1445.0331787699999</v>
      </c>
      <c r="F57" s="279">
        <f>+IFERROR(VLOOKUP(B57,BP_202006!$B:$G,6,0),0)/$H$7</f>
        <v>996.80213792000006</v>
      </c>
      <c r="G57" s="279">
        <f t="shared" si="3"/>
        <v>296.92916186000025</v>
      </c>
      <c r="H57" s="277"/>
    </row>
    <row r="58" spans="1:8">
      <c r="A58" s="278">
        <f t="shared" si="0"/>
        <v>6</v>
      </c>
      <c r="B58" s="318">
        <v>140701</v>
      </c>
      <c r="C58" s="278" t="s">
        <v>334</v>
      </c>
      <c r="D58" s="279">
        <f>+IFERROR(VLOOKUP(B58,BP_202206!$B:$G,6,0),0)/$H$7</f>
        <v>1741.9623406300002</v>
      </c>
      <c r="E58" s="279">
        <f>+IFERROR(VLOOKUP(B58,BP_202106!$B:$G,6,0),0)/$H$7</f>
        <v>1445.0331787699999</v>
      </c>
      <c r="F58" s="279">
        <f>+IFERROR(VLOOKUP(B58,BP_202006!$B:$G,6,0),0)/$H$7</f>
        <v>996.80213792000006</v>
      </c>
      <c r="G58" s="279">
        <f t="shared" si="3"/>
        <v>296.92916186000025</v>
      </c>
      <c r="H58" s="277"/>
    </row>
    <row r="59" spans="1:8">
      <c r="A59" s="278">
        <f t="shared" si="0"/>
        <v>8</v>
      </c>
      <c r="B59" s="318">
        <v>14070101</v>
      </c>
      <c r="C59" s="278" t="s">
        <v>335</v>
      </c>
      <c r="D59" s="279">
        <f>+IFERROR(VLOOKUP(B59,BP_202206!$B:$G,6,0),0)/$H$7</f>
        <v>0</v>
      </c>
      <c r="E59" s="279">
        <f>+IFERROR(VLOOKUP(B59,BP_202106!$B:$G,6,0),0)/$H$7</f>
        <v>0</v>
      </c>
      <c r="F59" s="279">
        <f>+IFERROR(VLOOKUP(B59,BP_202006!$B:$G,6,0),0)/$H$7</f>
        <v>0</v>
      </c>
      <c r="G59" s="279">
        <f t="shared" si="3"/>
        <v>0</v>
      </c>
      <c r="H59" s="277"/>
    </row>
    <row r="60" spans="1:8">
      <c r="A60" s="278">
        <f t="shared" si="0"/>
        <v>8</v>
      </c>
      <c r="B60" s="318">
        <v>14070102</v>
      </c>
      <c r="C60" s="278" t="s">
        <v>336</v>
      </c>
      <c r="D60" s="279">
        <f>+IFERROR(VLOOKUP(B60,BP_202206!$B:$G,6,0),0)/$H$7</f>
        <v>1573.8147872800002</v>
      </c>
      <c r="E60" s="279">
        <f>+IFERROR(VLOOKUP(B60,BP_202106!$B:$G,6,0),0)/$H$7</f>
        <v>1443.6051787700001</v>
      </c>
      <c r="F60" s="279">
        <f>+IFERROR(VLOOKUP(B60,BP_202006!$B:$G,6,0),0)/$H$7</f>
        <v>996.80213792000006</v>
      </c>
      <c r="G60" s="279">
        <f t="shared" si="3"/>
        <v>130.20960851000018</v>
      </c>
      <c r="H60" s="277"/>
    </row>
    <row r="61" spans="1:8">
      <c r="A61" s="278">
        <f t="shared" si="0"/>
        <v>8</v>
      </c>
      <c r="B61" s="318">
        <v>14070103</v>
      </c>
      <c r="C61" s="278" t="s">
        <v>337</v>
      </c>
      <c r="D61" s="279">
        <f>+IFERROR(VLOOKUP(B61,BP_202206!$B:$G,6,0),0)/$H$7</f>
        <v>5.2727460099999997</v>
      </c>
      <c r="E61" s="279">
        <f>+IFERROR(VLOOKUP(B61,BP_202106!$B:$G,6,0),0)/$H$7</f>
        <v>1.4279999999999999</v>
      </c>
      <c r="F61" s="279">
        <f>+IFERROR(VLOOKUP(B61,BP_202006!$B:$G,6,0),0)/$H$7</f>
        <v>0</v>
      </c>
      <c r="G61" s="279">
        <f t="shared" si="3"/>
        <v>3.8447460099999997</v>
      </c>
      <c r="H61" s="277"/>
    </row>
    <row r="62" spans="1:8">
      <c r="A62" s="278">
        <f t="shared" si="0"/>
        <v>8</v>
      </c>
      <c r="B62" s="318">
        <v>14070104</v>
      </c>
      <c r="C62" s="278" t="s">
        <v>338</v>
      </c>
      <c r="D62" s="279">
        <f>+IFERROR(VLOOKUP(B62,BP_202206!$B:$G,6,0),0)/$H$7</f>
        <v>162.87480733999999</v>
      </c>
      <c r="E62" s="279">
        <f>+IFERROR(VLOOKUP(B62,BP_202106!$B:$G,6,0),0)/$H$7</f>
        <v>0</v>
      </c>
      <c r="F62" s="279">
        <f>+IFERROR(VLOOKUP(B62,BP_202006!$B:$G,6,0),0)/$H$7</f>
        <v>0</v>
      </c>
      <c r="G62" s="279">
        <f t="shared" ref="G62" si="4">+D62-E62</f>
        <v>162.87480733999999</v>
      </c>
      <c r="H62" s="277"/>
    </row>
    <row r="63" spans="1:8">
      <c r="A63" s="278">
        <f t="shared" si="0"/>
        <v>4</v>
      </c>
      <c r="B63" s="318">
        <v>1420</v>
      </c>
      <c r="C63" s="278" t="s">
        <v>339</v>
      </c>
      <c r="D63" s="279">
        <f>+IFERROR(VLOOKUP(B63,BP_202206!$B:$G,6,0),0)/$H$7</f>
        <v>0</v>
      </c>
      <c r="E63" s="279">
        <f>+IFERROR(VLOOKUP(B63,BP_202106!$B:$G,6,0),0)/$H$7</f>
        <v>29.700199999999999</v>
      </c>
      <c r="F63" s="279">
        <f>+IFERROR(VLOOKUP(B63,BP_202006!$B:$G,6,0),0)/$H$7</f>
        <v>1257.3</v>
      </c>
      <c r="G63" s="279">
        <f t="shared" si="3"/>
        <v>-29.700199999999999</v>
      </c>
      <c r="H63" s="277"/>
    </row>
    <row r="64" spans="1:8">
      <c r="A64" s="278">
        <f t="shared" si="0"/>
        <v>6</v>
      </c>
      <c r="B64" s="318">
        <v>142010</v>
      </c>
      <c r="C64" s="278" t="s">
        <v>339</v>
      </c>
      <c r="D64" s="279">
        <f>+IFERROR(VLOOKUP(B64,BP_202206!$B:$G,6,0),0)/$H$7</f>
        <v>0</v>
      </c>
      <c r="E64" s="279">
        <f>+IFERROR(VLOOKUP(B64,BP_202106!$B:$G,6,0),0)/$H$7</f>
        <v>29.700199999999999</v>
      </c>
      <c r="F64" s="279">
        <f>+IFERROR(VLOOKUP(B64,BP_202006!$B:$G,6,0),0)/$H$7</f>
        <v>1257.3</v>
      </c>
      <c r="G64" s="279">
        <f t="shared" si="3"/>
        <v>-29.700199999999999</v>
      </c>
      <c r="H64" s="277"/>
    </row>
    <row r="65" spans="1:8">
      <c r="A65" s="278">
        <f t="shared" si="0"/>
        <v>8</v>
      </c>
      <c r="B65" s="318">
        <v>14201001</v>
      </c>
      <c r="C65" s="278" t="s">
        <v>340</v>
      </c>
      <c r="D65" s="279">
        <f>+IFERROR(VLOOKUP(B65,BP_202206!$B:$G,6,0),0)/$H$7</f>
        <v>0</v>
      </c>
      <c r="E65" s="279">
        <f>+IFERROR(VLOOKUP(B65,BP_202106!$B:$G,6,0),0)/$H$7</f>
        <v>0</v>
      </c>
      <c r="F65" s="279">
        <f>+IFERROR(VLOOKUP(B65,BP_202006!$B:$G,6,0),0)/$H$7</f>
        <v>0</v>
      </c>
      <c r="G65" s="279">
        <f t="shared" si="3"/>
        <v>0</v>
      </c>
      <c r="H65" s="277"/>
    </row>
    <row r="66" spans="1:8">
      <c r="A66" s="278">
        <f t="shared" si="0"/>
        <v>8</v>
      </c>
      <c r="B66" s="318">
        <v>14201002</v>
      </c>
      <c r="C66" s="278" t="s">
        <v>341</v>
      </c>
      <c r="D66" s="279">
        <f>+IFERROR(VLOOKUP(B66,BP_202206!$B:$G,6,0),0)/$H$7</f>
        <v>0</v>
      </c>
      <c r="E66" s="279">
        <f>+IFERROR(VLOOKUP(B66,BP_202106!$B:$G,6,0),0)/$H$7</f>
        <v>0</v>
      </c>
      <c r="F66" s="279">
        <f>+IFERROR(VLOOKUP(B66,BP_202006!$B:$G,6,0),0)/$H$7</f>
        <v>0</v>
      </c>
      <c r="G66" s="279">
        <f t="shared" si="3"/>
        <v>0</v>
      </c>
      <c r="H66" s="277"/>
    </row>
    <row r="67" spans="1:8">
      <c r="A67" s="278">
        <f t="shared" si="0"/>
        <v>8</v>
      </c>
      <c r="B67" s="318">
        <v>14201003</v>
      </c>
      <c r="C67" s="278" t="s">
        <v>342</v>
      </c>
      <c r="D67" s="279">
        <f>+IFERROR(VLOOKUP(B67,BP_202206!$B:$G,6,0),0)/$H$7</f>
        <v>0</v>
      </c>
      <c r="E67" s="279">
        <f>+IFERROR(VLOOKUP(B67,BP_202106!$B:$G,6,0),0)/$H$7</f>
        <v>29.700199999999999</v>
      </c>
      <c r="F67" s="279">
        <f>+IFERROR(VLOOKUP(B67,BP_202006!$B:$G,6,0),0)/$H$7</f>
        <v>1257.3</v>
      </c>
      <c r="G67" s="279">
        <f t="shared" si="3"/>
        <v>-29.700199999999999</v>
      </c>
      <c r="H67" s="277"/>
    </row>
    <row r="68" spans="1:8">
      <c r="A68" s="278">
        <f t="shared" si="0"/>
        <v>4</v>
      </c>
      <c r="B68" s="318">
        <v>1422</v>
      </c>
      <c r="C68" s="278" t="s">
        <v>343</v>
      </c>
      <c r="D68" s="279">
        <f>+IFERROR(VLOOKUP(B68,BP_202206!$B:$G,6,0),0)/$H$7</f>
        <v>38.503085189999993</v>
      </c>
      <c r="E68" s="279">
        <f>+IFERROR(VLOOKUP(B68,BP_202106!$B:$G,6,0),0)/$H$7</f>
        <v>202.92492667999997</v>
      </c>
      <c r="F68" s="279">
        <f>+IFERROR(VLOOKUP(B68,BP_202006!$B:$G,6,0),0)/$H$7</f>
        <v>197.20396156999999</v>
      </c>
      <c r="G68" s="279">
        <f t="shared" si="3"/>
        <v>-164.42184148999996</v>
      </c>
      <c r="H68" s="277"/>
    </row>
    <row r="69" spans="1:8">
      <c r="A69" s="278">
        <f t="shared" si="0"/>
        <v>6</v>
      </c>
      <c r="B69" s="318">
        <v>142201</v>
      </c>
      <c r="C69" s="278" t="s">
        <v>344</v>
      </c>
      <c r="D69" s="279">
        <f>+IFERROR(VLOOKUP(B69,BP_202206!$B:$G,6,0),0)/$H$7</f>
        <v>0</v>
      </c>
      <c r="E69" s="279">
        <f>+IFERROR(VLOOKUP(B69,BP_202106!$B:$G,6,0),0)/$H$7</f>
        <v>0</v>
      </c>
      <c r="F69" s="279">
        <f>+IFERROR(VLOOKUP(B69,BP_202006!$B:$G,6,0),0)/$H$7</f>
        <v>0</v>
      </c>
      <c r="G69" s="279">
        <f t="shared" si="3"/>
        <v>0</v>
      </c>
      <c r="H69" s="277"/>
    </row>
    <row r="70" spans="1:8">
      <c r="A70" s="278">
        <f t="shared" si="0"/>
        <v>8</v>
      </c>
      <c r="B70" s="318">
        <v>14220101</v>
      </c>
      <c r="C70" s="278" t="s">
        <v>345</v>
      </c>
      <c r="D70" s="279">
        <f>+IFERROR(VLOOKUP(B70,BP_202206!$B:$G,6,0),0)/$H$7</f>
        <v>0</v>
      </c>
      <c r="E70" s="279">
        <f>+IFERROR(VLOOKUP(B70,BP_202106!$B:$G,6,0),0)/$H$7</f>
        <v>0</v>
      </c>
      <c r="F70" s="279">
        <f>+IFERROR(VLOOKUP(B70,BP_202006!$B:$G,6,0),0)/$H$7</f>
        <v>0</v>
      </c>
      <c r="G70" s="279">
        <f t="shared" si="3"/>
        <v>0</v>
      </c>
      <c r="H70" s="277"/>
    </row>
    <row r="71" spans="1:8">
      <c r="A71" s="278">
        <f t="shared" si="0"/>
        <v>6</v>
      </c>
      <c r="B71" s="318">
        <v>142202</v>
      </c>
      <c r="C71" s="278" t="s">
        <v>346</v>
      </c>
      <c r="D71" s="279">
        <f>+IFERROR(VLOOKUP(B71,BP_202206!$B:$G,6,0),0)/$H$7</f>
        <v>18.464754729999999</v>
      </c>
      <c r="E71" s="279">
        <f>+IFERROR(VLOOKUP(B71,BP_202106!$B:$G,6,0),0)/$H$7</f>
        <v>5.9459968200000004</v>
      </c>
      <c r="F71" s="279">
        <f>+IFERROR(VLOOKUP(B71,BP_202006!$B:$G,6,0),0)/$H$7</f>
        <v>11.252931910000001</v>
      </c>
      <c r="G71" s="279">
        <f t="shared" si="3"/>
        <v>12.518757909999998</v>
      </c>
      <c r="H71" s="277"/>
    </row>
    <row r="72" spans="1:8">
      <c r="A72" s="278">
        <f t="shared" si="0"/>
        <v>8</v>
      </c>
      <c r="B72" s="318">
        <v>14220201</v>
      </c>
      <c r="C72" s="278" t="s">
        <v>347</v>
      </c>
      <c r="D72" s="279">
        <f>+IFERROR(VLOOKUP(B72,BP_202206!$B:$G,6,0),0)/$H$7</f>
        <v>1.389785</v>
      </c>
      <c r="E72" s="279">
        <f>+IFERROR(VLOOKUP(B72,BP_202106!$B:$G,6,0),0)/$H$7</f>
        <v>1.67777</v>
      </c>
      <c r="F72" s="279">
        <f>+IFERROR(VLOOKUP(B72,BP_202006!$B:$G,6,0),0)/$H$7</f>
        <v>7.574103</v>
      </c>
      <c r="G72" s="279">
        <f t="shared" si="3"/>
        <v>-0.28798499999999994</v>
      </c>
      <c r="H72" s="277"/>
    </row>
    <row r="73" spans="1:8">
      <c r="A73" s="278">
        <f t="shared" si="0"/>
        <v>8</v>
      </c>
      <c r="B73" s="318">
        <v>14220202</v>
      </c>
      <c r="C73" s="278" t="s">
        <v>348</v>
      </c>
      <c r="D73" s="279">
        <f>+IFERROR(VLOOKUP(B73,BP_202206!$B:$G,6,0),0)/$H$7</f>
        <v>17.074969729999999</v>
      </c>
      <c r="E73" s="279">
        <f>+IFERROR(VLOOKUP(B73,BP_202106!$B:$G,6,0),0)/$H$7</f>
        <v>4.2682268200000006</v>
      </c>
      <c r="F73" s="279">
        <f>+IFERROR(VLOOKUP(B73,BP_202006!$B:$G,6,0),0)/$H$7</f>
        <v>3.67882891</v>
      </c>
      <c r="G73" s="279">
        <f t="shared" si="3"/>
        <v>12.806742909999999</v>
      </c>
      <c r="H73" s="277"/>
    </row>
    <row r="74" spans="1:8">
      <c r="A74" s="278">
        <f t="shared" si="0"/>
        <v>8</v>
      </c>
      <c r="B74" s="318">
        <v>14220203</v>
      </c>
      <c r="C74" s="278" t="s">
        <v>349</v>
      </c>
      <c r="D74" s="279">
        <f>+IFERROR(VLOOKUP(B74,BP_202206!$B:$G,6,0),0)/$H$7</f>
        <v>0</v>
      </c>
      <c r="E74" s="279">
        <f>+IFERROR(VLOOKUP(B74,BP_202106!$B:$G,6,0),0)/$H$7</f>
        <v>0</v>
      </c>
      <c r="F74" s="279">
        <f>+IFERROR(VLOOKUP(B74,BP_202006!$B:$G,6,0),0)/$H$7</f>
        <v>0</v>
      </c>
      <c r="G74" s="279">
        <f t="shared" si="3"/>
        <v>0</v>
      </c>
      <c r="H74" s="277"/>
    </row>
    <row r="75" spans="1:8">
      <c r="A75" s="278">
        <f t="shared" si="0"/>
        <v>6</v>
      </c>
      <c r="B75" s="318">
        <v>142203</v>
      </c>
      <c r="C75" s="278" t="s">
        <v>350</v>
      </c>
      <c r="D75" s="279">
        <f>+IFERROR(VLOOKUP(B75,BP_202206!$B:$G,6,0),0)/$H$7</f>
        <v>0</v>
      </c>
      <c r="E75" s="279">
        <f>+IFERROR(VLOOKUP(B75,BP_202106!$B:$G,6,0),0)/$H$7</f>
        <v>183.827</v>
      </c>
      <c r="F75" s="279">
        <f>+IFERROR(VLOOKUP(B75,BP_202006!$B:$G,6,0),0)/$H$7</f>
        <v>183.827</v>
      </c>
      <c r="G75" s="279">
        <f t="shared" si="3"/>
        <v>-183.827</v>
      </c>
      <c r="H75" s="277"/>
    </row>
    <row r="76" spans="1:8">
      <c r="A76" s="278">
        <f t="shared" si="0"/>
        <v>8</v>
      </c>
      <c r="B76" s="318">
        <v>14220301</v>
      </c>
      <c r="C76" s="278" t="s">
        <v>351</v>
      </c>
      <c r="D76" s="279">
        <f>+IFERROR(VLOOKUP(B76,BP_202206!$B:$G,6,0),0)/$H$7</f>
        <v>0</v>
      </c>
      <c r="E76" s="279">
        <f>+IFERROR(VLOOKUP(B76,BP_202106!$B:$G,6,0),0)/$H$7</f>
        <v>183.827</v>
      </c>
      <c r="F76" s="279">
        <f>+IFERROR(VLOOKUP(B76,BP_202006!$B:$G,6,0),0)/$H$7</f>
        <v>183.827</v>
      </c>
      <c r="G76" s="279">
        <f t="shared" si="3"/>
        <v>-183.827</v>
      </c>
      <c r="H76" s="277"/>
    </row>
    <row r="77" spans="1:8">
      <c r="A77" s="278">
        <f t="shared" si="0"/>
        <v>8</v>
      </c>
      <c r="B77" s="318">
        <v>14220302</v>
      </c>
      <c r="C77" s="278" t="s">
        <v>352</v>
      </c>
      <c r="D77" s="279">
        <f>+IFERROR(VLOOKUP(B77,BP_202206!$B:$G,6,0),0)/$H$7</f>
        <v>0</v>
      </c>
      <c r="E77" s="279">
        <f>+IFERROR(VLOOKUP(B77,BP_202106!$B:$G,6,0),0)/$H$7</f>
        <v>0</v>
      </c>
      <c r="F77" s="279">
        <f>+IFERROR(VLOOKUP(B77,BP_202006!$B:$G,6,0),0)/$H$7</f>
        <v>0</v>
      </c>
      <c r="G77" s="279">
        <f t="shared" si="3"/>
        <v>0</v>
      </c>
      <c r="H77" s="277"/>
    </row>
    <row r="78" spans="1:8">
      <c r="A78" s="278">
        <f t="shared" si="0"/>
        <v>6</v>
      </c>
      <c r="B78" s="318">
        <v>142210</v>
      </c>
      <c r="C78" s="278" t="s">
        <v>353</v>
      </c>
      <c r="D78" s="279">
        <f>+IFERROR(VLOOKUP(B78,BP_202206!$B:$G,6,0),0)/$H$7</f>
        <v>0.27940808000000006</v>
      </c>
      <c r="E78" s="279">
        <f>+IFERROR(VLOOKUP(B78,BP_202106!$B:$G,6,0),0)/$H$7</f>
        <v>0.34660086000000001</v>
      </c>
      <c r="F78" s="279">
        <f>+IFERROR(VLOOKUP(B78,BP_202006!$B:$G,6,0),0)/$H$7</f>
        <v>0.17445975</v>
      </c>
      <c r="G78" s="279">
        <f t="shared" si="3"/>
        <v>-6.7192779999999952E-2</v>
      </c>
      <c r="H78" s="277"/>
    </row>
    <row r="79" spans="1:8">
      <c r="A79" s="278">
        <f t="shared" si="0"/>
        <v>8</v>
      </c>
      <c r="B79" s="318">
        <v>14221001</v>
      </c>
      <c r="C79" s="278" t="s">
        <v>354</v>
      </c>
      <c r="D79" s="279">
        <f>+IFERROR(VLOOKUP(B79,BP_202206!$B:$G,6,0),0)/$H$7</f>
        <v>0.27940808000000006</v>
      </c>
      <c r="E79" s="279">
        <f>+IFERROR(VLOOKUP(B79,BP_202106!$B:$G,6,0),0)/$H$7</f>
        <v>0.34660086000000001</v>
      </c>
      <c r="F79" s="279">
        <f>+IFERROR(VLOOKUP(B79,BP_202006!$B:$G,6,0),0)/$H$7</f>
        <v>0.17445975</v>
      </c>
      <c r="G79" s="279">
        <f t="shared" si="3"/>
        <v>-6.7192779999999952E-2</v>
      </c>
      <c r="H79" s="277"/>
    </row>
    <row r="80" spans="1:8">
      <c r="A80" s="278">
        <f t="shared" si="0"/>
        <v>6</v>
      </c>
      <c r="B80" s="318">
        <v>142250</v>
      </c>
      <c r="C80" s="278" t="s">
        <v>355</v>
      </c>
      <c r="D80" s="279">
        <f>+IFERROR(VLOOKUP(B80,BP_202206!$B:$G,6,0),0)/$H$7</f>
        <v>19.758922380000001</v>
      </c>
      <c r="E80" s="279">
        <f>+IFERROR(VLOOKUP(B80,BP_202106!$B:$G,6,0),0)/$H$7</f>
        <v>12.805328999999997</v>
      </c>
      <c r="F80" s="279">
        <f>+IFERROR(VLOOKUP(B80,BP_202006!$B:$G,6,0),0)/$H$7</f>
        <v>1.9495699100000004</v>
      </c>
      <c r="G80" s="279">
        <f t="shared" si="3"/>
        <v>6.9535933800000045</v>
      </c>
      <c r="H80" s="277"/>
    </row>
    <row r="81" spans="1:8">
      <c r="A81" s="278">
        <f t="shared" si="0"/>
        <v>8</v>
      </c>
      <c r="B81" s="318">
        <v>14225001</v>
      </c>
      <c r="C81" s="278" t="s">
        <v>356</v>
      </c>
      <c r="D81" s="279">
        <f>+IFERROR(VLOOKUP(B81,BP_202206!$B:$G,6,0),0)/$H$7</f>
        <v>11.89308945</v>
      </c>
      <c r="E81" s="279">
        <f>+IFERROR(VLOOKUP(B81,BP_202106!$B:$G,6,0),0)/$H$7</f>
        <v>4.1609126200000004</v>
      </c>
      <c r="F81" s="279">
        <f>+IFERROR(VLOOKUP(B81,BP_202006!$B:$G,6,0),0)/$H$7</f>
        <v>1.1409278700000001</v>
      </c>
      <c r="G81" s="279">
        <f t="shared" si="3"/>
        <v>7.7321768299999993</v>
      </c>
      <c r="H81" s="277"/>
    </row>
    <row r="82" spans="1:8">
      <c r="A82" s="278">
        <f t="shared" si="0"/>
        <v>8</v>
      </c>
      <c r="B82" s="318">
        <v>14225002</v>
      </c>
      <c r="C82" s="278" t="s">
        <v>357</v>
      </c>
      <c r="D82" s="279">
        <f>+IFERROR(VLOOKUP(B82,BP_202206!$B:$G,6,0),0)/$H$7</f>
        <v>0.67258563000000027</v>
      </c>
      <c r="E82" s="279">
        <f>+IFERROR(VLOOKUP(B82,BP_202106!$B:$G,6,0),0)/$H$7</f>
        <v>3.2045966899999998</v>
      </c>
      <c r="F82" s="279">
        <f>+IFERROR(VLOOKUP(B82,BP_202006!$B:$G,6,0),0)/$H$7</f>
        <v>0.25037300000000001</v>
      </c>
      <c r="G82" s="279">
        <f t="shared" si="3"/>
        <v>-2.5320110599999994</v>
      </c>
      <c r="H82" s="277"/>
    </row>
    <row r="83" spans="1:8">
      <c r="A83" s="278">
        <f t="shared" si="0"/>
        <v>8</v>
      </c>
      <c r="B83" s="318">
        <v>14225003</v>
      </c>
      <c r="C83" s="278" t="s">
        <v>358</v>
      </c>
      <c r="D83" s="279">
        <f>+IFERROR(VLOOKUP(B83,BP_202206!$B:$G,6,0),0)/$H$7</f>
        <v>0.2278488499999998</v>
      </c>
      <c r="E83" s="279">
        <f>+IFERROR(VLOOKUP(B83,BP_202106!$B:$G,6,0),0)/$H$7</f>
        <v>0.94633068000000009</v>
      </c>
      <c r="F83" s="279">
        <f>+IFERROR(VLOOKUP(B83,BP_202006!$B:$G,6,0),0)/$H$7</f>
        <v>0.20037800000000025</v>
      </c>
      <c r="G83" s="279">
        <f t="shared" si="3"/>
        <v>-0.71848183000000032</v>
      </c>
      <c r="H83" s="277"/>
    </row>
    <row r="84" spans="1:8">
      <c r="A84" s="278">
        <f t="shared" si="0"/>
        <v>8</v>
      </c>
      <c r="B84" s="318">
        <v>14225004</v>
      </c>
      <c r="C84" s="278" t="s">
        <v>359</v>
      </c>
      <c r="D84" s="279">
        <f>+IFERROR(VLOOKUP(B84,BP_202206!$B:$G,6,0),0)/$H$7</f>
        <v>0.26017156000000025</v>
      </c>
      <c r="E84" s="279">
        <f>+IFERROR(VLOOKUP(B84,BP_202106!$B:$G,6,0),0)/$H$7</f>
        <v>0.24184143999999999</v>
      </c>
      <c r="F84" s="279">
        <f>+IFERROR(VLOOKUP(B84,BP_202006!$B:$G,6,0),0)/$H$7</f>
        <v>3.9219999999999998E-2</v>
      </c>
      <c r="G84" s="279">
        <f t="shared" si="3"/>
        <v>1.8330120000000255E-2</v>
      </c>
      <c r="H84" s="277"/>
    </row>
    <row r="85" spans="1:8">
      <c r="A85" s="278">
        <f t="shared" si="0"/>
        <v>8</v>
      </c>
      <c r="B85" s="318">
        <v>14225005</v>
      </c>
      <c r="C85" s="278" t="s">
        <v>360</v>
      </c>
      <c r="D85" s="279">
        <f>+IFERROR(VLOOKUP(B85,BP_202206!$B:$G,6,0),0)/$H$7</f>
        <v>0.1922334</v>
      </c>
      <c r="E85" s="279">
        <f>+IFERROR(VLOOKUP(B85,BP_202106!$B:$G,6,0),0)/$H$7</f>
        <v>0.95535110000000012</v>
      </c>
      <c r="F85" s="279">
        <f>+IFERROR(VLOOKUP(B85,BP_202006!$B:$G,6,0),0)/$H$7</f>
        <v>0.15687899999999999</v>
      </c>
      <c r="G85" s="279">
        <f t="shared" si="3"/>
        <v>-0.76311770000000012</v>
      </c>
      <c r="H85" s="277"/>
    </row>
    <row r="86" spans="1:8">
      <c r="A86" s="278">
        <f t="shared" si="0"/>
        <v>8</v>
      </c>
      <c r="B86" s="318">
        <v>14225006</v>
      </c>
      <c r="C86" s="278" t="s">
        <v>361</v>
      </c>
      <c r="D86" s="279">
        <f>+IFERROR(VLOOKUP(B86,BP_202206!$B:$G,6,0),0)/$H$7</f>
        <v>0.39400117999999984</v>
      </c>
      <c r="E86" s="279">
        <f>+IFERROR(VLOOKUP(B86,BP_202106!$B:$G,6,0),0)/$H$7</f>
        <v>0.51441311000000001</v>
      </c>
      <c r="F86" s="279">
        <f>+IFERROR(VLOOKUP(B86,BP_202006!$B:$G,6,0),0)/$H$7</f>
        <v>7.7014039999999964E-2</v>
      </c>
      <c r="G86" s="279"/>
      <c r="H86" s="277"/>
    </row>
    <row r="87" spans="1:8">
      <c r="A87" s="278">
        <f t="shared" si="0"/>
        <v>8</v>
      </c>
      <c r="B87" s="318">
        <v>14225007</v>
      </c>
      <c r="C87" s="278" t="s">
        <v>362</v>
      </c>
      <c r="D87" s="279">
        <f>+IFERROR(VLOOKUP(B87,BP_202206!$B:$G,6,0),0)/$H$7</f>
        <v>0.32495907999999996</v>
      </c>
      <c r="E87" s="279">
        <f>+IFERROR(VLOOKUP(B87,BP_202106!$B:$G,6,0),0)/$H$7</f>
        <v>1.62709967</v>
      </c>
      <c r="F87" s="279">
        <f>+IFERROR(VLOOKUP(B87,BP_202006!$B:$G,6,0),0)/$H$7</f>
        <v>8.4778000000000006E-2</v>
      </c>
      <c r="G87" s="279">
        <f t="shared" si="3"/>
        <v>-1.30214059</v>
      </c>
      <c r="H87" s="277"/>
    </row>
    <row r="88" spans="1:8">
      <c r="A88" s="278">
        <f t="shared" si="0"/>
        <v>8</v>
      </c>
      <c r="B88" s="318">
        <v>14225008</v>
      </c>
      <c r="C88" s="278" t="s">
        <v>363</v>
      </c>
      <c r="D88" s="279">
        <f>+IFERROR(VLOOKUP(B88,BP_202206!$B:$G,6,0),0)/$H$7</f>
        <v>0.1608465</v>
      </c>
      <c r="E88" s="279">
        <f>+IFERROR(VLOOKUP(B88,BP_202106!$B:$G,6,0),0)/$H$7</f>
        <v>7.407182000000001E-2</v>
      </c>
      <c r="F88" s="279">
        <f>+IFERROR(VLOOKUP(B88,BP_202006!$B:$G,6,0),0)/$H$7</f>
        <v>0</v>
      </c>
      <c r="G88" s="279">
        <f t="shared" si="3"/>
        <v>8.6774679999999993E-2</v>
      </c>
      <c r="H88" s="277"/>
    </row>
    <row r="89" spans="1:8">
      <c r="A89" s="278">
        <f t="shared" ref="A89:A194" si="5">+LEN(B89)</f>
        <v>8</v>
      </c>
      <c r="B89" s="318">
        <v>14225009</v>
      </c>
      <c r="C89" s="278" t="s">
        <v>364</v>
      </c>
      <c r="D89" s="279">
        <f>+IFERROR(VLOOKUP(B89,BP_202206!$B:$G,6,0),0)/$H$7</f>
        <v>0.23326491999999999</v>
      </c>
      <c r="E89" s="279">
        <f>+IFERROR(VLOOKUP(B89,BP_202106!$B:$G,6,0),0)/$H$7</f>
        <v>0</v>
      </c>
      <c r="F89" s="279">
        <f>+IFERROR(VLOOKUP(B89,BP_202006!$B:$G,6,0),0)/$H$7</f>
        <v>0</v>
      </c>
      <c r="G89" s="279">
        <f t="shared" si="3"/>
        <v>0.23326491999999999</v>
      </c>
      <c r="H89" s="277"/>
    </row>
    <row r="90" spans="1:8">
      <c r="A90" s="278">
        <f t="shared" si="5"/>
        <v>8</v>
      </c>
      <c r="B90" s="318">
        <v>14225010</v>
      </c>
      <c r="C90" s="278" t="s">
        <v>365</v>
      </c>
      <c r="D90" s="279">
        <f>+IFERROR(VLOOKUP(B90,BP_202206!$B:$G,6,0),0)/$H$7</f>
        <v>4.6738559999999998E-2</v>
      </c>
      <c r="E90" s="279">
        <f>+IFERROR(VLOOKUP(B90,BP_202106!$B:$G,6,0),0)/$H$7</f>
        <v>0.22492658000000001</v>
      </c>
      <c r="F90" s="279">
        <f>+IFERROR(VLOOKUP(B90,BP_202006!$B:$G,6,0),0)/$H$7</f>
        <v>0</v>
      </c>
      <c r="G90" s="279">
        <f t="shared" si="3"/>
        <v>-0.17818802</v>
      </c>
      <c r="H90" s="277"/>
    </row>
    <row r="91" spans="1:8">
      <c r="A91" s="278">
        <f t="shared" si="5"/>
        <v>8</v>
      </c>
      <c r="B91" s="318">
        <v>14225011</v>
      </c>
      <c r="C91" s="278" t="s">
        <v>366</v>
      </c>
      <c r="D91" s="279">
        <f>+IFERROR(VLOOKUP(B91,BP_202206!$B:$G,6,0),0)/$H$7</f>
        <v>0.27834597</v>
      </c>
      <c r="E91" s="279">
        <f>+IFERROR(VLOOKUP(B91,BP_202106!$B:$G,6,0),0)/$H$7</f>
        <v>0</v>
      </c>
      <c r="F91" s="279">
        <f>+IFERROR(VLOOKUP(B91,BP_202006!$B:$G,6,0),0)/$H$7</f>
        <v>0</v>
      </c>
      <c r="G91" s="279">
        <f t="shared" si="3"/>
        <v>0.27834597</v>
      </c>
      <c r="H91" s="277"/>
    </row>
    <row r="92" spans="1:8">
      <c r="A92" s="278">
        <f t="shared" si="5"/>
        <v>8</v>
      </c>
      <c r="B92" s="318">
        <v>14225012</v>
      </c>
      <c r="C92" s="278" t="s">
        <v>367</v>
      </c>
      <c r="D92" s="279">
        <f>+IFERROR(VLOOKUP(B92,BP_202206!$B:$G,6,0),0)/$H$7</f>
        <v>0.25516275999999999</v>
      </c>
      <c r="E92" s="279">
        <f>+IFERROR(VLOOKUP(B92,BP_202106!$B:$G,6,0),0)/$H$7</f>
        <v>0.15311557000000001</v>
      </c>
      <c r="F92" s="279">
        <f>+IFERROR(VLOOKUP(B92,BP_202006!$B:$G,6,0),0)/$H$7</f>
        <v>0</v>
      </c>
      <c r="G92" s="279">
        <f t="shared" si="3"/>
        <v>0.10204718999999998</v>
      </c>
      <c r="H92" s="277"/>
    </row>
    <row r="93" spans="1:8">
      <c r="A93" s="278">
        <f t="shared" si="5"/>
        <v>8</v>
      </c>
      <c r="B93" s="318">
        <v>14225013</v>
      </c>
      <c r="C93" s="278" t="s">
        <v>368</v>
      </c>
      <c r="D93" s="279">
        <f>+IFERROR(VLOOKUP(B93,BP_202206!$B:$G,6,0),0)/$H$7</f>
        <v>0</v>
      </c>
      <c r="E93" s="279">
        <f>+IFERROR(VLOOKUP(B93,BP_202106!$B:$G,6,0),0)/$H$7</f>
        <v>0</v>
      </c>
      <c r="F93" s="279">
        <f>+IFERROR(VLOOKUP(B93,BP_202006!$B:$G,6,0),0)/$H$7</f>
        <v>0</v>
      </c>
      <c r="G93" s="279"/>
      <c r="H93" s="277"/>
    </row>
    <row r="94" spans="1:8">
      <c r="A94" s="278">
        <f t="shared" si="5"/>
        <v>8</v>
      </c>
      <c r="B94" s="318">
        <v>14225014</v>
      </c>
      <c r="C94" s="278" t="s">
        <v>369</v>
      </c>
      <c r="D94" s="279">
        <f>+IFERROR(VLOOKUP(B94,BP_202206!$B:$G,6,0),0)/$H$7</f>
        <v>0.14237625000000001</v>
      </c>
      <c r="E94" s="279">
        <f>+IFERROR(VLOOKUP(B94,BP_202106!$B:$G,6,0),0)/$H$7</f>
        <v>5.5560260000000007E-2</v>
      </c>
      <c r="F94" s="279">
        <f>+IFERROR(VLOOKUP(B94,BP_202006!$B:$G,6,0),0)/$H$7</f>
        <v>0</v>
      </c>
      <c r="G94" s="279">
        <f t="shared" si="3"/>
        <v>8.681599000000001E-2</v>
      </c>
      <c r="H94" s="277"/>
    </row>
    <row r="95" spans="1:8">
      <c r="A95" s="278">
        <f t="shared" si="5"/>
        <v>8</v>
      </c>
      <c r="B95" s="318">
        <v>14225015</v>
      </c>
      <c r="C95" s="278" t="s">
        <v>370</v>
      </c>
      <c r="D95" s="279">
        <f>+IFERROR(VLOOKUP(B95,BP_202206!$B:$G,6,0),0)/$H$7</f>
        <v>0.38607206000000005</v>
      </c>
      <c r="E95" s="279">
        <f>+IFERROR(VLOOKUP(B95,BP_202106!$B:$G,6,0),0)/$H$7</f>
        <v>0</v>
      </c>
      <c r="F95" s="279">
        <f>+IFERROR(VLOOKUP(B95,BP_202006!$B:$G,6,0),0)/$H$7</f>
        <v>0</v>
      </c>
      <c r="G95" s="279">
        <f t="shared" si="3"/>
        <v>0.38607206000000005</v>
      </c>
      <c r="H95" s="277"/>
    </row>
    <row r="96" spans="1:8">
      <c r="A96" s="278">
        <f t="shared" si="5"/>
        <v>8</v>
      </c>
      <c r="B96" s="318">
        <v>14225016</v>
      </c>
      <c r="C96" s="278" t="s">
        <v>371</v>
      </c>
      <c r="D96" s="279">
        <f>+IFERROR(VLOOKUP(B96,BP_202206!$B:$G,6,0),0)/$H$7</f>
        <v>0</v>
      </c>
      <c r="E96" s="279">
        <f>+IFERROR(VLOOKUP(B96,BP_202106!$B:$G,6,0),0)/$H$7</f>
        <v>0</v>
      </c>
      <c r="F96" s="279">
        <f>+IFERROR(VLOOKUP(B96,BP_202006!$B:$G,6,0),0)/$H$7</f>
        <v>0</v>
      </c>
      <c r="G96" s="279"/>
      <c r="H96" s="277"/>
    </row>
    <row r="97" spans="1:8">
      <c r="A97" s="278">
        <f t="shared" si="5"/>
        <v>8</v>
      </c>
      <c r="B97" s="318">
        <v>14225017</v>
      </c>
      <c r="C97" s="278" t="s">
        <v>372</v>
      </c>
      <c r="D97" s="279">
        <f>+IFERROR(VLOOKUP(B97,BP_202206!$B:$G,6,0),0)/$H$7</f>
        <v>0</v>
      </c>
      <c r="E97" s="279">
        <f>+IFERROR(VLOOKUP(B97,BP_202106!$B:$G,6,0),0)/$H$7</f>
        <v>0</v>
      </c>
      <c r="F97" s="279">
        <f>+IFERROR(VLOOKUP(B97,BP_202006!$B:$G,6,0),0)/$H$7</f>
        <v>0</v>
      </c>
      <c r="G97" s="279">
        <f t="shared" si="3"/>
        <v>0</v>
      </c>
      <c r="H97" s="277"/>
    </row>
    <row r="98" spans="1:8">
      <c r="A98" s="278">
        <f t="shared" si="5"/>
        <v>8</v>
      </c>
      <c r="B98" s="318">
        <v>14225018</v>
      </c>
      <c r="C98" s="278" t="s">
        <v>373</v>
      </c>
      <c r="D98" s="279">
        <f>+IFERROR(VLOOKUP(B98,BP_202206!$B:$G,6,0),0)/$H$7</f>
        <v>0.12092356</v>
      </c>
      <c r="E98" s="279">
        <f>+IFERROR(VLOOKUP(B98,BP_202106!$B:$G,6,0),0)/$H$7</f>
        <v>0</v>
      </c>
      <c r="F98" s="279">
        <f>+IFERROR(VLOOKUP(B98,BP_202006!$B:$G,6,0),0)/$H$7</f>
        <v>0</v>
      </c>
      <c r="G98" s="279">
        <f t="shared" si="3"/>
        <v>0.12092356</v>
      </c>
      <c r="H98" s="277"/>
    </row>
    <row r="99" spans="1:8">
      <c r="A99" s="278">
        <f t="shared" si="5"/>
        <v>8</v>
      </c>
      <c r="B99" s="318">
        <v>14225019</v>
      </c>
      <c r="C99" s="278" t="s">
        <v>374</v>
      </c>
      <c r="D99" s="279">
        <f>+IFERROR(VLOOKUP(B99,BP_202206!$B:$G,6,0),0)/$H$7</f>
        <v>2.5777020000000001E-2</v>
      </c>
      <c r="E99" s="279">
        <f>+IFERROR(VLOOKUP(B99,BP_202106!$B:$G,6,0),0)/$H$7</f>
        <v>4.2239009999999987E-2</v>
      </c>
      <c r="F99" s="279">
        <f>+IFERROR(VLOOKUP(B99,BP_202006!$B:$G,6,0),0)/$H$7</f>
        <v>0</v>
      </c>
      <c r="G99" s="279">
        <f t="shared" si="3"/>
        <v>-1.6461989999999985E-2</v>
      </c>
      <c r="H99" s="277"/>
    </row>
    <row r="100" spans="1:8">
      <c r="A100" s="278">
        <f t="shared" si="5"/>
        <v>8</v>
      </c>
      <c r="B100" s="318">
        <v>14225020</v>
      </c>
      <c r="C100" s="278" t="s">
        <v>375</v>
      </c>
      <c r="D100" s="279">
        <f>+IFERROR(VLOOKUP(B100,BP_202206!$B:$G,6,0),0)/$H$7</f>
        <v>0.12382633999999999</v>
      </c>
      <c r="E100" s="279">
        <f>+IFERROR(VLOOKUP(B100,BP_202106!$B:$G,6,0),0)/$H$7</f>
        <v>0</v>
      </c>
      <c r="F100" s="279">
        <f>+IFERROR(VLOOKUP(B100,BP_202006!$B:$G,6,0),0)/$H$7</f>
        <v>0</v>
      </c>
      <c r="G100" s="279">
        <f t="shared" si="3"/>
        <v>0.12382633999999999</v>
      </c>
      <c r="H100" s="277"/>
    </row>
    <row r="101" spans="1:8">
      <c r="A101" s="278">
        <f t="shared" si="5"/>
        <v>8</v>
      </c>
      <c r="B101" s="318">
        <v>14225021</v>
      </c>
      <c r="C101" s="278" t="s">
        <v>376</v>
      </c>
      <c r="D101" s="279">
        <f>+IFERROR(VLOOKUP(B101,BP_202206!$B:$G,6,0),0)/$H$7</f>
        <v>3.919036E-2</v>
      </c>
      <c r="E101" s="279">
        <f>+IFERROR(VLOOKUP(B101,BP_202106!$B:$G,6,0),0)/$H$7</f>
        <v>8.3260340000000002E-2</v>
      </c>
      <c r="F101" s="279">
        <f>+IFERROR(VLOOKUP(B101,BP_202006!$B:$G,6,0),0)/$H$7</f>
        <v>0</v>
      </c>
      <c r="G101" s="279"/>
      <c r="H101" s="277"/>
    </row>
    <row r="102" spans="1:8">
      <c r="A102" s="278">
        <f t="shared" si="5"/>
        <v>8</v>
      </c>
      <c r="B102" s="318">
        <v>14225022</v>
      </c>
      <c r="C102" s="278" t="s">
        <v>377</v>
      </c>
      <c r="D102" s="279">
        <f>+IFERROR(VLOOKUP(B102,BP_202206!$B:$G,6,0),0)/$H$7</f>
        <v>0.12382633999999999</v>
      </c>
      <c r="E102" s="279">
        <f>+IFERROR(VLOOKUP(B102,BP_202106!$B:$G,6,0),0)/$H$7</f>
        <v>0.14084068999999999</v>
      </c>
      <c r="F102" s="279">
        <f>+IFERROR(VLOOKUP(B102,BP_202006!$B:$G,6,0),0)/$H$7</f>
        <v>0</v>
      </c>
      <c r="G102" s="279">
        <f t="shared" si="3"/>
        <v>-1.7014349999999998E-2</v>
      </c>
      <c r="H102" s="277"/>
    </row>
    <row r="103" spans="1:8">
      <c r="A103" s="278">
        <f t="shared" si="5"/>
        <v>8</v>
      </c>
      <c r="B103" s="318">
        <v>14225023</v>
      </c>
      <c r="C103" s="278" t="s">
        <v>378</v>
      </c>
      <c r="D103" s="279">
        <f>+IFERROR(VLOOKUP(B103,BP_202206!$B:$G,6,0),0)/$H$7</f>
        <v>0.18835779999999999</v>
      </c>
      <c r="E103" s="279">
        <f>+IFERROR(VLOOKUP(B103,BP_202106!$B:$G,6,0),0)/$H$7</f>
        <v>0</v>
      </c>
      <c r="F103" s="279">
        <f>+IFERROR(VLOOKUP(B103,BP_202006!$B:$G,6,0),0)/$H$7</f>
        <v>0</v>
      </c>
      <c r="G103" s="279">
        <f t="shared" si="3"/>
        <v>0.18835779999999999</v>
      </c>
      <c r="H103" s="277"/>
    </row>
    <row r="104" spans="1:8">
      <c r="A104" s="278">
        <f t="shared" si="5"/>
        <v>8</v>
      </c>
      <c r="B104" s="318">
        <v>14225024</v>
      </c>
      <c r="C104" s="278" t="s">
        <v>379</v>
      </c>
      <c r="D104" s="279">
        <f>+IFERROR(VLOOKUP(B104,BP_202206!$B:$G,6,0),0)/$H$7</f>
        <v>0.15760566000000004</v>
      </c>
      <c r="E104" s="279">
        <f>+IFERROR(VLOOKUP(B104,BP_202106!$B:$G,6,0),0)/$H$7</f>
        <v>0</v>
      </c>
      <c r="F104" s="279">
        <f>+IFERROR(VLOOKUP(B104,BP_202006!$B:$G,6,0),0)/$H$7</f>
        <v>0</v>
      </c>
      <c r="G104" s="279">
        <f t="shared" si="3"/>
        <v>0.15760566000000004</v>
      </c>
      <c r="H104" s="277"/>
    </row>
    <row r="105" spans="1:8">
      <c r="A105" s="278">
        <f t="shared" si="5"/>
        <v>8</v>
      </c>
      <c r="B105" s="318">
        <v>14225025</v>
      </c>
      <c r="C105" s="278" t="s">
        <v>380</v>
      </c>
      <c r="D105" s="279">
        <f>+IFERROR(VLOOKUP(B105,BP_202206!$B:$G,6,0),0)/$H$7</f>
        <v>0</v>
      </c>
      <c r="E105" s="279">
        <f>+IFERROR(VLOOKUP(B105,BP_202106!$B:$G,6,0),0)/$H$7</f>
        <v>0</v>
      </c>
      <c r="F105" s="279">
        <f>+IFERROR(VLOOKUP(B105,BP_202006!$B:$G,6,0),0)/$H$7</f>
        <v>0</v>
      </c>
      <c r="G105" s="279">
        <f t="shared" si="3"/>
        <v>0</v>
      </c>
      <c r="H105" s="277"/>
    </row>
    <row r="106" spans="1:8">
      <c r="A106" s="278">
        <f t="shared" si="5"/>
        <v>8</v>
      </c>
      <c r="B106" s="318">
        <v>14225026</v>
      </c>
      <c r="C106" s="278" t="s">
        <v>381</v>
      </c>
      <c r="D106" s="279">
        <f>+IFERROR(VLOOKUP(B106,BP_202206!$B:$G,6,0),0)/$H$7</f>
        <v>0.18724442999999999</v>
      </c>
      <c r="E106" s="279">
        <f>+IFERROR(VLOOKUP(B106,BP_202106!$B:$G,6,0),0)/$H$7</f>
        <v>0</v>
      </c>
      <c r="F106" s="279">
        <f>+IFERROR(VLOOKUP(B106,BP_202006!$B:$G,6,0),0)/$H$7</f>
        <v>0</v>
      </c>
      <c r="G106" s="279"/>
      <c r="H106" s="277"/>
    </row>
    <row r="107" spans="1:8">
      <c r="A107" s="278">
        <f t="shared" si="5"/>
        <v>8</v>
      </c>
      <c r="B107" s="318">
        <v>14225027</v>
      </c>
      <c r="C107" s="278" t="s">
        <v>382</v>
      </c>
      <c r="D107" s="279">
        <f>+IFERROR(VLOOKUP(B107,BP_202206!$B:$G,6,0),0)/$H$7</f>
        <v>2.137619E-2</v>
      </c>
      <c r="E107" s="279">
        <f>+IFERROR(VLOOKUP(B107,BP_202106!$B:$G,6,0),0)/$H$7</f>
        <v>0</v>
      </c>
      <c r="F107" s="279">
        <f>+IFERROR(VLOOKUP(B107,BP_202006!$B:$G,6,0),0)/$H$7</f>
        <v>0</v>
      </c>
      <c r="G107" s="279"/>
      <c r="H107" s="277"/>
    </row>
    <row r="108" spans="1:8">
      <c r="A108" s="278">
        <f t="shared" si="5"/>
        <v>8</v>
      </c>
      <c r="B108" s="318">
        <v>14225028</v>
      </c>
      <c r="C108" s="278" t="s">
        <v>383</v>
      </c>
      <c r="D108" s="279">
        <f>+IFERROR(VLOOKUP(B108,BP_202206!$B:$G,6,0),0)/$H$7</f>
        <v>0</v>
      </c>
      <c r="E108" s="279">
        <f>+IFERROR(VLOOKUP(B108,BP_202106!$B:$G,6,0),0)/$H$7</f>
        <v>0</v>
      </c>
      <c r="F108" s="279">
        <f>+IFERROR(VLOOKUP(B108,BP_202006!$B:$G,6,0),0)/$H$7</f>
        <v>0</v>
      </c>
      <c r="G108" s="279"/>
      <c r="H108" s="277"/>
    </row>
    <row r="109" spans="1:8">
      <c r="A109" s="278">
        <f t="shared" si="5"/>
        <v>8</v>
      </c>
      <c r="B109" s="318">
        <v>14225029</v>
      </c>
      <c r="C109" s="278" t="s">
        <v>384</v>
      </c>
      <c r="D109" s="279">
        <f>+IFERROR(VLOOKUP(B109,BP_202206!$B:$G,6,0),0)/$H$7</f>
        <v>0</v>
      </c>
      <c r="E109" s="279">
        <f>+IFERROR(VLOOKUP(B109,BP_202106!$B:$G,6,0),0)/$H$7</f>
        <v>0</v>
      </c>
      <c r="F109" s="279">
        <f>+IFERROR(VLOOKUP(B109,BP_202006!$B:$G,6,0),0)/$H$7</f>
        <v>0</v>
      </c>
      <c r="G109" s="279"/>
      <c r="H109" s="277"/>
    </row>
    <row r="110" spans="1:8">
      <c r="A110" s="278">
        <f t="shared" si="5"/>
        <v>8</v>
      </c>
      <c r="B110" s="318">
        <v>14225030</v>
      </c>
      <c r="C110" s="278" t="s">
        <v>385</v>
      </c>
      <c r="D110" s="279">
        <f>+IFERROR(VLOOKUP(B110,BP_202206!$B:$G,6,0),0)/$H$7</f>
        <v>0</v>
      </c>
      <c r="E110" s="279">
        <f>+IFERROR(VLOOKUP(B110,BP_202106!$B:$G,6,0),0)/$H$7</f>
        <v>0</v>
      </c>
      <c r="F110" s="279">
        <f>+IFERROR(VLOOKUP(B110,BP_202006!$B:$G,6,0),0)/$H$7</f>
        <v>0</v>
      </c>
      <c r="G110" s="279"/>
      <c r="H110" s="277"/>
    </row>
    <row r="111" spans="1:8">
      <c r="A111" s="278">
        <f t="shared" si="5"/>
        <v>8</v>
      </c>
      <c r="B111" s="318">
        <v>14225031</v>
      </c>
      <c r="C111" s="278" t="s">
        <v>386</v>
      </c>
      <c r="D111" s="279">
        <f>+IFERROR(VLOOKUP(B111,BP_202206!$B:$G,6,0),0)/$H$7</f>
        <v>0</v>
      </c>
      <c r="E111" s="279">
        <f>+IFERROR(VLOOKUP(B111,BP_202106!$B:$G,6,0),0)/$H$7</f>
        <v>0</v>
      </c>
      <c r="F111" s="279">
        <f>+IFERROR(VLOOKUP(B111,BP_202006!$B:$G,6,0),0)/$H$7</f>
        <v>0</v>
      </c>
      <c r="G111" s="279"/>
      <c r="H111" s="277"/>
    </row>
    <row r="112" spans="1:8">
      <c r="A112" s="278">
        <f t="shared" si="5"/>
        <v>8</v>
      </c>
      <c r="B112" s="318">
        <v>14225032</v>
      </c>
      <c r="C112" s="278" t="s">
        <v>387</v>
      </c>
      <c r="D112" s="279">
        <f>+IFERROR(VLOOKUP(B112,BP_202206!$B:$G,6,0),0)/$H$7</f>
        <v>2.9535459999999999E-2</v>
      </c>
      <c r="E112" s="279">
        <f>+IFERROR(VLOOKUP(B112,BP_202106!$B:$G,6,0),0)/$H$7</f>
        <v>0</v>
      </c>
      <c r="F112" s="279">
        <f>+IFERROR(VLOOKUP(B112,BP_202006!$B:$G,6,0),0)/$H$7</f>
        <v>0</v>
      </c>
      <c r="G112" s="279"/>
      <c r="H112" s="277"/>
    </row>
    <row r="113" spans="1:8">
      <c r="A113" s="278">
        <f t="shared" si="5"/>
        <v>8</v>
      </c>
      <c r="B113" s="318">
        <v>14225033</v>
      </c>
      <c r="C113" s="278" t="s">
        <v>388</v>
      </c>
      <c r="D113" s="279">
        <f>+IFERROR(VLOOKUP(B113,BP_202206!$B:$G,6,0),0)/$H$7</f>
        <v>0</v>
      </c>
      <c r="E113" s="279">
        <f>+IFERROR(VLOOKUP(B113,BP_202106!$B:$G,6,0),0)/$H$7</f>
        <v>0</v>
      </c>
      <c r="F113" s="279">
        <f>+IFERROR(VLOOKUP(B113,BP_202006!$B:$G,6,0),0)/$H$7</f>
        <v>0</v>
      </c>
      <c r="G113" s="279"/>
      <c r="H113" s="277"/>
    </row>
    <row r="114" spans="1:8">
      <c r="A114" s="278">
        <f t="shared" si="5"/>
        <v>8</v>
      </c>
      <c r="B114" s="318">
        <v>14225034</v>
      </c>
      <c r="C114" s="278" t="s">
        <v>389</v>
      </c>
      <c r="D114" s="279">
        <f>+IFERROR(VLOOKUP(B114,BP_202206!$B:$G,6,0),0)/$H$7</f>
        <v>0</v>
      </c>
      <c r="E114" s="279">
        <f>+IFERROR(VLOOKUP(B114,BP_202106!$B:$G,6,0),0)/$H$7</f>
        <v>0</v>
      </c>
      <c r="F114" s="279">
        <f>+IFERROR(VLOOKUP(B114,BP_202006!$B:$G,6,0),0)/$H$7</f>
        <v>0</v>
      </c>
      <c r="G114" s="279"/>
      <c r="H114" s="277"/>
    </row>
    <row r="115" spans="1:8">
      <c r="A115" s="278">
        <f t="shared" si="5"/>
        <v>8</v>
      </c>
      <c r="B115" s="318">
        <v>14225035</v>
      </c>
      <c r="C115" s="278" t="s">
        <v>390</v>
      </c>
      <c r="D115" s="279">
        <f>+IFERROR(VLOOKUP(B115,BP_202206!$B:$G,6,0),0)/$H$7</f>
        <v>0</v>
      </c>
      <c r="E115" s="279">
        <f>+IFERROR(VLOOKUP(B115,BP_202106!$B:$G,6,0),0)/$H$7</f>
        <v>0</v>
      </c>
      <c r="F115" s="279">
        <f>+IFERROR(VLOOKUP(B115,BP_202006!$B:$G,6,0),0)/$H$7</f>
        <v>0</v>
      </c>
      <c r="G115" s="279"/>
      <c r="H115" s="277"/>
    </row>
    <row r="116" spans="1:8">
      <c r="A116" s="278">
        <f t="shared" si="5"/>
        <v>8</v>
      </c>
      <c r="B116" s="318">
        <v>14225036</v>
      </c>
      <c r="C116" s="278" t="s">
        <v>391</v>
      </c>
      <c r="D116" s="279">
        <f>+IFERROR(VLOOKUP(B116,BP_202206!$B:$G,6,0),0)/$H$7</f>
        <v>0</v>
      </c>
      <c r="E116" s="279">
        <f>+IFERROR(VLOOKUP(B116,BP_202106!$B:$G,6,0),0)/$H$7</f>
        <v>0</v>
      </c>
      <c r="F116" s="279">
        <f>+IFERROR(VLOOKUP(B116,BP_202006!$B:$G,6,0),0)/$H$7</f>
        <v>0</v>
      </c>
      <c r="G116" s="279"/>
      <c r="H116" s="277"/>
    </row>
    <row r="117" spans="1:8">
      <c r="A117" s="278">
        <f t="shared" si="5"/>
        <v>8</v>
      </c>
      <c r="B117" s="318">
        <v>14225037</v>
      </c>
      <c r="C117" s="278" t="s">
        <v>392</v>
      </c>
      <c r="D117" s="279">
        <f>+IFERROR(VLOOKUP(B117,BP_202206!$B:$G,6,0),0)/$H$7</f>
        <v>0</v>
      </c>
      <c r="E117" s="279">
        <f>+IFERROR(VLOOKUP(B117,BP_202106!$B:$G,6,0),0)/$H$7</f>
        <v>0.12588785</v>
      </c>
      <c r="F117" s="279">
        <f>+IFERROR(VLOOKUP(B117,BP_202006!$B:$G,6,0),0)/$H$7</f>
        <v>0</v>
      </c>
      <c r="G117" s="279">
        <f t="shared" si="3"/>
        <v>-0.12588785</v>
      </c>
      <c r="H117" s="277"/>
    </row>
    <row r="118" spans="1:8">
      <c r="A118" s="278">
        <f t="shared" si="5"/>
        <v>8</v>
      </c>
      <c r="B118" s="318">
        <v>14225038</v>
      </c>
      <c r="C118" s="278" t="s">
        <v>393</v>
      </c>
      <c r="D118" s="279">
        <f>+IFERROR(VLOOKUP(B118,BP_202206!$B:$G,6,0),0)/$H$7</f>
        <v>7.8666E-2</v>
      </c>
      <c r="E118" s="279">
        <f>+IFERROR(VLOOKUP(B118,BP_202106!$B:$G,6,0),0)/$H$7</f>
        <v>7.1008699999999994E-2</v>
      </c>
      <c r="F118" s="279">
        <f>+IFERROR(VLOOKUP(B118,BP_202006!$B:$G,6,0),0)/$H$7</f>
        <v>0</v>
      </c>
      <c r="G118" s="279">
        <f t="shared" si="3"/>
        <v>7.6573000000000058E-3</v>
      </c>
      <c r="H118" s="277"/>
    </row>
    <row r="119" spans="1:8">
      <c r="A119" s="278">
        <f t="shared" si="5"/>
        <v>8</v>
      </c>
      <c r="B119" s="318">
        <v>14225039</v>
      </c>
      <c r="C119" s="278" t="s">
        <v>394</v>
      </c>
      <c r="D119" s="279">
        <f>+IFERROR(VLOOKUP(B119,BP_202206!$B:$G,6,0),0)/$H$7</f>
        <v>0</v>
      </c>
      <c r="E119" s="279">
        <f>+IFERROR(VLOOKUP(B119,BP_202106!$B:$G,6,0),0)/$H$7</f>
        <v>9.6877000000000005E-2</v>
      </c>
      <c r="F119" s="279">
        <f>+IFERROR(VLOOKUP(B119,BP_202006!$B:$G,6,0),0)/$H$7</f>
        <v>0</v>
      </c>
      <c r="G119" s="279">
        <f t="shared" si="3"/>
        <v>-9.6877000000000005E-2</v>
      </c>
      <c r="H119" s="277"/>
    </row>
    <row r="120" spans="1:8">
      <c r="A120" s="278">
        <f t="shared" si="5"/>
        <v>8</v>
      </c>
      <c r="B120" s="318">
        <v>14225040</v>
      </c>
      <c r="C120" s="278" t="s">
        <v>395</v>
      </c>
      <c r="D120" s="279">
        <f>+IFERROR(VLOOKUP(B120,BP_202206!$B:$G,6,0),0)/$H$7</f>
        <v>0.10018967999999999</v>
      </c>
      <c r="E120" s="279">
        <f>+IFERROR(VLOOKUP(B120,BP_202106!$B:$G,6,0),0)/$H$7</f>
        <v>8.6995869999999989E-2</v>
      </c>
      <c r="F120" s="279">
        <f>+IFERROR(VLOOKUP(B120,BP_202006!$B:$G,6,0),0)/$H$7</f>
        <v>0</v>
      </c>
      <c r="G120" s="279">
        <f t="shared" si="3"/>
        <v>1.319381E-2</v>
      </c>
      <c r="H120" s="277"/>
    </row>
    <row r="121" spans="1:8">
      <c r="A121" s="278">
        <f t="shared" si="5"/>
        <v>8</v>
      </c>
      <c r="B121" s="318">
        <v>14225041</v>
      </c>
      <c r="C121" s="278" t="s">
        <v>396</v>
      </c>
      <c r="D121" s="279">
        <f>+IFERROR(VLOOKUP(B121,BP_202206!$B:$G,6,0),0)/$H$7</f>
        <v>0.26923496000000002</v>
      </c>
      <c r="E121" s="279">
        <f>+IFERROR(VLOOKUP(B121,BP_202106!$B:$G,6,0),0)/$H$7</f>
        <v>0</v>
      </c>
      <c r="F121" s="279">
        <f>+IFERROR(VLOOKUP(B121,BP_202006!$B:$G,6,0),0)/$H$7</f>
        <v>0</v>
      </c>
      <c r="G121" s="279">
        <f t="shared" si="3"/>
        <v>0.26923496000000002</v>
      </c>
      <c r="H121" s="277"/>
    </row>
    <row r="122" spans="1:8">
      <c r="A122" s="278">
        <f t="shared" si="5"/>
        <v>8</v>
      </c>
      <c r="B122" s="318">
        <v>14225042</v>
      </c>
      <c r="C122" s="278" t="s">
        <v>397</v>
      </c>
      <c r="D122" s="279">
        <f>+IFERROR(VLOOKUP(B122,BP_202206!$B:$G,6,0),0)/$H$7</f>
        <v>0.14487288000000001</v>
      </c>
      <c r="E122" s="279">
        <f>+IFERROR(VLOOKUP(B122,BP_202106!$B:$G,6,0),0)/$H$7</f>
        <v>0</v>
      </c>
      <c r="F122" s="279">
        <f>+IFERROR(VLOOKUP(B122,BP_202006!$B:$G,6,0),0)/$H$7</f>
        <v>0</v>
      </c>
      <c r="G122" s="279">
        <f t="shared" si="3"/>
        <v>0.14487288000000001</v>
      </c>
      <c r="H122" s="277"/>
    </row>
    <row r="123" spans="1:8">
      <c r="A123" s="278">
        <f t="shared" si="5"/>
        <v>8</v>
      </c>
      <c r="B123" s="318">
        <v>14225043</v>
      </c>
      <c r="C123" s="278" t="s">
        <v>398</v>
      </c>
      <c r="D123" s="279">
        <f>+IFERROR(VLOOKUP(B123,BP_202206!$B:$G,6,0),0)/$H$7</f>
        <v>0</v>
      </c>
      <c r="E123" s="279">
        <f>+IFERROR(VLOOKUP(B123,BP_202106!$B:$G,6,0),0)/$H$7</f>
        <v>0</v>
      </c>
      <c r="F123" s="279">
        <f>+IFERROR(VLOOKUP(B123,BP_202006!$B:$G,6,0),0)/$H$7</f>
        <v>0</v>
      </c>
      <c r="G123" s="279">
        <f t="shared" si="3"/>
        <v>0</v>
      </c>
      <c r="H123" s="277"/>
    </row>
    <row r="124" spans="1:8">
      <c r="A124" s="278">
        <f t="shared" si="5"/>
        <v>8</v>
      </c>
      <c r="B124" s="318">
        <v>14225044</v>
      </c>
      <c r="C124" s="278" t="s">
        <v>399</v>
      </c>
      <c r="D124" s="279">
        <f>+IFERROR(VLOOKUP(B124,BP_202206!$B:$G,6,0),0)/$H$7</f>
        <v>0.18564882999999999</v>
      </c>
      <c r="E124" s="279">
        <f>+IFERROR(VLOOKUP(B124,BP_202106!$B:$G,6,0),0)/$H$7</f>
        <v>0</v>
      </c>
      <c r="F124" s="279">
        <f>+IFERROR(VLOOKUP(B124,BP_202006!$B:$G,6,0),0)/$H$7</f>
        <v>0</v>
      </c>
      <c r="G124" s="279">
        <f t="shared" si="3"/>
        <v>0.18564882999999999</v>
      </c>
      <c r="H124" s="277"/>
    </row>
    <row r="125" spans="1:8">
      <c r="A125" s="278">
        <f t="shared" si="5"/>
        <v>8</v>
      </c>
      <c r="B125" s="318">
        <v>14225045</v>
      </c>
      <c r="C125" s="278" t="s">
        <v>400</v>
      </c>
      <c r="D125" s="279">
        <f>+IFERROR(VLOOKUP(B125,BP_202206!$B:$G,6,0),0)/$H$7</f>
        <v>0.17247004999999999</v>
      </c>
      <c r="E125" s="279">
        <f>+IFERROR(VLOOKUP(B125,BP_202106!$B:$G,6,0),0)/$H$7</f>
        <v>0</v>
      </c>
      <c r="F125" s="279">
        <f>+IFERROR(VLOOKUP(B125,BP_202006!$B:$G,6,0),0)/$H$7</f>
        <v>0</v>
      </c>
      <c r="G125" s="279">
        <f t="shared" si="3"/>
        <v>0.17247004999999999</v>
      </c>
      <c r="H125" s="277"/>
    </row>
    <row r="126" spans="1:8">
      <c r="A126" s="278">
        <f t="shared" si="5"/>
        <v>8</v>
      </c>
      <c r="B126" s="318">
        <v>14225046</v>
      </c>
      <c r="C126" s="278" t="s">
        <v>401</v>
      </c>
      <c r="D126" s="279">
        <f>+IFERROR(VLOOKUP(B126,BP_202206!$B:$G,6,0),0)/$H$7</f>
        <v>0.27834402999999996</v>
      </c>
      <c r="E126" s="279">
        <f>+IFERROR(VLOOKUP(B126,BP_202106!$B:$G,6,0),0)/$H$7</f>
        <v>0</v>
      </c>
      <c r="F126" s="279">
        <f>+IFERROR(VLOOKUP(B126,BP_202006!$B:$G,6,0),0)/$H$7</f>
        <v>0</v>
      </c>
      <c r="G126" s="279">
        <f t="shared" si="3"/>
        <v>0.27834402999999996</v>
      </c>
      <c r="H126" s="277"/>
    </row>
    <row r="127" spans="1:8">
      <c r="A127" s="278">
        <f t="shared" si="5"/>
        <v>8</v>
      </c>
      <c r="B127" s="318">
        <v>14225047</v>
      </c>
      <c r="C127" s="278" t="s">
        <v>402</v>
      </c>
      <c r="D127" s="279">
        <f>+IFERROR(VLOOKUP(B127,BP_202206!$B:$G,6,0),0)/$H$7</f>
        <v>0.19971641000000001</v>
      </c>
      <c r="E127" s="279">
        <f>+IFERROR(VLOOKUP(B127,BP_202106!$B:$G,6,0),0)/$H$7</f>
        <v>0</v>
      </c>
      <c r="F127" s="279">
        <f>+IFERROR(VLOOKUP(B127,BP_202006!$B:$G,6,0),0)/$H$7</f>
        <v>0</v>
      </c>
      <c r="G127" s="279">
        <f t="shared" si="3"/>
        <v>0.19971641000000001</v>
      </c>
      <c r="H127" s="277"/>
    </row>
    <row r="128" spans="1:8">
      <c r="A128" s="278">
        <f t="shared" si="5"/>
        <v>8</v>
      </c>
      <c r="B128" s="318">
        <v>14225048</v>
      </c>
      <c r="C128" s="278" t="s">
        <v>403</v>
      </c>
      <c r="D128" s="279">
        <f>+IFERROR(VLOOKUP(B128,BP_202206!$B:$G,6,0),0)/$H$7</f>
        <v>0.34466911</v>
      </c>
      <c r="E128" s="279">
        <f>+IFERROR(VLOOKUP(B128,BP_202106!$B:$G,6,0),0)/$H$7</f>
        <v>0</v>
      </c>
      <c r="F128" s="279">
        <f>+IFERROR(VLOOKUP(B128,BP_202006!$B:$G,6,0),0)/$H$7</f>
        <v>0</v>
      </c>
      <c r="G128" s="279">
        <f t="shared" si="3"/>
        <v>0.34466911</v>
      </c>
      <c r="H128" s="277"/>
    </row>
    <row r="129" spans="1:11">
      <c r="A129" s="278">
        <f t="shared" si="5"/>
        <v>8</v>
      </c>
      <c r="B129" s="318">
        <v>14225049</v>
      </c>
      <c r="C129" s="278" t="s">
        <v>404</v>
      </c>
      <c r="D129" s="279">
        <f>+IFERROR(VLOOKUP(B129,BP_202206!$B:$G,6,0),0)/$H$7</f>
        <v>0.48203539000000001</v>
      </c>
      <c r="E129" s="279">
        <f>+IFERROR(VLOOKUP(B129,BP_202106!$B:$G,6,0),0)/$H$7</f>
        <v>0</v>
      </c>
      <c r="F129" s="279">
        <f>+IFERROR(VLOOKUP(B129,BP_202006!$B:$G,6,0),0)/$H$7</f>
        <v>0</v>
      </c>
      <c r="G129" s="279">
        <f t="shared" ref="G129:G131" si="6">+D129-E129</f>
        <v>0.48203539000000001</v>
      </c>
      <c r="H129" s="277"/>
    </row>
    <row r="130" spans="1:11">
      <c r="A130" s="278">
        <f t="shared" si="5"/>
        <v>8</v>
      </c>
      <c r="B130" s="318">
        <v>14225050</v>
      </c>
      <c r="C130" s="278" t="s">
        <v>405</v>
      </c>
      <c r="D130" s="279">
        <f>+IFERROR(VLOOKUP(B130,BP_202206!$B:$G,6,0),0)/$H$7</f>
        <v>0.21833923000000002</v>
      </c>
      <c r="E130" s="279">
        <f>+IFERROR(VLOOKUP(B130,BP_202106!$B:$G,6,0),0)/$H$7</f>
        <v>0</v>
      </c>
      <c r="F130" s="279">
        <f>+IFERROR(VLOOKUP(B130,BP_202006!$B:$G,6,0),0)/$H$7</f>
        <v>0</v>
      </c>
      <c r="G130" s="279">
        <f t="shared" si="6"/>
        <v>0.21833923000000002</v>
      </c>
      <c r="H130" s="277"/>
    </row>
    <row r="131" spans="1:11">
      <c r="A131" s="278">
        <f t="shared" si="5"/>
        <v>8</v>
      </c>
      <c r="B131" s="318">
        <v>14225051</v>
      </c>
      <c r="C131" s="278" t="s">
        <v>406</v>
      </c>
      <c r="D131" s="279">
        <f>+IFERROR(VLOOKUP(B131,BP_202206!$B:$G,6,0),0)/$H$7</f>
        <v>0.18088263999999998</v>
      </c>
      <c r="E131" s="279">
        <f>+IFERROR(VLOOKUP(B131,BP_202106!$B:$G,6,0),0)/$H$7</f>
        <v>0</v>
      </c>
      <c r="F131" s="279">
        <f>+IFERROR(VLOOKUP(B131,BP_202006!$B:$G,6,0),0)/$H$7</f>
        <v>0</v>
      </c>
      <c r="G131" s="279">
        <f t="shared" si="6"/>
        <v>0.18088263999999998</v>
      </c>
      <c r="H131" s="277"/>
    </row>
    <row r="132" spans="1:11">
      <c r="A132" s="278">
        <f t="shared" si="5"/>
        <v>8</v>
      </c>
      <c r="B132" s="318">
        <v>14225052</v>
      </c>
      <c r="C132" s="278" t="s">
        <v>407</v>
      </c>
      <c r="D132" s="279">
        <f>+IFERROR(VLOOKUP(B132,BP_202206!$B:$G,6,0),0)/$H$7</f>
        <v>0.25466211</v>
      </c>
      <c r="E132" s="279">
        <f>+IFERROR(VLOOKUP(B132,BP_202106!$B:$G,6,0),0)/$H$7</f>
        <v>0</v>
      </c>
      <c r="F132" s="279">
        <f>+IFERROR(VLOOKUP(B132,BP_202006!$B:$G,6,0),0)/$H$7</f>
        <v>0</v>
      </c>
      <c r="G132" s="279">
        <f t="shared" ref="G132" si="7">+D132-E132</f>
        <v>0.25466211</v>
      </c>
      <c r="H132" s="277"/>
    </row>
    <row r="133" spans="1:11">
      <c r="A133" s="278">
        <f t="shared" si="5"/>
        <v>8</v>
      </c>
      <c r="B133" s="318">
        <v>14225053</v>
      </c>
      <c r="C133" s="278" t="s">
        <v>408</v>
      </c>
      <c r="D133" s="279">
        <f>+IFERROR(VLOOKUP(B133,BP_202206!$B:$G,6,0),0)/$H$7</f>
        <v>0.25466211</v>
      </c>
      <c r="E133" s="279">
        <f>+IFERROR(VLOOKUP(B133,BP_202106!$B:$G,6,0),0)/$H$7</f>
        <v>0</v>
      </c>
      <c r="F133" s="279">
        <f>+IFERROR(VLOOKUP(B133,BP_202006!$B:$G,6,0),0)/$H$7</f>
        <v>0</v>
      </c>
      <c r="G133" s="279">
        <f t="shared" ref="G133:G134" si="8">+D133-E133</f>
        <v>0.25466211</v>
      </c>
      <c r="H133" s="277"/>
    </row>
    <row r="134" spans="1:11">
      <c r="A134" s="278">
        <f t="shared" si="5"/>
        <v>8</v>
      </c>
      <c r="B134" s="318">
        <v>14225054</v>
      </c>
      <c r="C134" s="278" t="s">
        <v>409</v>
      </c>
      <c r="D134" s="279">
        <f>+IFERROR(VLOOKUP(B134,BP_202206!$B:$G,6,0),0)/$H$7</f>
        <v>0.10916961999999999</v>
      </c>
      <c r="E134" s="279">
        <f>+IFERROR(VLOOKUP(B134,BP_202106!$B:$G,6,0),0)/$H$7</f>
        <v>0</v>
      </c>
      <c r="F134" s="279">
        <f>+IFERROR(VLOOKUP(B134,BP_202006!$B:$G,6,0),0)/$H$7</f>
        <v>0</v>
      </c>
      <c r="G134" s="279">
        <f t="shared" si="8"/>
        <v>0.10916961999999999</v>
      </c>
      <c r="H134" s="277"/>
    </row>
    <row r="135" spans="1:11">
      <c r="A135" s="278">
        <f t="shared" si="5"/>
        <v>4</v>
      </c>
      <c r="B135" s="318">
        <v>1424</v>
      </c>
      <c r="C135" s="278" t="s">
        <v>410</v>
      </c>
      <c r="D135" s="279">
        <f>+IFERROR(VLOOKUP(B135,BP_202206!$B:$G,6,0),0)/$H$7</f>
        <v>1286.0803599999999</v>
      </c>
      <c r="E135" s="279">
        <f>+IFERROR(VLOOKUP(B135,BP_202106!$B:$G,6,0),0)/$H$7</f>
        <v>2811.2005909999998</v>
      </c>
      <c r="F135" s="279">
        <f>+IFERROR(VLOOKUP(B135,BP_202006!$B:$G,6,0),0)/$H$7</f>
        <v>5094.043506</v>
      </c>
      <c r="G135" s="279">
        <f t="shared" si="3"/>
        <v>-1525.1202309999999</v>
      </c>
      <c r="H135" s="277"/>
    </row>
    <row r="136" spans="1:11">
      <c r="A136" s="278">
        <f t="shared" si="5"/>
        <v>6</v>
      </c>
      <c r="B136" s="318">
        <v>142402</v>
      </c>
      <c r="C136" s="278" t="s">
        <v>411</v>
      </c>
      <c r="D136" s="279">
        <f>+IFERROR(VLOOKUP(B136,BP_202206!$B:$G,6,0),0)/$H$7</f>
        <v>1286.0803599999999</v>
      </c>
      <c r="E136" s="279">
        <f>+IFERROR(VLOOKUP(B136,BP_202106!$B:$G,6,0),0)/$H$7</f>
        <v>2811.2005909999998</v>
      </c>
      <c r="F136" s="279">
        <f>+IFERROR(VLOOKUP(B136,BP_202006!$B:$G,6,0),0)/$H$7</f>
        <v>5094.043506</v>
      </c>
      <c r="G136" s="279">
        <f t="shared" si="3"/>
        <v>-1525.1202309999999</v>
      </c>
      <c r="H136" s="277"/>
      <c r="J136" s="142"/>
      <c r="K136" s="142"/>
    </row>
    <row r="137" spans="1:11">
      <c r="A137" s="278">
        <f t="shared" si="5"/>
        <v>8</v>
      </c>
      <c r="B137" s="318">
        <v>14240201</v>
      </c>
      <c r="C137" s="278" t="s">
        <v>412</v>
      </c>
      <c r="D137" s="279">
        <f>+IFERROR(VLOOKUP(B137,BP_202206!$B:$G,6,0),0)/$H$7</f>
        <v>753.66941199999997</v>
      </c>
      <c r="E137" s="279">
        <f>+IFERROR(VLOOKUP(B137,BP_202106!$B:$G,6,0),0)/$H$7</f>
        <v>2811.2005909999998</v>
      </c>
      <c r="F137" s="279">
        <f>+IFERROR(VLOOKUP(B137,BP_202006!$B:$G,6,0),0)/$H$7</f>
        <v>5094.043506</v>
      </c>
      <c r="G137" s="279">
        <f t="shared" si="3"/>
        <v>-2057.5311789999996</v>
      </c>
      <c r="H137" s="277"/>
    </row>
    <row r="138" spans="1:11">
      <c r="A138" s="278">
        <f t="shared" si="5"/>
        <v>8</v>
      </c>
      <c r="B138" s="318">
        <v>14240202</v>
      </c>
      <c r="C138" s="278" t="s">
        <v>413</v>
      </c>
      <c r="D138" s="279">
        <f>+IFERROR(VLOOKUP(B138,BP_202206!$B:$G,6,0),0)/$H$7</f>
        <v>532.41094799999996</v>
      </c>
      <c r="E138" s="279">
        <f>+IFERROR(VLOOKUP(B138,BP_202106!$B:$G,6,0),0)/$H$7</f>
        <v>0</v>
      </c>
      <c r="F138" s="279">
        <f>+IFERROR(VLOOKUP(B138,BP_202006!$B:$G,6,0),0)/$H$7</f>
        <v>0</v>
      </c>
      <c r="G138" s="279">
        <f t="shared" si="3"/>
        <v>532.41094799999996</v>
      </c>
      <c r="H138" s="277"/>
    </row>
    <row r="139" spans="1:11">
      <c r="A139" s="278">
        <f t="shared" si="5"/>
        <v>4</v>
      </c>
      <c r="B139" s="318">
        <v>1470</v>
      </c>
      <c r="C139" s="278" t="s">
        <v>414</v>
      </c>
      <c r="D139" s="279">
        <f>+IFERROR(VLOOKUP(B139,BP_202206!$B:$G,6,0),0)/$H$7</f>
        <v>212.99722449000006</v>
      </c>
      <c r="E139" s="279">
        <f>+IFERROR(VLOOKUP(B139,BP_202106!$B:$G,6,0),0)/$H$7</f>
        <v>109.80094823000002</v>
      </c>
      <c r="F139" s="279">
        <f>+IFERROR(VLOOKUP(B139,BP_202006!$B:$G,6,0),0)/$H$7</f>
        <v>248.88185025000007</v>
      </c>
      <c r="G139" s="279">
        <f t="shared" si="3"/>
        <v>103.19627626000005</v>
      </c>
      <c r="H139" s="277"/>
      <c r="K139" s="491"/>
    </row>
    <row r="140" spans="1:11">
      <c r="A140" s="278">
        <f t="shared" si="5"/>
        <v>6</v>
      </c>
      <c r="B140" s="318">
        <v>147006</v>
      </c>
      <c r="C140" s="278" t="s">
        <v>415</v>
      </c>
      <c r="D140" s="279">
        <f>+IFERROR(VLOOKUP(B140,BP_202206!$B:$G,6,0),0)/$H$7</f>
        <v>172.87314973000005</v>
      </c>
      <c r="E140" s="279">
        <f>+IFERROR(VLOOKUP(B140,BP_202106!$B:$G,6,0),0)/$H$7</f>
        <v>48.019798040000012</v>
      </c>
      <c r="F140" s="279">
        <f>+IFERROR(VLOOKUP(B140,BP_202006!$B:$G,6,0),0)/$H$7</f>
        <v>92.560135680000016</v>
      </c>
      <c r="G140" s="279">
        <f t="shared" si="3"/>
        <v>124.85335169000004</v>
      </c>
      <c r="H140" s="277"/>
    </row>
    <row r="141" spans="1:11">
      <c r="A141" s="278">
        <f t="shared" si="5"/>
        <v>8</v>
      </c>
      <c r="B141" s="318">
        <v>14700601</v>
      </c>
      <c r="C141" s="278" t="s">
        <v>416</v>
      </c>
      <c r="D141" s="279">
        <f>+IFERROR(VLOOKUP(B141,BP_202206!$B:$G,6,0),0)/$H$7</f>
        <v>172.87314973000005</v>
      </c>
      <c r="E141" s="279">
        <f>+IFERROR(VLOOKUP(B141,BP_202106!$B:$G,6,0),0)/$H$7</f>
        <v>48.019798040000012</v>
      </c>
      <c r="F141" s="279">
        <f>+IFERROR(VLOOKUP(B141,BP_202006!$B:$G,6,0),0)/$H$7</f>
        <v>92.560135680000016</v>
      </c>
      <c r="G141" s="279">
        <f t="shared" si="3"/>
        <v>124.85335169000004</v>
      </c>
      <c r="H141" s="277"/>
    </row>
    <row r="142" spans="1:11">
      <c r="A142" s="278">
        <f t="shared" si="5"/>
        <v>8</v>
      </c>
      <c r="B142" s="318">
        <v>14700602</v>
      </c>
      <c r="C142" s="278" t="s">
        <v>417</v>
      </c>
      <c r="D142" s="279">
        <f>+IFERROR(VLOOKUP(B142,BP_202206!$B:$G,6,0),0)/$H$7</f>
        <v>0</v>
      </c>
      <c r="E142" s="279">
        <f>+IFERROR(VLOOKUP(B142,BP_202106!$B:$G,6,0),0)/$H$7</f>
        <v>0</v>
      </c>
      <c r="F142" s="279">
        <f>+IFERROR(VLOOKUP(B142,BP_202006!$B:$G,6,0),0)/$H$7</f>
        <v>0</v>
      </c>
      <c r="G142" s="279">
        <f t="shared" si="3"/>
        <v>0</v>
      </c>
      <c r="H142" s="277"/>
    </row>
    <row r="143" spans="1:11">
      <c r="A143" s="278">
        <f t="shared" si="5"/>
        <v>6</v>
      </c>
      <c r="B143" s="318">
        <v>147012</v>
      </c>
      <c r="C143" s="278" t="s">
        <v>418</v>
      </c>
      <c r="D143" s="279">
        <f>+IFERROR(VLOOKUP(B143,BP_202206!$B:$G,6,0),0)/$H$7</f>
        <v>0.84830000000000005</v>
      </c>
      <c r="E143" s="279">
        <f>+IFERROR(VLOOKUP(B143,BP_202106!$B:$G,6,0),0)/$H$7</f>
        <v>0</v>
      </c>
      <c r="F143" s="279">
        <f>+IFERROR(VLOOKUP(B143,BP_202006!$B:$G,6,0),0)/$H$7</f>
        <v>0</v>
      </c>
      <c r="G143" s="279">
        <f t="shared" si="3"/>
        <v>0.84830000000000005</v>
      </c>
      <c r="H143" s="277"/>
    </row>
    <row r="144" spans="1:11">
      <c r="A144" s="278">
        <f t="shared" si="5"/>
        <v>8</v>
      </c>
      <c r="B144" s="318">
        <v>14701201</v>
      </c>
      <c r="C144" s="278" t="s">
        <v>419</v>
      </c>
      <c r="D144" s="279">
        <f>+IFERROR(VLOOKUP(B144,BP_202206!$B:$G,6,0),0)/$H$7</f>
        <v>0.84830000000000005</v>
      </c>
      <c r="E144" s="279">
        <f>+IFERROR(VLOOKUP(B144,BP_202106!$B:$G,6,0),0)/$H$7</f>
        <v>0</v>
      </c>
      <c r="F144" s="279">
        <f>+IFERROR(VLOOKUP(B144,BP_202006!$B:$G,6,0),0)/$H$7</f>
        <v>0</v>
      </c>
      <c r="G144" s="279">
        <f t="shared" si="3"/>
        <v>0.84830000000000005</v>
      </c>
      <c r="H144" s="277"/>
    </row>
    <row r="145" spans="1:8">
      <c r="A145" s="278">
        <f t="shared" si="5"/>
        <v>6</v>
      </c>
      <c r="B145" s="318">
        <v>147013</v>
      </c>
      <c r="C145" s="278" t="s">
        <v>420</v>
      </c>
      <c r="D145" s="279">
        <f>+IFERROR(VLOOKUP(B145,BP_202206!$B:$G,6,0),0)/$H$7</f>
        <v>0</v>
      </c>
      <c r="E145" s="279">
        <f>+IFERROR(VLOOKUP(B145,BP_202106!$B:$G,6,0),0)/$H$7</f>
        <v>0</v>
      </c>
      <c r="F145" s="279">
        <f>+IFERROR(VLOOKUP(B145,BP_202006!$B:$G,6,0),0)/$H$7</f>
        <v>0</v>
      </c>
      <c r="G145" s="279">
        <f t="shared" si="3"/>
        <v>0</v>
      </c>
      <c r="H145" s="277"/>
    </row>
    <row r="146" spans="1:8">
      <c r="A146" s="278">
        <f t="shared" si="5"/>
        <v>8</v>
      </c>
      <c r="B146" s="318">
        <v>14701301</v>
      </c>
      <c r="C146" s="278" t="s">
        <v>421</v>
      </c>
      <c r="D146" s="279">
        <f>+IFERROR(VLOOKUP(B146,BP_202206!$B:$G,6,0),0)/$H$7</f>
        <v>0</v>
      </c>
      <c r="E146" s="279">
        <f>+IFERROR(VLOOKUP(B146,BP_202106!$B:$G,6,0),0)/$H$7</f>
        <v>0</v>
      </c>
      <c r="F146" s="279">
        <f>+IFERROR(VLOOKUP(B146,BP_202006!$B:$G,6,0),0)/$H$7</f>
        <v>0</v>
      </c>
      <c r="G146" s="279">
        <f t="shared" si="3"/>
        <v>0</v>
      </c>
      <c r="H146" s="277"/>
    </row>
    <row r="147" spans="1:8">
      <c r="A147" s="278">
        <f t="shared" si="5"/>
        <v>6</v>
      </c>
      <c r="B147" s="318">
        <v>147074</v>
      </c>
      <c r="C147" s="278" t="s">
        <v>422</v>
      </c>
      <c r="D147" s="279">
        <f>+IFERROR(VLOOKUP(B147,BP_202206!$B:$G,6,0),0)/$H$7</f>
        <v>0</v>
      </c>
      <c r="E147" s="279">
        <f>+IFERROR(VLOOKUP(B147,BP_202106!$B:$G,6,0),0)/$H$7</f>
        <v>0</v>
      </c>
      <c r="F147" s="279">
        <f>+IFERROR(VLOOKUP(B147,BP_202006!$B:$G,6,0),0)/$H$7</f>
        <v>0</v>
      </c>
      <c r="G147" s="279">
        <f t="shared" si="3"/>
        <v>0</v>
      </c>
      <c r="H147" s="277"/>
    </row>
    <row r="148" spans="1:8">
      <c r="A148" s="278">
        <f t="shared" si="5"/>
        <v>8</v>
      </c>
      <c r="B148" s="318">
        <v>14707401</v>
      </c>
      <c r="C148" s="278" t="s">
        <v>423</v>
      </c>
      <c r="D148" s="279">
        <f>+IFERROR(VLOOKUP(B148,BP_202206!$B:$G,6,0),0)/$H$7</f>
        <v>0</v>
      </c>
      <c r="E148" s="279">
        <f>+IFERROR(VLOOKUP(B148,BP_202106!$B:$G,6,0),0)/$H$7</f>
        <v>0</v>
      </c>
      <c r="F148" s="279">
        <f>+IFERROR(VLOOKUP(B148,BP_202006!$B:$G,6,0),0)/$H$7</f>
        <v>0</v>
      </c>
      <c r="G148" s="279">
        <f t="shared" si="3"/>
        <v>0</v>
      </c>
      <c r="H148" s="277"/>
    </row>
    <row r="149" spans="1:8">
      <c r="A149" s="278">
        <f t="shared" si="5"/>
        <v>6</v>
      </c>
      <c r="B149" s="318">
        <v>147079</v>
      </c>
      <c r="C149" s="278" t="s">
        <v>424</v>
      </c>
      <c r="D149" s="279">
        <f>+IFERROR(VLOOKUP(B149,BP_202206!$B:$G,6,0),0)/$H$7</f>
        <v>0</v>
      </c>
      <c r="E149" s="279">
        <f>+IFERROR(VLOOKUP(B149,BP_202106!$B:$G,6,0),0)/$H$7</f>
        <v>0</v>
      </c>
      <c r="F149" s="279">
        <f>+IFERROR(VLOOKUP(B149,BP_202006!$B:$G,6,0),0)/$H$7</f>
        <v>0</v>
      </c>
      <c r="G149" s="279">
        <f t="shared" si="3"/>
        <v>0</v>
      </c>
      <c r="H149" s="277"/>
    </row>
    <row r="150" spans="1:8">
      <c r="A150" s="278">
        <f t="shared" si="5"/>
        <v>8</v>
      </c>
      <c r="B150" s="318">
        <v>14707901</v>
      </c>
      <c r="C150" s="278" t="s">
        <v>425</v>
      </c>
      <c r="D150" s="279">
        <f>+IFERROR(VLOOKUP(B150,BP_202206!$B:$G,6,0),0)/$H$7</f>
        <v>0</v>
      </c>
      <c r="E150" s="279">
        <f>+IFERROR(VLOOKUP(B150,BP_202106!$B:$G,6,0),0)/$H$7</f>
        <v>0</v>
      </c>
      <c r="F150" s="279">
        <f>+IFERROR(VLOOKUP(B150,BP_202006!$B:$G,6,0),0)/$H$7</f>
        <v>0</v>
      </c>
      <c r="G150" s="279">
        <f t="shared" si="3"/>
        <v>0</v>
      </c>
      <c r="H150" s="277"/>
    </row>
    <row r="151" spans="1:8">
      <c r="A151" s="278">
        <f t="shared" si="5"/>
        <v>6</v>
      </c>
      <c r="B151" s="318">
        <v>147083</v>
      </c>
      <c r="C151" s="278" t="s">
        <v>426</v>
      </c>
      <c r="D151" s="279">
        <f>+IFERROR(VLOOKUP(B151,BP_202206!$B:$G,6,0),0)/$H$7</f>
        <v>9.3583230000000004</v>
      </c>
      <c r="E151" s="279">
        <f>+IFERROR(VLOOKUP(B151,BP_202106!$B:$G,6,0),0)/$H$7</f>
        <v>6.9877988900000005</v>
      </c>
      <c r="F151" s="279">
        <f>+IFERROR(VLOOKUP(B151,BP_202006!$B:$G,6,0),0)/$H$7</f>
        <v>36.201948000000002</v>
      </c>
      <c r="G151" s="279">
        <f t="shared" si="3"/>
        <v>2.3705241099999999</v>
      </c>
      <c r="H151" s="277"/>
    </row>
    <row r="152" spans="1:8">
      <c r="A152" s="278">
        <f t="shared" si="5"/>
        <v>8</v>
      </c>
      <c r="B152" s="318">
        <v>14708301</v>
      </c>
      <c r="C152" s="278" t="s">
        <v>427</v>
      </c>
      <c r="D152" s="279">
        <f>+IFERROR(VLOOKUP(B152,BP_202206!$B:$G,6,0),0)/$H$7</f>
        <v>9.3583230000000004</v>
      </c>
      <c r="E152" s="279">
        <f>+IFERROR(VLOOKUP(B152,BP_202106!$B:$G,6,0),0)/$H$7</f>
        <v>6.9877988900000005</v>
      </c>
      <c r="F152" s="279">
        <f>+IFERROR(VLOOKUP(B152,BP_202006!$B:$G,6,0),0)/$H$7</f>
        <v>36.201948000000002</v>
      </c>
      <c r="G152" s="279">
        <f t="shared" si="3"/>
        <v>2.3705241099999999</v>
      </c>
      <c r="H152" s="277"/>
    </row>
    <row r="153" spans="1:8">
      <c r="A153" s="278">
        <f t="shared" si="5"/>
        <v>6</v>
      </c>
      <c r="B153" s="318">
        <v>147090</v>
      </c>
      <c r="C153" s="278" t="s">
        <v>414</v>
      </c>
      <c r="D153" s="279">
        <f>+IFERROR(VLOOKUP(B153,BP_202206!$B:$G,6,0),0)/$H$7</f>
        <v>29.917451759999999</v>
      </c>
      <c r="E153" s="279">
        <f>+IFERROR(VLOOKUP(B153,BP_202106!$B:$G,6,0),0)/$H$7</f>
        <v>54.793351299999998</v>
      </c>
      <c r="F153" s="279">
        <f>+IFERROR(VLOOKUP(B153,BP_202006!$B:$G,6,0),0)/$H$7</f>
        <v>120.11976657000001</v>
      </c>
      <c r="G153" s="279">
        <f t="shared" si="3"/>
        <v>-24.875899539999999</v>
      </c>
      <c r="H153" s="277"/>
    </row>
    <row r="154" spans="1:8">
      <c r="A154" s="278">
        <f t="shared" si="5"/>
        <v>8</v>
      </c>
      <c r="B154" s="318">
        <v>14709002</v>
      </c>
      <c r="C154" s="278" t="s">
        <v>428</v>
      </c>
      <c r="D154" s="279">
        <f>+IFERROR(VLOOKUP(B154,BP_202206!$B:$G,6,0),0)/$H$7</f>
        <v>0</v>
      </c>
      <c r="E154" s="279">
        <f>+IFERROR(VLOOKUP(B154,BP_202106!$B:$G,6,0),0)/$H$7</f>
        <v>0</v>
      </c>
      <c r="F154" s="279">
        <f>+IFERROR(VLOOKUP(B154,BP_202006!$B:$G,6,0),0)/$H$7</f>
        <v>0</v>
      </c>
      <c r="G154" s="279">
        <f t="shared" ref="G154:G217" si="9">+D154-E154</f>
        <v>0</v>
      </c>
      <c r="H154" s="277"/>
    </row>
    <row r="155" spans="1:8">
      <c r="A155" s="278">
        <f t="shared" si="5"/>
        <v>8</v>
      </c>
      <c r="B155" s="318">
        <v>14709003</v>
      </c>
      <c r="C155" s="278" t="s">
        <v>429</v>
      </c>
      <c r="D155" s="279">
        <f>+IFERROR(VLOOKUP(B155,BP_202206!$B:$G,6,0),0)/$H$7</f>
        <v>0.50693935999999995</v>
      </c>
      <c r="E155" s="279">
        <f>+IFERROR(VLOOKUP(B155,BP_202106!$B:$G,6,0),0)/$H$7</f>
        <v>3.2481210199999997</v>
      </c>
      <c r="F155" s="279">
        <f>+IFERROR(VLOOKUP(B155,BP_202006!$B:$G,6,0),0)/$H$7</f>
        <v>0.80904536000000016</v>
      </c>
      <c r="G155" s="279">
        <f t="shared" si="9"/>
        <v>-2.7411816599999996</v>
      </c>
      <c r="H155" s="277"/>
    </row>
    <row r="156" spans="1:8">
      <c r="A156" s="278">
        <f t="shared" si="5"/>
        <v>8</v>
      </c>
      <c r="B156" s="318">
        <v>14709004</v>
      </c>
      <c r="C156" s="278" t="s">
        <v>430</v>
      </c>
      <c r="D156" s="279">
        <f>+IFERROR(VLOOKUP(B156,BP_202206!$B:$G,6,0),0)/$H$7</f>
        <v>0</v>
      </c>
      <c r="E156" s="279">
        <f>+IFERROR(VLOOKUP(B156,BP_202106!$B:$G,6,0),0)/$H$7</f>
        <v>4.3239E-2</v>
      </c>
      <c r="F156" s="279">
        <f>+IFERROR(VLOOKUP(B156,BP_202006!$B:$G,6,0),0)/$H$7</f>
        <v>3.9062209999999999</v>
      </c>
      <c r="G156" s="279">
        <f t="shared" si="9"/>
        <v>-4.3239E-2</v>
      </c>
      <c r="H156" s="277"/>
    </row>
    <row r="157" spans="1:8">
      <c r="A157" s="278">
        <f t="shared" si="5"/>
        <v>8</v>
      </c>
      <c r="B157" s="318">
        <v>14709005</v>
      </c>
      <c r="C157" s="278" t="s">
        <v>431</v>
      </c>
      <c r="D157" s="279">
        <f>+IFERROR(VLOOKUP(B157,BP_202206!$B:$G,6,0),0)/$H$7</f>
        <v>29.410512399999998</v>
      </c>
      <c r="E157" s="279">
        <f>+IFERROR(VLOOKUP(B157,BP_202106!$B:$G,6,0),0)/$H$7</f>
        <v>51.501991279999999</v>
      </c>
      <c r="F157" s="279">
        <f>+IFERROR(VLOOKUP(B157,BP_202006!$B:$G,6,0),0)/$H$7</f>
        <v>135.85411966000001</v>
      </c>
      <c r="G157" s="279">
        <f t="shared" si="9"/>
        <v>-22.09147888</v>
      </c>
      <c r="H157" s="277"/>
    </row>
    <row r="158" spans="1:8">
      <c r="A158" s="278">
        <f t="shared" si="5"/>
        <v>8</v>
      </c>
      <c r="B158" s="318">
        <v>14709006</v>
      </c>
      <c r="C158" s="278" t="s">
        <v>432</v>
      </c>
      <c r="D158" s="279">
        <f>+IFERROR(VLOOKUP(B158,BP_202206!$B:$G,6,0),0)/$H$7</f>
        <v>0</v>
      </c>
      <c r="E158" s="279">
        <f>+IFERROR(VLOOKUP(B158,BP_202106!$B:$G,6,0),0)/$H$7</f>
        <v>0</v>
      </c>
      <c r="F158" s="279">
        <f>+IFERROR(VLOOKUP(B158,BP_202006!$B:$G,6,0),0)/$H$7</f>
        <v>0</v>
      </c>
      <c r="G158" s="279">
        <f t="shared" si="9"/>
        <v>0</v>
      </c>
      <c r="H158" s="277"/>
    </row>
    <row r="159" spans="1:8">
      <c r="A159" s="278">
        <f t="shared" si="5"/>
        <v>8</v>
      </c>
      <c r="B159" s="318">
        <v>14709007</v>
      </c>
      <c r="C159" s="278" t="s">
        <v>433</v>
      </c>
      <c r="D159" s="279">
        <f>+IFERROR(VLOOKUP(B159,BP_202206!$B:$G,6,0),0)/$H$7</f>
        <v>0</v>
      </c>
      <c r="E159" s="279">
        <f>+IFERROR(VLOOKUP(B159,BP_202106!$B:$G,6,0),0)/$H$7</f>
        <v>0</v>
      </c>
      <c r="F159" s="279">
        <f>+IFERROR(VLOOKUP(B159,BP_202006!$B:$G,6,0),0)/$H$7</f>
        <v>0</v>
      </c>
      <c r="G159" s="279">
        <f t="shared" si="9"/>
        <v>0</v>
      </c>
      <c r="H159" s="277"/>
    </row>
    <row r="160" spans="1:8">
      <c r="A160" s="278">
        <f t="shared" si="5"/>
        <v>8</v>
      </c>
      <c r="B160" s="318">
        <v>14709095</v>
      </c>
      <c r="C160" s="278" t="s">
        <v>434</v>
      </c>
      <c r="D160" s="279">
        <f>+IFERROR(VLOOKUP(B160,BP_202206!$B:$G,6,0),0)/$H$7</f>
        <v>0</v>
      </c>
      <c r="E160" s="279">
        <f>+IFERROR(VLOOKUP(B160,BP_202106!$B:$G,6,0),0)/$H$7</f>
        <v>0</v>
      </c>
      <c r="F160" s="279">
        <f>+IFERROR(VLOOKUP(B160,BP_202006!$B:$G,6,0),0)/$H$7</f>
        <v>-20.44961945</v>
      </c>
      <c r="G160" s="279">
        <f t="shared" si="9"/>
        <v>0</v>
      </c>
      <c r="H160" s="277"/>
    </row>
    <row r="161" spans="1:8">
      <c r="A161" s="278">
        <f t="shared" si="5"/>
        <v>8</v>
      </c>
      <c r="B161" s="318">
        <v>14709099</v>
      </c>
      <c r="C161" s="278" t="s">
        <v>435</v>
      </c>
      <c r="D161" s="279">
        <f>+IFERROR(VLOOKUP(B161,BP_202206!$B:$G,6,0),0)/$H$7</f>
        <v>0</v>
      </c>
      <c r="E161" s="279">
        <f>+IFERROR(VLOOKUP(B161,BP_202106!$B:$G,6,0),0)/$H$7</f>
        <v>0</v>
      </c>
      <c r="F161" s="279">
        <f>+IFERROR(VLOOKUP(B161,BP_202006!$B:$G,6,0),0)/$H$7</f>
        <v>0</v>
      </c>
      <c r="G161" s="279">
        <f t="shared" si="9"/>
        <v>0</v>
      </c>
      <c r="H161" s="277"/>
    </row>
    <row r="162" spans="1:8">
      <c r="A162" s="278">
        <f t="shared" si="5"/>
        <v>4</v>
      </c>
      <c r="B162" s="318">
        <v>1480</v>
      </c>
      <c r="C162" s="278" t="s">
        <v>436</v>
      </c>
      <c r="D162" s="279">
        <f>+IFERROR(VLOOKUP(B162,BP_202206!$B:$G,6,0),0)/$H$7</f>
        <v>0</v>
      </c>
      <c r="E162" s="279">
        <f>+IFERROR(VLOOKUP(B162,BP_202106!$B:$G,6,0),0)/$H$7</f>
        <v>0</v>
      </c>
      <c r="F162" s="279">
        <f>+IFERROR(VLOOKUP(B162,BP_202006!$B:$G,6,0),0)/$H$7</f>
        <v>0</v>
      </c>
      <c r="G162" s="279">
        <f t="shared" si="9"/>
        <v>0</v>
      </c>
      <c r="H162" s="277"/>
    </row>
    <row r="163" spans="1:8">
      <c r="A163" s="278">
        <f t="shared" si="5"/>
        <v>6</v>
      </c>
      <c r="B163" s="318">
        <v>148090</v>
      </c>
      <c r="C163" s="278" t="s">
        <v>436</v>
      </c>
      <c r="D163" s="279">
        <f>+IFERROR(VLOOKUP(B163,BP_202206!$B:$G,6,0),0)/$H$7</f>
        <v>0</v>
      </c>
      <c r="E163" s="279">
        <f>+IFERROR(VLOOKUP(B163,BP_202106!$B:$G,6,0),0)/$H$7</f>
        <v>0</v>
      </c>
      <c r="F163" s="279">
        <f>+IFERROR(VLOOKUP(B163,BP_202006!$B:$G,6,0),0)/$H$7</f>
        <v>0</v>
      </c>
      <c r="G163" s="279">
        <f t="shared" si="9"/>
        <v>0</v>
      </c>
      <c r="H163" s="277"/>
    </row>
    <row r="164" spans="1:8">
      <c r="A164" s="278">
        <f t="shared" si="5"/>
        <v>8</v>
      </c>
      <c r="B164" s="318">
        <v>14809001</v>
      </c>
      <c r="C164" s="278" t="s">
        <v>437</v>
      </c>
      <c r="D164" s="279">
        <f>+IFERROR(VLOOKUP(B164,BP_202206!$B:$G,6,0),0)/$H$7</f>
        <v>0</v>
      </c>
      <c r="E164" s="279">
        <f>+IFERROR(VLOOKUP(B164,BP_202106!$B:$G,6,0),0)/$H$7</f>
        <v>0</v>
      </c>
      <c r="F164" s="279">
        <f>+IFERROR(VLOOKUP(B164,BP_202006!$B:$G,6,0),0)/$H$7</f>
        <v>0</v>
      </c>
      <c r="G164" s="279">
        <f t="shared" si="9"/>
        <v>0</v>
      </c>
      <c r="H164" s="277"/>
    </row>
    <row r="165" spans="1:8">
      <c r="A165" s="278">
        <f t="shared" si="5"/>
        <v>4</v>
      </c>
      <c r="B165" s="318">
        <v>1490</v>
      </c>
      <c r="C165" s="278" t="s">
        <v>438</v>
      </c>
      <c r="D165" s="279">
        <f>+IFERROR(VLOOKUP(B165,BP_202206!$B:$G,6,0),0)/$H$7</f>
        <v>0</v>
      </c>
      <c r="E165" s="279">
        <f>+IFERROR(VLOOKUP(B165,BP_202106!$B:$G,6,0),0)/$H$7</f>
        <v>0</v>
      </c>
      <c r="F165" s="279">
        <f>+IFERROR(VLOOKUP(B165,BP_202006!$B:$G,6,0),0)/$H$7</f>
        <v>0</v>
      </c>
      <c r="G165" s="279">
        <f t="shared" si="9"/>
        <v>0</v>
      </c>
      <c r="H165" s="277"/>
    </row>
    <row r="166" spans="1:8">
      <c r="A166" s="278">
        <f t="shared" si="5"/>
        <v>6</v>
      </c>
      <c r="B166" s="318">
        <v>149001</v>
      </c>
      <c r="C166" s="278" t="s">
        <v>438</v>
      </c>
      <c r="D166" s="279">
        <f>+IFERROR(VLOOKUP(B166,BP_202206!$B:$G,6,0),0)/$H$7</f>
        <v>0</v>
      </c>
      <c r="E166" s="279">
        <f>+IFERROR(VLOOKUP(B166,BP_202106!$B:$G,6,0),0)/$H$7</f>
        <v>0</v>
      </c>
      <c r="F166" s="279">
        <f>+IFERROR(VLOOKUP(B166,BP_202006!$B:$G,6,0),0)/$H$7</f>
        <v>0</v>
      </c>
      <c r="G166" s="279">
        <f t="shared" si="9"/>
        <v>0</v>
      </c>
      <c r="H166" s="277"/>
    </row>
    <row r="167" spans="1:8">
      <c r="A167" s="278">
        <f t="shared" si="5"/>
        <v>8</v>
      </c>
      <c r="B167" s="318">
        <v>14900101</v>
      </c>
      <c r="C167" s="278" t="s">
        <v>439</v>
      </c>
      <c r="D167" s="279">
        <f>+IFERROR(VLOOKUP(B167,BP_202206!$B:$G,6,0),0)/$H$7</f>
        <v>0</v>
      </c>
      <c r="E167" s="279">
        <f>+IFERROR(VLOOKUP(B167,BP_202106!$B:$G,6,0),0)/$H$7</f>
        <v>0</v>
      </c>
      <c r="F167" s="279">
        <f>+IFERROR(VLOOKUP(B167,BP_202006!$B:$G,6,0),0)/$H$7</f>
        <v>0</v>
      </c>
      <c r="G167" s="279">
        <f t="shared" si="9"/>
        <v>0</v>
      </c>
      <c r="H167" s="277"/>
    </row>
    <row r="168" spans="1:8">
      <c r="A168" s="278">
        <f t="shared" si="5"/>
        <v>4</v>
      </c>
      <c r="B168" s="318">
        <v>1499</v>
      </c>
      <c r="C168" s="278" t="s">
        <v>440</v>
      </c>
      <c r="D168" s="279">
        <f>+IFERROR(VLOOKUP(B168,BP_202206!$B:$G,6,0),0)/$H$7</f>
        <v>0</v>
      </c>
      <c r="E168" s="279">
        <f>+IFERROR(VLOOKUP(B168,BP_202106!$B:$G,6,0),0)/$H$7</f>
        <v>0</v>
      </c>
      <c r="F168" s="279">
        <f>+IFERROR(VLOOKUP(B168,BP_202006!$B:$G,6,0),0)/$H$7</f>
        <v>0</v>
      </c>
      <c r="G168" s="279">
        <f t="shared" si="9"/>
        <v>0</v>
      </c>
      <c r="H168" s="277"/>
    </row>
    <row r="169" spans="1:8">
      <c r="A169" s="278">
        <f t="shared" si="5"/>
        <v>6</v>
      </c>
      <c r="B169" s="318">
        <v>149901</v>
      </c>
      <c r="C169" s="278" t="s">
        <v>440</v>
      </c>
      <c r="D169" s="279">
        <f>+IFERROR(VLOOKUP(B169,BP_202206!$B:$G,6,0),0)/$H$7</f>
        <v>0</v>
      </c>
      <c r="E169" s="279">
        <f>+IFERROR(VLOOKUP(B169,BP_202106!$B:$G,6,0),0)/$H$7</f>
        <v>0</v>
      </c>
      <c r="F169" s="279">
        <f>+IFERROR(VLOOKUP(B169,BP_202006!$B:$G,6,0),0)/$H$7</f>
        <v>0</v>
      </c>
      <c r="G169" s="279">
        <f t="shared" si="9"/>
        <v>0</v>
      </c>
      <c r="H169" s="277"/>
    </row>
    <row r="170" spans="1:8">
      <c r="A170" s="278">
        <f t="shared" si="5"/>
        <v>8</v>
      </c>
      <c r="B170" s="318">
        <v>14990199</v>
      </c>
      <c r="C170" s="278" t="s">
        <v>441</v>
      </c>
      <c r="D170" s="279">
        <f>+IFERROR(VLOOKUP(B170,BP_202206!$B:$G,6,0),0)/$H$7</f>
        <v>0</v>
      </c>
      <c r="E170" s="279">
        <f>+IFERROR(VLOOKUP(B170,BP_202106!$B:$G,6,0),0)/$H$7</f>
        <v>0</v>
      </c>
      <c r="F170" s="279">
        <f>+IFERROR(VLOOKUP(B170,BP_202006!$B:$G,6,0),0)/$H$7</f>
        <v>0</v>
      </c>
      <c r="G170" s="279">
        <f t="shared" si="9"/>
        <v>0</v>
      </c>
      <c r="H170" s="277"/>
    </row>
    <row r="171" spans="1:8">
      <c r="A171" s="278">
        <f t="shared" si="5"/>
        <v>2</v>
      </c>
      <c r="B171" s="318">
        <v>15</v>
      </c>
      <c r="C171" s="278" t="s">
        <v>249</v>
      </c>
      <c r="D171" s="279">
        <f>+IFERROR(VLOOKUP(B171,BP_202206!$B:$G,6,0),0)/$H$7</f>
        <v>5</v>
      </c>
      <c r="E171" s="279">
        <f>+IFERROR(VLOOKUP(B171,BP_202106!$B:$G,6,0),0)/$H$7</f>
        <v>14.5</v>
      </c>
      <c r="F171" s="279">
        <f>+IFERROR(VLOOKUP(B171,BP_202006!$B:$G,6,0),0)/$H$7</f>
        <v>14.5</v>
      </c>
      <c r="G171" s="279">
        <f t="shared" si="9"/>
        <v>-9.5</v>
      </c>
      <c r="H171" s="277"/>
    </row>
    <row r="172" spans="1:8">
      <c r="A172" s="278">
        <f t="shared" si="5"/>
        <v>4</v>
      </c>
      <c r="B172" s="318">
        <v>1510</v>
      </c>
      <c r="C172" s="278" t="s">
        <v>442</v>
      </c>
      <c r="D172" s="279">
        <f>+IFERROR(VLOOKUP(B172,BP_202206!$B:$G,6,0),0)/$H$7</f>
        <v>0</v>
      </c>
      <c r="E172" s="279">
        <f>+IFERROR(VLOOKUP(B172,BP_202106!$B:$G,6,0),0)/$H$7</f>
        <v>0</v>
      </c>
      <c r="F172" s="279">
        <f>+IFERROR(VLOOKUP(B172,BP_202006!$B:$G,6,0),0)/$H$7</f>
        <v>0</v>
      </c>
      <c r="G172" s="279">
        <f t="shared" si="9"/>
        <v>0</v>
      </c>
      <c r="H172" s="277"/>
    </row>
    <row r="173" spans="1:8">
      <c r="A173" s="278">
        <f t="shared" si="5"/>
        <v>6</v>
      </c>
      <c r="B173" s="318">
        <v>151001</v>
      </c>
      <c r="C173" s="278" t="s">
        <v>442</v>
      </c>
      <c r="D173" s="279">
        <f>+IFERROR(VLOOKUP(B173,BP_202206!$B:$G,6,0),0)/$H$7</f>
        <v>0</v>
      </c>
      <c r="E173" s="279">
        <f>+IFERROR(VLOOKUP(B173,BP_202106!$B:$G,6,0),0)/$H$7</f>
        <v>0</v>
      </c>
      <c r="F173" s="279">
        <f>+IFERROR(VLOOKUP(B173,BP_202006!$B:$G,6,0),0)/$H$7</f>
        <v>0</v>
      </c>
      <c r="G173" s="279">
        <f t="shared" si="9"/>
        <v>0</v>
      </c>
      <c r="H173" s="277"/>
    </row>
    <row r="174" spans="1:8">
      <c r="A174" s="278">
        <f t="shared" si="5"/>
        <v>8</v>
      </c>
      <c r="B174" s="318">
        <v>15100101</v>
      </c>
      <c r="C174" s="278" t="s">
        <v>443</v>
      </c>
      <c r="D174" s="279">
        <f>+IFERROR(VLOOKUP(B174,BP_202206!$B:$G,6,0),0)/$H$7</f>
        <v>0</v>
      </c>
      <c r="E174" s="279">
        <f>+IFERROR(VLOOKUP(B174,BP_202106!$B:$G,6,0),0)/$H$7</f>
        <v>0</v>
      </c>
      <c r="F174" s="279">
        <f>+IFERROR(VLOOKUP(B174,BP_202006!$B:$G,6,0),0)/$H$7</f>
        <v>0</v>
      </c>
      <c r="G174" s="279">
        <f t="shared" si="9"/>
        <v>0</v>
      </c>
      <c r="H174" s="277"/>
    </row>
    <row r="175" spans="1:8">
      <c r="A175" s="278">
        <f t="shared" si="5"/>
        <v>8</v>
      </c>
      <c r="B175" s="318">
        <v>15100102</v>
      </c>
      <c r="C175" s="278" t="s">
        <v>444</v>
      </c>
      <c r="D175" s="279">
        <f>+IFERROR(VLOOKUP(B175,BP_202206!$B:$G,6,0),0)/$H$7</f>
        <v>0</v>
      </c>
      <c r="E175" s="279">
        <f>+IFERROR(VLOOKUP(B175,BP_202106!$B:$G,6,0),0)/$H$7</f>
        <v>0</v>
      </c>
      <c r="F175" s="279">
        <f>+IFERROR(VLOOKUP(B175,BP_202006!$B:$G,6,0),0)/$H$7</f>
        <v>0</v>
      </c>
      <c r="G175" s="279">
        <f t="shared" si="9"/>
        <v>0</v>
      </c>
      <c r="H175" s="277"/>
    </row>
    <row r="176" spans="1:8">
      <c r="A176" s="278">
        <f t="shared" si="5"/>
        <v>4</v>
      </c>
      <c r="B176" s="318">
        <v>1518</v>
      </c>
      <c r="C176" s="278" t="s">
        <v>445</v>
      </c>
      <c r="D176" s="279">
        <f>+IFERROR(VLOOKUP(B176,BP_202206!$B:$G,6,0),0)/$H$7</f>
        <v>5</v>
      </c>
      <c r="E176" s="279">
        <f>+IFERROR(VLOOKUP(B176,BP_202106!$B:$G,6,0),0)/$H$7</f>
        <v>14.5</v>
      </c>
      <c r="F176" s="279">
        <f>+IFERROR(VLOOKUP(B176,BP_202006!$B:$G,6,0),0)/$H$7</f>
        <v>14.5</v>
      </c>
      <c r="G176" s="279">
        <f t="shared" si="9"/>
        <v>-9.5</v>
      </c>
      <c r="H176" s="277"/>
    </row>
    <row r="177" spans="1:8">
      <c r="A177" s="278">
        <f t="shared" si="5"/>
        <v>6</v>
      </c>
      <c r="B177" s="318">
        <v>151890</v>
      </c>
      <c r="C177" s="278" t="s">
        <v>446</v>
      </c>
      <c r="D177" s="279">
        <f>+IFERROR(VLOOKUP(B177,BP_202206!$B:$G,6,0),0)/$H$7</f>
        <v>5</v>
      </c>
      <c r="E177" s="279">
        <f>+IFERROR(VLOOKUP(B177,BP_202106!$B:$G,6,0),0)/$H$7</f>
        <v>14.5</v>
      </c>
      <c r="F177" s="279">
        <f>+IFERROR(VLOOKUP(B177,BP_202006!$B:$G,6,0),0)/$H$7</f>
        <v>14.5</v>
      </c>
      <c r="G177" s="279">
        <f t="shared" si="9"/>
        <v>-9.5</v>
      </c>
      <c r="H177" s="277"/>
    </row>
    <row r="178" spans="1:8">
      <c r="A178" s="278">
        <f t="shared" si="5"/>
        <v>8</v>
      </c>
      <c r="B178" s="318">
        <v>15189001</v>
      </c>
      <c r="C178" s="278" t="s">
        <v>447</v>
      </c>
      <c r="D178" s="279">
        <f>+IFERROR(VLOOKUP(B178,BP_202206!$B:$G,6,0),0)/$H$7</f>
        <v>5</v>
      </c>
      <c r="E178" s="279">
        <f>+IFERROR(VLOOKUP(B178,BP_202106!$B:$G,6,0),0)/$H$7</f>
        <v>14.5</v>
      </c>
      <c r="F178" s="279">
        <f>+IFERROR(VLOOKUP(B178,BP_202006!$B:$G,6,0),0)/$H$7</f>
        <v>14.5</v>
      </c>
      <c r="G178" s="279">
        <f t="shared" si="9"/>
        <v>-9.5</v>
      </c>
      <c r="H178" s="277"/>
    </row>
    <row r="179" spans="1:8">
      <c r="A179" s="278">
        <f t="shared" si="5"/>
        <v>4</v>
      </c>
      <c r="B179" s="318">
        <v>1530</v>
      </c>
      <c r="C179" s="278" t="s">
        <v>448</v>
      </c>
      <c r="D179" s="279">
        <f>+IFERROR(VLOOKUP(B179,BP_202206!$B:$G,6,0),0)/$H$7</f>
        <v>0</v>
      </c>
      <c r="E179" s="279">
        <f>+IFERROR(VLOOKUP(B179,BP_202106!$B:$G,6,0),0)/$H$7</f>
        <v>0</v>
      </c>
      <c r="F179" s="279">
        <f>+IFERROR(VLOOKUP(B179,BP_202006!$B:$G,6,0),0)/$H$7</f>
        <v>0</v>
      </c>
      <c r="G179" s="279">
        <f t="shared" si="9"/>
        <v>0</v>
      </c>
      <c r="H179" s="277"/>
    </row>
    <row r="180" spans="1:8">
      <c r="A180" s="278">
        <f t="shared" si="5"/>
        <v>6</v>
      </c>
      <c r="B180" s="318">
        <v>153009</v>
      </c>
      <c r="C180" s="278" t="s">
        <v>449</v>
      </c>
      <c r="D180" s="279">
        <f>+IFERROR(VLOOKUP(B180,BP_202206!$B:$G,6,0),0)/$H$7</f>
        <v>0</v>
      </c>
      <c r="E180" s="279">
        <f>+IFERROR(VLOOKUP(B180,BP_202106!$B:$G,6,0),0)/$H$7</f>
        <v>0</v>
      </c>
      <c r="F180" s="279">
        <f>+IFERROR(VLOOKUP(B180,BP_202006!$B:$G,6,0),0)/$H$7</f>
        <v>0</v>
      </c>
      <c r="G180" s="279">
        <f t="shared" si="9"/>
        <v>0</v>
      </c>
      <c r="H180" s="277"/>
    </row>
    <row r="181" spans="1:8">
      <c r="A181" s="278">
        <f t="shared" si="5"/>
        <v>8</v>
      </c>
      <c r="B181" s="318">
        <v>15300901</v>
      </c>
      <c r="C181" s="278" t="s">
        <v>450</v>
      </c>
      <c r="D181" s="279">
        <f>+IFERROR(VLOOKUP(B181,BP_202206!$B:$G,6,0),0)/$H$7</f>
        <v>0</v>
      </c>
      <c r="E181" s="279">
        <f>+IFERROR(VLOOKUP(B181,BP_202106!$B:$G,6,0),0)/$H$7</f>
        <v>0</v>
      </c>
      <c r="F181" s="279">
        <f>+IFERROR(VLOOKUP(B181,BP_202006!$B:$G,6,0),0)/$H$7</f>
        <v>0</v>
      </c>
      <c r="G181" s="279">
        <f t="shared" si="9"/>
        <v>0</v>
      </c>
      <c r="H181" s="277"/>
    </row>
    <row r="182" spans="1:8">
      <c r="A182" s="278">
        <f t="shared" si="5"/>
        <v>4</v>
      </c>
      <c r="B182" s="318">
        <v>1580</v>
      </c>
      <c r="C182" s="278" t="s">
        <v>451</v>
      </c>
      <c r="D182" s="279">
        <f>+IFERROR(VLOOKUP(B182,BP_202206!$B:$G,6,0),0)/$H$7</f>
        <v>0</v>
      </c>
      <c r="E182" s="279">
        <f>+IFERROR(VLOOKUP(B182,BP_202106!$B:$G,6,0),0)/$H$7</f>
        <v>0</v>
      </c>
      <c r="F182" s="279">
        <f>+IFERROR(VLOOKUP(B182,BP_202006!$B:$G,6,0),0)/$H$7</f>
        <v>0</v>
      </c>
      <c r="G182" s="279">
        <f t="shared" si="9"/>
        <v>0</v>
      </c>
      <c r="H182" s="277"/>
    </row>
    <row r="183" spans="1:8">
      <c r="A183" s="278">
        <f t="shared" si="5"/>
        <v>6</v>
      </c>
      <c r="B183" s="318">
        <v>158001</v>
      </c>
      <c r="C183" s="278" t="s">
        <v>451</v>
      </c>
      <c r="D183" s="279">
        <f>+IFERROR(VLOOKUP(B183,BP_202206!$B:$G,6,0),0)/$H$7</f>
        <v>0</v>
      </c>
      <c r="E183" s="279">
        <f>+IFERROR(VLOOKUP(B183,BP_202106!$B:$G,6,0),0)/$H$7</f>
        <v>0</v>
      </c>
      <c r="F183" s="279">
        <f>+IFERROR(VLOOKUP(B183,BP_202006!$B:$G,6,0),0)/$H$7</f>
        <v>0</v>
      </c>
      <c r="G183" s="279">
        <f t="shared" si="9"/>
        <v>0</v>
      </c>
      <c r="H183" s="277"/>
    </row>
    <row r="184" spans="1:8">
      <c r="A184" s="278">
        <f t="shared" si="5"/>
        <v>8</v>
      </c>
      <c r="B184" s="318">
        <v>15800101</v>
      </c>
      <c r="C184" s="278" t="s">
        <v>452</v>
      </c>
      <c r="D184" s="279">
        <f>+IFERROR(VLOOKUP(B184,BP_202206!$B:$G,6,0),0)/$H$7</f>
        <v>0</v>
      </c>
      <c r="E184" s="279">
        <f>+IFERROR(VLOOKUP(B184,BP_202106!$B:$G,6,0),0)/$H$7</f>
        <v>0</v>
      </c>
      <c r="F184" s="279">
        <f>+IFERROR(VLOOKUP(B184,BP_202006!$B:$G,6,0),0)/$H$7</f>
        <v>0</v>
      </c>
      <c r="G184" s="279">
        <f t="shared" si="9"/>
        <v>0</v>
      </c>
      <c r="H184" s="277"/>
    </row>
    <row r="185" spans="1:8">
      <c r="A185" s="278">
        <f t="shared" si="5"/>
        <v>8</v>
      </c>
      <c r="B185" s="318">
        <v>15800102</v>
      </c>
      <c r="C185" s="278" t="s">
        <v>453</v>
      </c>
      <c r="D185" s="279">
        <f>+IFERROR(VLOOKUP(B185,BP_202206!$B:$G,6,0),0)/$H$7</f>
        <v>0</v>
      </c>
      <c r="E185" s="279">
        <f>+IFERROR(VLOOKUP(B185,BP_202106!$B:$G,6,0),0)/$H$7</f>
        <v>0</v>
      </c>
      <c r="F185" s="279">
        <f>+IFERROR(VLOOKUP(B185,BP_202006!$B:$G,6,0),0)/$H$7</f>
        <v>0</v>
      </c>
      <c r="G185" s="279">
        <f t="shared" si="9"/>
        <v>0</v>
      </c>
      <c r="H185" s="277"/>
    </row>
    <row r="186" spans="1:8">
      <c r="A186" s="278">
        <f t="shared" si="5"/>
        <v>2</v>
      </c>
      <c r="B186" s="318">
        <v>16</v>
      </c>
      <c r="C186" s="278" t="s">
        <v>454</v>
      </c>
      <c r="D186" s="279">
        <f>+IFERROR(VLOOKUP(B186,BP_202206!$B:$G,6,0),0)/$H$7</f>
        <v>13692.546739649999</v>
      </c>
      <c r="E186" s="279">
        <f>+IFERROR(VLOOKUP(B186,BP_202106!$B:$G,6,0),0)/$H$7</f>
        <v>14134.429809840001</v>
      </c>
      <c r="F186" s="279">
        <f>+IFERROR(VLOOKUP(B186,BP_202006!$B:$G,6,0),0)/$H$7</f>
        <v>14490.832476880001</v>
      </c>
      <c r="G186" s="279">
        <f t="shared" si="9"/>
        <v>-441.8830701900024</v>
      </c>
      <c r="H186" s="277"/>
    </row>
    <row r="187" spans="1:8">
      <c r="A187" s="278">
        <f t="shared" si="5"/>
        <v>4</v>
      </c>
      <c r="B187" s="318">
        <v>1635</v>
      </c>
      <c r="C187" s="278" t="s">
        <v>455</v>
      </c>
      <c r="D187" s="279">
        <f>+IFERROR(VLOOKUP(B187,BP_202206!$B:$G,6,0),0)/$H$7</f>
        <v>0</v>
      </c>
      <c r="E187" s="279">
        <f>+IFERROR(VLOOKUP(B187,BP_202106!$B:$G,6,0),0)/$H$7</f>
        <v>0</v>
      </c>
      <c r="F187" s="279">
        <f>+IFERROR(VLOOKUP(B187,BP_202006!$B:$G,6,0),0)/$H$7</f>
        <v>0</v>
      </c>
      <c r="G187" s="279">
        <f t="shared" si="9"/>
        <v>0</v>
      </c>
      <c r="H187" s="277"/>
    </row>
    <row r="188" spans="1:8">
      <c r="A188" s="278">
        <f t="shared" si="5"/>
        <v>6</v>
      </c>
      <c r="B188" s="318">
        <v>163501</v>
      </c>
      <c r="C188" s="278" t="s">
        <v>455</v>
      </c>
      <c r="D188" s="279">
        <f>+IFERROR(VLOOKUP(B188,BP_202206!$B:$G,6,0),0)/$H$7</f>
        <v>0</v>
      </c>
      <c r="E188" s="279">
        <f>+IFERROR(VLOOKUP(B188,BP_202106!$B:$G,6,0),0)/$H$7</f>
        <v>0</v>
      </c>
      <c r="F188" s="279">
        <f>+IFERROR(VLOOKUP(B188,BP_202006!$B:$G,6,0),0)/$H$7</f>
        <v>0</v>
      </c>
      <c r="G188" s="279">
        <f t="shared" si="9"/>
        <v>0</v>
      </c>
      <c r="H188" s="277"/>
    </row>
    <row r="189" spans="1:8">
      <c r="A189" s="278">
        <f t="shared" si="5"/>
        <v>8</v>
      </c>
      <c r="B189" s="318">
        <v>16350101</v>
      </c>
      <c r="C189" s="278" t="s">
        <v>456</v>
      </c>
      <c r="D189" s="279">
        <f>+IFERROR(VLOOKUP(B189,BP_202206!$B:$G,6,0),0)/$H$7</f>
        <v>0</v>
      </c>
      <c r="E189" s="279">
        <f>+IFERROR(VLOOKUP(B189,BP_202106!$B:$G,6,0),0)/$H$7</f>
        <v>0</v>
      </c>
      <c r="F189" s="279">
        <f>+IFERROR(VLOOKUP(B189,BP_202006!$B:$G,6,0),0)/$H$7</f>
        <v>0</v>
      </c>
      <c r="G189" s="279">
        <f t="shared" si="9"/>
        <v>0</v>
      </c>
      <c r="H189" s="277"/>
    </row>
    <row r="190" spans="1:8">
      <c r="A190" s="278">
        <f t="shared" si="5"/>
        <v>8</v>
      </c>
      <c r="B190" s="318">
        <v>16350102</v>
      </c>
      <c r="C190" s="278" t="s">
        <v>457</v>
      </c>
      <c r="D190" s="279">
        <f>+IFERROR(VLOOKUP(B190,BP_202206!$B:$G,6,0),0)/$H$7</f>
        <v>0</v>
      </c>
      <c r="E190" s="279">
        <f>+IFERROR(VLOOKUP(B190,BP_202106!$B:$G,6,0),0)/$H$7</f>
        <v>0</v>
      </c>
      <c r="F190" s="279">
        <f>+IFERROR(VLOOKUP(B190,BP_202006!$B:$G,6,0),0)/$H$7</f>
        <v>0</v>
      </c>
      <c r="G190" s="279">
        <f t="shared" si="9"/>
        <v>0</v>
      </c>
      <c r="H190" s="277"/>
    </row>
    <row r="191" spans="1:8">
      <c r="A191" s="278">
        <f t="shared" si="5"/>
        <v>8</v>
      </c>
      <c r="B191" s="318">
        <v>16350103</v>
      </c>
      <c r="C191" s="278" t="s">
        <v>458</v>
      </c>
      <c r="D191" s="279">
        <f>+IFERROR(VLOOKUP(B191,BP_202206!$B:$G,6,0),0)/$H$7</f>
        <v>0</v>
      </c>
      <c r="E191" s="279">
        <f>+IFERROR(VLOOKUP(B191,BP_202106!$B:$G,6,0),0)/$H$7</f>
        <v>0</v>
      </c>
      <c r="F191" s="279">
        <f>+IFERROR(VLOOKUP(B191,BP_202006!$B:$G,6,0),0)/$H$7</f>
        <v>0</v>
      </c>
      <c r="G191" s="279">
        <f t="shared" si="9"/>
        <v>0</v>
      </c>
      <c r="H191" s="277"/>
    </row>
    <row r="192" spans="1:8">
      <c r="A192" s="278">
        <f t="shared" si="5"/>
        <v>4</v>
      </c>
      <c r="B192" s="318">
        <v>1640</v>
      </c>
      <c r="C192" s="278" t="s">
        <v>459</v>
      </c>
      <c r="D192" s="279">
        <f>+IFERROR(VLOOKUP(B192,BP_202206!$B:$G,6,0),0)/$H$7</f>
        <v>14563.790073</v>
      </c>
      <c r="E192" s="279">
        <f>+IFERROR(VLOOKUP(B192,BP_202106!$B:$G,6,0),0)/$H$7</f>
        <v>14563.790073</v>
      </c>
      <c r="F192" s="279">
        <f>+IFERROR(VLOOKUP(B192,BP_202006!$B:$G,6,0),0)/$H$7</f>
        <v>14563.790073</v>
      </c>
      <c r="G192" s="279">
        <f t="shared" si="9"/>
        <v>0</v>
      </c>
      <c r="H192" s="277"/>
    </row>
    <row r="193" spans="1:8">
      <c r="A193" s="278">
        <f t="shared" si="5"/>
        <v>6</v>
      </c>
      <c r="B193" s="318">
        <v>164001</v>
      </c>
      <c r="C193" s="278" t="s">
        <v>460</v>
      </c>
      <c r="D193" s="279">
        <f>+IFERROR(VLOOKUP(B193,BP_202206!$B:$G,6,0),0)/$H$7</f>
        <v>14563.790073</v>
      </c>
      <c r="E193" s="279">
        <f>+IFERROR(VLOOKUP(B193,BP_202106!$B:$G,6,0),0)/$H$7</f>
        <v>14563.790073</v>
      </c>
      <c r="F193" s="279">
        <f>+IFERROR(VLOOKUP(B193,BP_202006!$B:$G,6,0),0)/$H$7</f>
        <v>14563.790073</v>
      </c>
      <c r="G193" s="279">
        <f t="shared" si="9"/>
        <v>0</v>
      </c>
      <c r="H193" s="277"/>
    </row>
    <row r="194" spans="1:8">
      <c r="A194" s="278">
        <f t="shared" si="5"/>
        <v>8</v>
      </c>
      <c r="B194" s="318">
        <v>16400101</v>
      </c>
      <c r="C194" s="278" t="s">
        <v>461</v>
      </c>
      <c r="D194" s="279">
        <f>+IFERROR(VLOOKUP(B194,BP_202206!$B:$G,6,0),0)/$H$7</f>
        <v>14563.790073</v>
      </c>
      <c r="E194" s="279">
        <f>+IFERROR(VLOOKUP(B194,BP_202106!$B:$G,6,0),0)/$H$7</f>
        <v>14563.790073</v>
      </c>
      <c r="F194" s="279">
        <f>+IFERROR(VLOOKUP(B194,BP_202006!$B:$G,6,0),0)/$H$7</f>
        <v>14563.790073</v>
      </c>
      <c r="G194" s="279">
        <f t="shared" si="9"/>
        <v>0</v>
      </c>
      <c r="H194" s="277"/>
    </row>
    <row r="195" spans="1:8">
      <c r="A195" s="278">
        <f t="shared" ref="A195:A258" si="10">+LEN(B195)</f>
        <v>4</v>
      </c>
      <c r="B195" s="318">
        <v>1655</v>
      </c>
      <c r="C195" s="278" t="s">
        <v>462</v>
      </c>
      <c r="D195" s="279">
        <f>+IFERROR(VLOOKUP(B195,BP_202206!$B:$G,6,0),0)/$H$7</f>
        <v>177.13837853000001</v>
      </c>
      <c r="E195" s="279">
        <f>+IFERROR(VLOOKUP(B195,BP_202106!$B:$G,6,0),0)/$H$7</f>
        <v>184.26327853000001</v>
      </c>
      <c r="F195" s="279">
        <f>+IFERROR(VLOOKUP(B195,BP_202006!$B:$G,6,0),0)/$H$7</f>
        <v>179.74327853</v>
      </c>
      <c r="G195" s="279">
        <f t="shared" si="9"/>
        <v>-7.1248999999999967</v>
      </c>
      <c r="H195" s="277"/>
    </row>
    <row r="196" spans="1:8">
      <c r="A196" s="278">
        <f t="shared" si="10"/>
        <v>6</v>
      </c>
      <c r="B196" s="318">
        <v>165501</v>
      </c>
      <c r="C196" s="278" t="s">
        <v>462</v>
      </c>
      <c r="D196" s="279">
        <f>+IFERROR(VLOOKUP(B196,BP_202206!$B:$G,6,0),0)/$H$7</f>
        <v>177.13837853000001</v>
      </c>
      <c r="E196" s="279">
        <f>+IFERROR(VLOOKUP(B196,BP_202106!$B:$G,6,0),0)/$H$7</f>
        <v>184.26327853000001</v>
      </c>
      <c r="F196" s="279">
        <f>+IFERROR(VLOOKUP(B196,BP_202006!$B:$G,6,0),0)/$H$7</f>
        <v>179.74327853</v>
      </c>
      <c r="G196" s="279">
        <f t="shared" si="9"/>
        <v>-7.1248999999999967</v>
      </c>
      <c r="H196" s="277"/>
    </row>
    <row r="197" spans="1:8">
      <c r="A197" s="278">
        <f t="shared" si="10"/>
        <v>8</v>
      </c>
      <c r="B197" s="318">
        <v>16550101</v>
      </c>
      <c r="C197" s="278" t="s">
        <v>463</v>
      </c>
      <c r="D197" s="279">
        <f>+IFERROR(VLOOKUP(B197,BP_202206!$B:$G,6,0),0)/$H$7</f>
        <v>177.13837853000001</v>
      </c>
      <c r="E197" s="279">
        <f>+IFERROR(VLOOKUP(B197,BP_202106!$B:$G,6,0),0)/$H$7</f>
        <v>184.26327853000001</v>
      </c>
      <c r="F197" s="279">
        <f>+IFERROR(VLOOKUP(B197,BP_202006!$B:$G,6,0),0)/$H$7</f>
        <v>179.74327853</v>
      </c>
      <c r="G197" s="279">
        <f t="shared" si="9"/>
        <v>-7.1248999999999967</v>
      </c>
      <c r="H197" s="277"/>
    </row>
    <row r="198" spans="1:8">
      <c r="A198" s="278">
        <f t="shared" si="10"/>
        <v>8</v>
      </c>
      <c r="B198" s="318">
        <v>16550102</v>
      </c>
      <c r="C198" s="278" t="s">
        <v>464</v>
      </c>
      <c r="D198" s="279">
        <f>+IFERROR(VLOOKUP(B198,BP_202206!$B:$G,6,0),0)/$H$7</f>
        <v>0</v>
      </c>
      <c r="E198" s="279">
        <f>+IFERROR(VLOOKUP(B198,BP_202106!$B:$G,6,0),0)/$H$7</f>
        <v>0</v>
      </c>
      <c r="F198" s="279">
        <f>+IFERROR(VLOOKUP(B198,BP_202006!$B:$G,6,0),0)/$H$7</f>
        <v>0</v>
      </c>
      <c r="G198" s="279">
        <f t="shared" si="9"/>
        <v>0</v>
      </c>
      <c r="H198" s="277"/>
    </row>
    <row r="199" spans="1:8">
      <c r="A199" s="278">
        <f t="shared" si="10"/>
        <v>8</v>
      </c>
      <c r="B199" s="318">
        <v>16550103</v>
      </c>
      <c r="C199" s="278" t="s">
        <v>465</v>
      </c>
      <c r="D199" s="279">
        <f>+IFERROR(VLOOKUP(B199,BP_202206!$B:$G,6,0),0)/$H$7</f>
        <v>0</v>
      </c>
      <c r="E199" s="279">
        <f>+IFERROR(VLOOKUP(B199,BP_202106!$B:$G,6,0),0)/$H$7</f>
        <v>0</v>
      </c>
      <c r="F199" s="279">
        <f>+IFERROR(VLOOKUP(B199,BP_202006!$B:$G,6,0),0)/$H$7</f>
        <v>0</v>
      </c>
      <c r="G199" s="279">
        <f t="shared" si="9"/>
        <v>0</v>
      </c>
      <c r="H199" s="277"/>
    </row>
    <row r="200" spans="1:8">
      <c r="A200" s="278">
        <f t="shared" si="10"/>
        <v>8</v>
      </c>
      <c r="B200" s="318">
        <v>16550104</v>
      </c>
      <c r="C200" s="278" t="s">
        <v>466</v>
      </c>
      <c r="D200" s="279">
        <f>+IFERROR(VLOOKUP(B200,BP_202206!$B:$G,6,0),0)/$H$7</f>
        <v>0</v>
      </c>
      <c r="E200" s="279">
        <f>+IFERROR(VLOOKUP(B200,BP_202106!$B:$G,6,0),0)/$H$7</f>
        <v>0</v>
      </c>
      <c r="F200" s="279">
        <f>+IFERROR(VLOOKUP(B200,BP_202006!$B:$G,6,0),0)/$H$7</f>
        <v>0</v>
      </c>
      <c r="G200" s="279">
        <f t="shared" si="9"/>
        <v>0</v>
      </c>
      <c r="H200" s="277"/>
    </row>
    <row r="201" spans="1:8">
      <c r="A201" s="278">
        <f t="shared" si="10"/>
        <v>8</v>
      </c>
      <c r="B201" s="318">
        <v>16550105</v>
      </c>
      <c r="C201" s="278" t="s">
        <v>467</v>
      </c>
      <c r="D201" s="279">
        <f>+IFERROR(VLOOKUP(B201,BP_202206!$B:$G,6,0),0)/$H$7</f>
        <v>0</v>
      </c>
      <c r="E201" s="279">
        <f>+IFERROR(VLOOKUP(B201,BP_202106!$B:$G,6,0),0)/$H$7</f>
        <v>0</v>
      </c>
      <c r="F201" s="279">
        <f>+IFERROR(VLOOKUP(B201,BP_202006!$B:$G,6,0),0)/$H$7</f>
        <v>0</v>
      </c>
      <c r="G201" s="279">
        <f t="shared" si="9"/>
        <v>0</v>
      </c>
      <c r="H201" s="277"/>
    </row>
    <row r="202" spans="1:8">
      <c r="A202" s="278">
        <f t="shared" si="10"/>
        <v>4</v>
      </c>
      <c r="B202" s="318">
        <v>1665</v>
      </c>
      <c r="C202" s="278" t="s">
        <v>468</v>
      </c>
      <c r="D202" s="279">
        <f>+IFERROR(VLOOKUP(B202,BP_202206!$B:$G,6,0),0)/$H$7</f>
        <v>77.039908999999994</v>
      </c>
      <c r="E202" s="279">
        <f>+IFERROR(VLOOKUP(B202,BP_202106!$B:$G,6,0),0)/$H$7</f>
        <v>86.767132000000004</v>
      </c>
      <c r="F202" s="279">
        <f>+IFERROR(VLOOKUP(B202,BP_202006!$B:$G,6,0),0)/$H$7</f>
        <v>86.767132000000004</v>
      </c>
      <c r="G202" s="279">
        <f t="shared" si="9"/>
        <v>-9.7272230000000093</v>
      </c>
      <c r="H202" s="277"/>
    </row>
    <row r="203" spans="1:8">
      <c r="A203" s="278">
        <f t="shared" si="10"/>
        <v>6</v>
      </c>
      <c r="B203" s="318">
        <v>166501</v>
      </c>
      <c r="C203" s="278" t="s">
        <v>468</v>
      </c>
      <c r="D203" s="279">
        <f>+IFERROR(VLOOKUP(B203,BP_202206!$B:$G,6,0),0)/$H$7</f>
        <v>77.039908999999994</v>
      </c>
      <c r="E203" s="279">
        <f>+IFERROR(VLOOKUP(B203,BP_202106!$B:$G,6,0),0)/$H$7</f>
        <v>86.767132000000004</v>
      </c>
      <c r="F203" s="279">
        <f>+IFERROR(VLOOKUP(B203,BP_202006!$B:$G,6,0),0)/$H$7</f>
        <v>86.767132000000004</v>
      </c>
      <c r="G203" s="279">
        <f t="shared" si="9"/>
        <v>-9.7272230000000093</v>
      </c>
      <c r="H203" s="277"/>
    </row>
    <row r="204" spans="1:8">
      <c r="A204" s="278">
        <f t="shared" si="10"/>
        <v>8</v>
      </c>
      <c r="B204" s="318">
        <v>16650101</v>
      </c>
      <c r="C204" s="278" t="s">
        <v>469</v>
      </c>
      <c r="D204" s="279">
        <f>+IFERROR(VLOOKUP(B204,BP_202206!$B:$G,6,0),0)/$H$7</f>
        <v>77.039908999999994</v>
      </c>
      <c r="E204" s="279">
        <f>+IFERROR(VLOOKUP(B204,BP_202106!$B:$G,6,0),0)/$H$7</f>
        <v>86.767132000000004</v>
      </c>
      <c r="F204" s="279">
        <f>+IFERROR(VLOOKUP(B204,BP_202006!$B:$G,6,0),0)/$H$7</f>
        <v>86.767132000000004</v>
      </c>
      <c r="G204" s="279">
        <f t="shared" si="9"/>
        <v>-9.7272230000000093</v>
      </c>
      <c r="H204" s="277"/>
    </row>
    <row r="205" spans="1:8">
      <c r="A205" s="278">
        <f t="shared" si="10"/>
        <v>8</v>
      </c>
      <c r="B205" s="318">
        <v>16650102</v>
      </c>
      <c r="C205" s="278" t="s">
        <v>470</v>
      </c>
      <c r="D205" s="279">
        <f>+IFERROR(VLOOKUP(B205,BP_202206!$B:$G,6,0),0)/$H$7</f>
        <v>0</v>
      </c>
      <c r="E205" s="279">
        <f>+IFERROR(VLOOKUP(B205,BP_202106!$B:$G,6,0),0)/$H$7</f>
        <v>0</v>
      </c>
      <c r="F205" s="279">
        <f>+IFERROR(VLOOKUP(B205,BP_202006!$B:$G,6,0),0)/$H$7</f>
        <v>0</v>
      </c>
      <c r="G205" s="279">
        <f t="shared" si="9"/>
        <v>0</v>
      </c>
      <c r="H205" s="277"/>
    </row>
    <row r="206" spans="1:8">
      <c r="A206" s="278">
        <f t="shared" si="10"/>
        <v>4</v>
      </c>
      <c r="B206" s="318">
        <v>1670</v>
      </c>
      <c r="C206" s="278" t="s">
        <v>471</v>
      </c>
      <c r="D206" s="279">
        <f>+IFERROR(VLOOKUP(B206,BP_202206!$B:$G,6,0),0)/$H$7</f>
        <v>1905.6664294199998</v>
      </c>
      <c r="E206" s="279">
        <f>+IFERROR(VLOOKUP(B206,BP_202106!$B:$G,6,0),0)/$H$7</f>
        <v>1924.3122844199997</v>
      </c>
      <c r="F206" s="279">
        <f>+IFERROR(VLOOKUP(B206,BP_202006!$B:$G,6,0),0)/$H$7</f>
        <v>1787.87573324</v>
      </c>
      <c r="G206" s="279">
        <f t="shared" si="9"/>
        <v>-18.645854999999983</v>
      </c>
      <c r="H206" s="277"/>
    </row>
    <row r="207" spans="1:8">
      <c r="A207" s="278">
        <f t="shared" si="10"/>
        <v>6</v>
      </c>
      <c r="B207" s="318">
        <v>167001</v>
      </c>
      <c r="C207" s="278" t="s">
        <v>471</v>
      </c>
      <c r="D207" s="279">
        <f>+IFERROR(VLOOKUP(B207,BP_202206!$B:$G,6,0),0)/$H$7</f>
        <v>1905.6664294199998</v>
      </c>
      <c r="E207" s="279">
        <f>+IFERROR(VLOOKUP(B207,BP_202106!$B:$G,6,0),0)/$H$7</f>
        <v>1924.3122844199997</v>
      </c>
      <c r="F207" s="279">
        <f>+IFERROR(VLOOKUP(B207,BP_202006!$B:$G,6,0),0)/$H$7</f>
        <v>1787.87573324</v>
      </c>
      <c r="G207" s="279">
        <f t="shared" si="9"/>
        <v>-18.645854999999983</v>
      </c>
      <c r="H207" s="277"/>
    </row>
    <row r="208" spans="1:8">
      <c r="A208" s="278">
        <f t="shared" si="10"/>
        <v>8</v>
      </c>
      <c r="B208" s="318">
        <v>16700101</v>
      </c>
      <c r="C208" s="278" t="s">
        <v>472</v>
      </c>
      <c r="D208" s="279">
        <f>+IFERROR(VLOOKUP(B208,BP_202206!$B:$G,6,0),0)/$H$7</f>
        <v>479.77844706999997</v>
      </c>
      <c r="E208" s="279">
        <f>+IFERROR(VLOOKUP(B208,BP_202106!$B:$G,6,0),0)/$H$7</f>
        <v>471.38933807000001</v>
      </c>
      <c r="F208" s="279">
        <f>+IFERROR(VLOOKUP(B208,BP_202006!$B:$G,6,0),0)/$H$7</f>
        <v>458.61660906999998</v>
      </c>
      <c r="G208" s="279">
        <f t="shared" si="9"/>
        <v>8.3891089999999622</v>
      </c>
      <c r="H208" s="277"/>
    </row>
    <row r="209" spans="1:8">
      <c r="A209" s="278">
        <f t="shared" si="10"/>
        <v>8</v>
      </c>
      <c r="B209" s="318">
        <v>16700102</v>
      </c>
      <c r="C209" s="278" t="s">
        <v>473</v>
      </c>
      <c r="D209" s="279">
        <f>+IFERROR(VLOOKUP(B209,BP_202206!$B:$G,6,0),0)/$H$7</f>
        <v>1425.8879823499999</v>
      </c>
      <c r="E209" s="279">
        <f>+IFERROR(VLOOKUP(B209,BP_202106!$B:$G,6,0),0)/$H$7</f>
        <v>1452.9229463499998</v>
      </c>
      <c r="F209" s="279">
        <f>+IFERROR(VLOOKUP(B209,BP_202006!$B:$G,6,0),0)/$H$7</f>
        <v>1329.2591241700002</v>
      </c>
      <c r="G209" s="279">
        <f t="shared" si="9"/>
        <v>-27.034963999999945</v>
      </c>
      <c r="H209" s="277"/>
    </row>
    <row r="210" spans="1:8">
      <c r="A210" s="278">
        <f t="shared" si="10"/>
        <v>8</v>
      </c>
      <c r="B210" s="318">
        <v>16700103</v>
      </c>
      <c r="C210" s="278" t="s">
        <v>474</v>
      </c>
      <c r="D210" s="279">
        <f>+IFERROR(VLOOKUP(B210,BP_202206!$B:$G,6,0),0)/$H$7</f>
        <v>0</v>
      </c>
      <c r="E210" s="279">
        <f>+IFERROR(VLOOKUP(B210,BP_202106!$B:$G,6,0),0)/$H$7</f>
        <v>0</v>
      </c>
      <c r="F210" s="279">
        <f>+IFERROR(VLOOKUP(B210,BP_202006!$B:$G,6,0),0)/$H$7</f>
        <v>0</v>
      </c>
      <c r="G210" s="279">
        <f t="shared" si="9"/>
        <v>0</v>
      </c>
      <c r="H210" s="277"/>
    </row>
    <row r="211" spans="1:8">
      <c r="A211" s="278">
        <f t="shared" si="10"/>
        <v>4</v>
      </c>
      <c r="B211" s="318">
        <v>1685</v>
      </c>
      <c r="C211" s="278" t="s">
        <v>475</v>
      </c>
      <c r="D211" s="279">
        <f>+IFERROR(VLOOKUP(B211,BP_202206!$B:$G,6,0),0)/$H$7</f>
        <v>-3031.0880503000008</v>
      </c>
      <c r="E211" s="279">
        <f>+IFERROR(VLOOKUP(B211,BP_202106!$B:$G,6,0),0)/$H$7</f>
        <v>-2642.5524271100007</v>
      </c>
      <c r="F211" s="279">
        <f>+IFERROR(VLOOKUP(B211,BP_202006!$B:$G,6,0),0)/$H$7</f>
        <v>-2127.3437408899999</v>
      </c>
      <c r="G211" s="279">
        <f t="shared" si="9"/>
        <v>-388.53562319000002</v>
      </c>
      <c r="H211" s="277"/>
    </row>
    <row r="212" spans="1:8">
      <c r="A212" s="278">
        <f t="shared" si="10"/>
        <v>6</v>
      </c>
      <c r="B212" s="318">
        <v>168501</v>
      </c>
      <c r="C212" s="278" t="s">
        <v>475</v>
      </c>
      <c r="D212" s="279">
        <f>+IFERROR(VLOOKUP(B212,BP_202206!$B:$G,6,0),0)/$H$7</f>
        <v>-3031.0880503000008</v>
      </c>
      <c r="E212" s="279">
        <f>+IFERROR(VLOOKUP(B212,BP_202106!$B:$G,6,0),0)/$H$7</f>
        <v>-2642.5524271100007</v>
      </c>
      <c r="F212" s="279">
        <f>+IFERROR(VLOOKUP(B212,BP_202006!$B:$G,6,0),0)/$H$7</f>
        <v>-2127.3437408899999</v>
      </c>
      <c r="G212" s="279">
        <f t="shared" si="9"/>
        <v>-388.53562319000002</v>
      </c>
      <c r="H212" s="277"/>
    </row>
    <row r="213" spans="1:8">
      <c r="A213" s="278">
        <f t="shared" si="10"/>
        <v>8</v>
      </c>
      <c r="B213" s="318">
        <v>16850101</v>
      </c>
      <c r="C213" s="278" t="s">
        <v>476</v>
      </c>
      <c r="D213" s="279">
        <f>+IFERROR(VLOOKUP(B213,BP_202206!$B:$G,6,0),0)/$H$7</f>
        <v>-1526.3314631800008</v>
      </c>
      <c r="E213" s="279">
        <f>+IFERROR(VLOOKUP(B213,BP_202106!$B:$G,6,0),0)/$H$7</f>
        <v>-1256.1125426000006</v>
      </c>
      <c r="F213" s="279">
        <f>+IFERROR(VLOOKUP(B213,BP_202006!$B:$G,6,0),0)/$H$7</f>
        <v>-976.97642201999997</v>
      </c>
      <c r="G213" s="279">
        <f t="shared" si="9"/>
        <v>-270.21892058000026</v>
      </c>
      <c r="H213" s="277"/>
    </row>
    <row r="214" spans="1:8">
      <c r="A214" s="278">
        <f t="shared" si="10"/>
        <v>8</v>
      </c>
      <c r="B214" s="318">
        <v>16850102</v>
      </c>
      <c r="C214" s="278" t="s">
        <v>477</v>
      </c>
      <c r="D214" s="279">
        <f>+IFERROR(VLOOKUP(B214,BP_202206!$B:$G,6,0),0)/$H$7</f>
        <v>-155.74094658999994</v>
      </c>
      <c r="E214" s="279">
        <f>+IFERROR(VLOOKUP(B214,BP_202106!$B:$G,6,0),0)/$H$7</f>
        <v>-152.25434205999994</v>
      </c>
      <c r="F214" s="279">
        <f>+IFERROR(VLOOKUP(B214,BP_202006!$B:$G,6,0),0)/$H$7</f>
        <v>-136.95884022999999</v>
      </c>
      <c r="G214" s="279">
        <f t="shared" si="9"/>
        <v>-3.4866045299999939</v>
      </c>
      <c r="H214" s="277"/>
    </row>
    <row r="215" spans="1:8">
      <c r="A215" s="278">
        <f t="shared" si="10"/>
        <v>8</v>
      </c>
      <c r="B215" s="318">
        <v>16850103</v>
      </c>
      <c r="C215" s="278" t="s">
        <v>478</v>
      </c>
      <c r="D215" s="279">
        <f>+IFERROR(VLOOKUP(B215,BP_202206!$B:$G,6,0),0)/$H$7</f>
        <v>-76.942048950000029</v>
      </c>
      <c r="E215" s="279">
        <f>+IFERROR(VLOOKUP(B215,BP_202106!$B:$G,6,0),0)/$H$7</f>
        <v>-85.286868890000022</v>
      </c>
      <c r="F215" s="279">
        <f>+IFERROR(VLOOKUP(B215,BP_202006!$B:$G,6,0),0)/$H$7</f>
        <v>-83.456379420000019</v>
      </c>
      <c r="G215" s="279">
        <f t="shared" si="9"/>
        <v>8.3448199399999936</v>
      </c>
      <c r="H215" s="277"/>
    </row>
    <row r="216" spans="1:8">
      <c r="A216" s="278">
        <f t="shared" si="10"/>
        <v>8</v>
      </c>
      <c r="B216" s="318">
        <v>16850104</v>
      </c>
      <c r="C216" s="278" t="s">
        <v>479</v>
      </c>
      <c r="D216" s="279">
        <f>+IFERROR(VLOOKUP(B216,BP_202206!$B:$G,6,0),0)/$H$7</f>
        <v>-1272.0735915799999</v>
      </c>
      <c r="E216" s="279">
        <f>+IFERROR(VLOOKUP(B216,BP_202106!$B:$G,6,0),0)/$H$7</f>
        <v>-1148.8986735599999</v>
      </c>
      <c r="F216" s="279">
        <f>+IFERROR(VLOOKUP(B216,BP_202006!$B:$G,6,0),0)/$H$7</f>
        <v>-929.95209922000004</v>
      </c>
      <c r="G216" s="279">
        <f t="shared" si="9"/>
        <v>-123.17491801999995</v>
      </c>
      <c r="H216" s="277"/>
    </row>
    <row r="217" spans="1:8">
      <c r="A217" s="278">
        <f t="shared" si="10"/>
        <v>4</v>
      </c>
      <c r="B217" s="318">
        <v>1690</v>
      </c>
      <c r="C217" s="278" t="s">
        <v>480</v>
      </c>
      <c r="D217" s="279">
        <f>+IFERROR(VLOOKUP(B217,BP_202206!$B:$G,6,0),0)/$H$7</f>
        <v>0</v>
      </c>
      <c r="E217" s="279">
        <f>+IFERROR(VLOOKUP(B217,BP_202106!$B:$G,6,0),0)/$H$7</f>
        <v>17.849468999999999</v>
      </c>
      <c r="F217" s="279">
        <f>+IFERROR(VLOOKUP(B217,BP_202006!$B:$G,6,0),0)/$H$7</f>
        <v>9.9999999999999995E-7</v>
      </c>
      <c r="G217" s="279">
        <f t="shared" si="9"/>
        <v>-17.849468999999999</v>
      </c>
      <c r="H217" s="277"/>
    </row>
    <row r="218" spans="1:8">
      <c r="A218" s="278">
        <f t="shared" si="10"/>
        <v>6</v>
      </c>
      <c r="B218" s="318">
        <v>169001</v>
      </c>
      <c r="C218" s="278" t="s">
        <v>480</v>
      </c>
      <c r="D218" s="279">
        <f>+IFERROR(VLOOKUP(B218,BP_202206!$B:$G,6,0),0)/$H$7</f>
        <v>0</v>
      </c>
      <c r="E218" s="279">
        <f>+IFERROR(VLOOKUP(B218,BP_202106!$B:$G,6,0),0)/$H$7</f>
        <v>17.849468999999999</v>
      </c>
      <c r="F218" s="279">
        <f>+IFERROR(VLOOKUP(B218,BP_202006!$B:$G,6,0),0)/$H$7</f>
        <v>9.9999999999999995E-7</v>
      </c>
      <c r="G218" s="279">
        <f t="shared" ref="G218:G281" si="11">+D218-E218</f>
        <v>-17.849468999999999</v>
      </c>
      <c r="H218" s="277"/>
    </row>
    <row r="219" spans="1:8">
      <c r="A219" s="278">
        <f t="shared" si="10"/>
        <v>8</v>
      </c>
      <c r="B219" s="318">
        <v>16900101</v>
      </c>
      <c r="C219" s="278" t="s">
        <v>481</v>
      </c>
      <c r="D219" s="279">
        <f>+IFERROR(VLOOKUP(B219,BP_202206!$B:$G,6,0),0)/$H$7</f>
        <v>0</v>
      </c>
      <c r="E219" s="279">
        <f>+IFERROR(VLOOKUP(B219,BP_202106!$B:$G,6,0),0)/$H$7</f>
        <v>17.849468999999999</v>
      </c>
      <c r="F219" s="279">
        <f>+IFERROR(VLOOKUP(B219,BP_202006!$B:$G,6,0),0)/$H$7</f>
        <v>9.9999999999999995E-7</v>
      </c>
      <c r="G219" s="279">
        <f t="shared" si="11"/>
        <v>-17.849468999999999</v>
      </c>
      <c r="H219" s="277"/>
    </row>
    <row r="220" spans="1:8">
      <c r="A220" s="278">
        <f t="shared" si="10"/>
        <v>8</v>
      </c>
      <c r="B220" s="318">
        <v>16900102</v>
      </c>
      <c r="C220" s="278" t="s">
        <v>482</v>
      </c>
      <c r="D220" s="279">
        <f>+IFERROR(VLOOKUP(B220,BP_202206!$B:$G,6,0),0)/$H$7</f>
        <v>0</v>
      </c>
      <c r="E220" s="279">
        <f>+IFERROR(VLOOKUP(B220,BP_202106!$B:$G,6,0),0)/$H$7</f>
        <v>0</v>
      </c>
      <c r="F220" s="279">
        <f>+IFERROR(VLOOKUP(B220,BP_202006!$B:$G,6,0),0)/$H$7</f>
        <v>0</v>
      </c>
      <c r="G220" s="279">
        <f t="shared" si="11"/>
        <v>0</v>
      </c>
      <c r="H220" s="277"/>
    </row>
    <row r="221" spans="1:8">
      <c r="A221" s="278">
        <f t="shared" si="10"/>
        <v>8</v>
      </c>
      <c r="B221" s="318">
        <v>16900103</v>
      </c>
      <c r="C221" s="278" t="s">
        <v>483</v>
      </c>
      <c r="D221" s="279">
        <f>+IFERROR(VLOOKUP(B221,BP_202206!$B:$G,6,0),0)/$H$7</f>
        <v>0</v>
      </c>
      <c r="E221" s="279">
        <f>+IFERROR(VLOOKUP(B221,BP_202106!$B:$G,6,0),0)/$H$7</f>
        <v>0</v>
      </c>
      <c r="F221" s="279">
        <f>+IFERROR(VLOOKUP(B221,BP_202006!$B:$G,6,0),0)/$H$7</f>
        <v>0</v>
      </c>
      <c r="G221" s="279">
        <f t="shared" si="11"/>
        <v>0</v>
      </c>
      <c r="H221" s="277"/>
    </row>
    <row r="222" spans="1:8">
      <c r="A222" s="278">
        <f t="shared" si="10"/>
        <v>8</v>
      </c>
      <c r="B222" s="318">
        <v>16900104</v>
      </c>
      <c r="C222" s="278" t="s">
        <v>484</v>
      </c>
      <c r="D222" s="279">
        <f>+IFERROR(VLOOKUP(B222,BP_202206!$B:$G,6,0),0)/$H$7</f>
        <v>0</v>
      </c>
      <c r="E222" s="279">
        <f>+IFERROR(VLOOKUP(B222,BP_202106!$B:$G,6,0),0)/$H$7</f>
        <v>0</v>
      </c>
      <c r="F222" s="279">
        <f>+IFERROR(VLOOKUP(B222,BP_202006!$B:$G,6,0),0)/$H$7</f>
        <v>0</v>
      </c>
      <c r="G222" s="279">
        <f t="shared" si="11"/>
        <v>0</v>
      </c>
      <c r="H222" s="277"/>
    </row>
    <row r="223" spans="1:8">
      <c r="A223" s="278">
        <f t="shared" si="10"/>
        <v>8</v>
      </c>
      <c r="B223" s="318">
        <v>16900199</v>
      </c>
      <c r="C223" s="278" t="s">
        <v>485</v>
      </c>
      <c r="D223" s="279">
        <f>+IFERROR(VLOOKUP(B223,BP_202206!$B:$G,6,0),0)/$H$7</f>
        <v>0</v>
      </c>
      <c r="E223" s="279">
        <f>+IFERROR(VLOOKUP(B223,BP_202106!$B:$G,6,0),0)/$H$7</f>
        <v>0</v>
      </c>
      <c r="F223" s="279">
        <f>+IFERROR(VLOOKUP(B223,BP_202006!$B:$G,6,0),0)/$H$7</f>
        <v>0</v>
      </c>
      <c r="G223" s="279">
        <f t="shared" si="11"/>
        <v>0</v>
      </c>
      <c r="H223" s="277"/>
    </row>
    <row r="224" spans="1:8">
      <c r="A224" s="278">
        <f t="shared" si="10"/>
        <v>4</v>
      </c>
      <c r="B224" s="318">
        <v>1695</v>
      </c>
      <c r="C224" s="278" t="s">
        <v>486</v>
      </c>
      <c r="D224" s="279">
        <f>+IFERROR(VLOOKUP(B224,BP_202206!$B:$G,6,0),0)/$H$7</f>
        <v>0</v>
      </c>
      <c r="E224" s="279">
        <f>+IFERROR(VLOOKUP(B224,BP_202106!$B:$G,6,0),0)/$H$7</f>
        <v>0</v>
      </c>
      <c r="F224" s="279">
        <f>+IFERROR(VLOOKUP(B224,BP_202006!$B:$G,6,0),0)/$H$7</f>
        <v>0</v>
      </c>
      <c r="G224" s="279">
        <f t="shared" si="11"/>
        <v>0</v>
      </c>
      <c r="H224" s="277"/>
    </row>
    <row r="225" spans="1:8">
      <c r="A225" s="278">
        <f t="shared" si="10"/>
        <v>6</v>
      </c>
      <c r="B225" s="318">
        <v>169505</v>
      </c>
      <c r="C225" s="278" t="s">
        <v>487</v>
      </c>
      <c r="D225" s="279">
        <f>+IFERROR(VLOOKUP(B225,BP_202206!$B:$G,6,0),0)/$H$7</f>
        <v>0</v>
      </c>
      <c r="E225" s="279">
        <f>+IFERROR(VLOOKUP(B225,BP_202106!$B:$G,6,0),0)/$H$7</f>
        <v>0</v>
      </c>
      <c r="F225" s="279">
        <f>+IFERROR(VLOOKUP(B225,BP_202006!$B:$G,6,0),0)/$H$7</f>
        <v>0</v>
      </c>
      <c r="G225" s="279">
        <f t="shared" si="11"/>
        <v>0</v>
      </c>
      <c r="H225" s="277"/>
    </row>
    <row r="226" spans="1:8">
      <c r="A226" s="278">
        <f t="shared" si="10"/>
        <v>8</v>
      </c>
      <c r="B226" s="318">
        <v>16950501</v>
      </c>
      <c r="C226" s="278" t="s">
        <v>488</v>
      </c>
      <c r="D226" s="279">
        <f>+IFERROR(VLOOKUP(B226,BP_202206!$B:$G,6,0),0)/$H$7</f>
        <v>0</v>
      </c>
      <c r="E226" s="279">
        <f>+IFERROR(VLOOKUP(B226,BP_202106!$B:$G,6,0),0)/$H$7</f>
        <v>0</v>
      </c>
      <c r="F226" s="279">
        <f>+IFERROR(VLOOKUP(B226,BP_202006!$B:$G,6,0),0)/$H$7</f>
        <v>0</v>
      </c>
      <c r="G226" s="279">
        <f t="shared" si="11"/>
        <v>0</v>
      </c>
      <c r="H226" s="277"/>
    </row>
    <row r="227" spans="1:8">
      <c r="A227" s="278">
        <f t="shared" si="10"/>
        <v>8</v>
      </c>
      <c r="B227" s="318">
        <v>16950502</v>
      </c>
      <c r="C227" s="278" t="s">
        <v>489</v>
      </c>
      <c r="D227" s="279">
        <f>+IFERROR(VLOOKUP(B227,BP_202206!$B:$G,6,0),0)/$H$7</f>
        <v>0</v>
      </c>
      <c r="E227" s="279">
        <f>+IFERROR(VLOOKUP(B227,BP_202106!$B:$G,6,0),0)/$H$7</f>
        <v>0</v>
      </c>
      <c r="F227" s="279">
        <f>+IFERROR(VLOOKUP(B227,BP_202006!$B:$G,6,0),0)/$H$7</f>
        <v>0</v>
      </c>
      <c r="G227" s="279">
        <f t="shared" si="11"/>
        <v>0</v>
      </c>
      <c r="H227" s="277"/>
    </row>
    <row r="228" spans="1:8">
      <c r="A228" s="278">
        <f t="shared" si="10"/>
        <v>8</v>
      </c>
      <c r="B228" s="318">
        <v>16950503</v>
      </c>
      <c r="C228" s="278" t="s">
        <v>490</v>
      </c>
      <c r="D228" s="279">
        <f>+IFERROR(VLOOKUP(B228,BP_202206!$B:$G,6,0),0)/$H$7</f>
        <v>0</v>
      </c>
      <c r="E228" s="279">
        <f>+IFERROR(VLOOKUP(B228,BP_202106!$B:$G,6,0),0)/$H$7</f>
        <v>0</v>
      </c>
      <c r="F228" s="279">
        <f>+IFERROR(VLOOKUP(B228,BP_202006!$B:$G,6,0),0)/$H$7</f>
        <v>0</v>
      </c>
      <c r="G228" s="279">
        <f t="shared" si="11"/>
        <v>0</v>
      </c>
      <c r="H228" s="277"/>
    </row>
    <row r="229" spans="1:8">
      <c r="A229" s="278">
        <f t="shared" si="10"/>
        <v>8</v>
      </c>
      <c r="B229" s="318">
        <v>16950504</v>
      </c>
      <c r="C229" s="278" t="s">
        <v>491</v>
      </c>
      <c r="D229" s="279">
        <f>+IFERROR(VLOOKUP(B229,BP_202206!$B:$G,6,0),0)/$H$7</f>
        <v>0</v>
      </c>
      <c r="E229" s="279">
        <f>+IFERROR(VLOOKUP(B229,BP_202106!$B:$G,6,0),0)/$H$7</f>
        <v>0</v>
      </c>
      <c r="F229" s="279">
        <f>+IFERROR(VLOOKUP(B229,BP_202006!$B:$G,6,0),0)/$H$7</f>
        <v>0</v>
      </c>
      <c r="G229" s="279">
        <f t="shared" si="11"/>
        <v>0</v>
      </c>
      <c r="H229" s="277"/>
    </row>
    <row r="230" spans="1:8">
      <c r="A230" s="278">
        <f t="shared" si="10"/>
        <v>8</v>
      </c>
      <c r="B230" s="318">
        <v>17100501</v>
      </c>
      <c r="C230" s="278" t="s">
        <v>492</v>
      </c>
      <c r="D230" s="279">
        <f>+IFERROR(VLOOKUP(B230,BP_202206!$B:$G,6,0),0)/$H$7</f>
        <v>0</v>
      </c>
      <c r="E230" s="279">
        <f>+IFERROR(VLOOKUP(B230,BP_202106!$B:$G,6,0),0)/$H$7</f>
        <v>0</v>
      </c>
      <c r="F230" s="279">
        <f>+IFERROR(VLOOKUP(B230,BP_202006!$B:$G,6,0),0)/$H$7</f>
        <v>0</v>
      </c>
      <c r="G230" s="279">
        <f t="shared" si="11"/>
        <v>0</v>
      </c>
      <c r="H230" s="277"/>
    </row>
    <row r="231" spans="1:8">
      <c r="A231" s="278">
        <f t="shared" si="10"/>
        <v>4</v>
      </c>
      <c r="B231" s="318">
        <v>1785</v>
      </c>
      <c r="C231" s="278" t="s">
        <v>493</v>
      </c>
      <c r="D231" s="279">
        <f>+IFERROR(VLOOKUP(B231,BP_202206!$B:$G,6,0),0)/$H$7</f>
        <v>0</v>
      </c>
      <c r="E231" s="279">
        <f>+IFERROR(VLOOKUP(B231,BP_202106!$B:$G,6,0),0)/$H$7</f>
        <v>0</v>
      </c>
      <c r="F231" s="279">
        <f>+IFERROR(VLOOKUP(B231,BP_202006!$B:$G,6,0),0)/$H$7</f>
        <v>0</v>
      </c>
      <c r="G231" s="279">
        <f t="shared" si="11"/>
        <v>0</v>
      </c>
      <c r="H231" s="277"/>
    </row>
    <row r="232" spans="1:8">
      <c r="A232" s="278">
        <f t="shared" si="10"/>
        <v>6</v>
      </c>
      <c r="B232" s="318">
        <v>178505</v>
      </c>
      <c r="C232" s="278" t="s">
        <v>494</v>
      </c>
      <c r="D232" s="279">
        <f>+IFERROR(VLOOKUP(B232,BP_202206!$B:$G,6,0),0)/$H$7</f>
        <v>0</v>
      </c>
      <c r="E232" s="279">
        <f>+IFERROR(VLOOKUP(B232,BP_202106!$B:$G,6,0),0)/$H$7</f>
        <v>0</v>
      </c>
      <c r="F232" s="279">
        <f>+IFERROR(VLOOKUP(B232,BP_202006!$B:$G,6,0),0)/$H$7</f>
        <v>0</v>
      </c>
      <c r="G232" s="279">
        <f t="shared" si="11"/>
        <v>0</v>
      </c>
      <c r="H232" s="277"/>
    </row>
    <row r="233" spans="1:8">
      <c r="A233" s="278">
        <f t="shared" si="10"/>
        <v>8</v>
      </c>
      <c r="B233" s="318">
        <v>17850501</v>
      </c>
      <c r="C233" s="278" t="s">
        <v>495</v>
      </c>
      <c r="D233" s="279">
        <f>+IFERROR(VLOOKUP(B233,BP_202206!$B:$G,6,0),0)/$H$7</f>
        <v>0</v>
      </c>
      <c r="E233" s="279">
        <f>+IFERROR(VLOOKUP(B233,BP_202106!$B:$G,6,0),0)/$H$7</f>
        <v>0</v>
      </c>
      <c r="F233" s="279">
        <f>+IFERROR(VLOOKUP(B233,BP_202006!$B:$G,6,0),0)/$H$7</f>
        <v>0</v>
      </c>
      <c r="G233" s="279">
        <f t="shared" si="11"/>
        <v>0</v>
      </c>
      <c r="H233" s="277"/>
    </row>
    <row r="234" spans="1:8">
      <c r="A234" s="278">
        <f t="shared" si="10"/>
        <v>2</v>
      </c>
      <c r="B234" s="318">
        <v>19</v>
      </c>
      <c r="C234" s="278" t="s">
        <v>496</v>
      </c>
      <c r="D234" s="279">
        <f>+IFERROR(VLOOKUP(B234,BP_202206!$B:$G,6,0),0)/$H$7</f>
        <v>-3.1999999284744262E-7</v>
      </c>
      <c r="E234" s="279">
        <f>+IFERROR(VLOOKUP(B234,BP_202106!$B:$G,6,0),0)/$H$7</f>
        <v>-3.1999999284744262E-7</v>
      </c>
      <c r="F234" s="279">
        <f>+IFERROR(VLOOKUP(B234,BP_202006!$B:$G,6,0),0)/$H$7</f>
        <v>-3.1999999284744262E-7</v>
      </c>
      <c r="G234" s="279">
        <f t="shared" si="11"/>
        <v>0</v>
      </c>
      <c r="H234" s="277"/>
    </row>
    <row r="235" spans="1:8">
      <c r="A235" s="278">
        <f t="shared" si="10"/>
        <v>4</v>
      </c>
      <c r="B235" s="318">
        <v>1905</v>
      </c>
      <c r="C235" s="278" t="s">
        <v>497</v>
      </c>
      <c r="D235" s="279">
        <f>+IFERROR(VLOOKUP(B235,BP_202206!$B:$G,6,0),0)/$H$7</f>
        <v>513.688987</v>
      </c>
      <c r="E235" s="279">
        <f>+IFERROR(VLOOKUP(B235,BP_202106!$B:$G,6,0),0)/$H$7</f>
        <v>386.95295599999997</v>
      </c>
      <c r="F235" s="279">
        <f>+IFERROR(VLOOKUP(B235,BP_202006!$B:$G,6,0),0)/$H$7</f>
        <v>267.46094199999999</v>
      </c>
      <c r="G235" s="279">
        <f t="shared" si="11"/>
        <v>126.73603100000003</v>
      </c>
      <c r="H235" s="277"/>
    </row>
    <row r="236" spans="1:8">
      <c r="A236" s="278">
        <f t="shared" si="10"/>
        <v>6</v>
      </c>
      <c r="B236" s="318">
        <v>190501</v>
      </c>
      <c r="C236" s="278" t="s">
        <v>497</v>
      </c>
      <c r="D236" s="279">
        <f>+IFERROR(VLOOKUP(B236,BP_202206!$B:$G,6,0),0)/$H$7</f>
        <v>513.688987</v>
      </c>
      <c r="E236" s="279">
        <f>+IFERROR(VLOOKUP(B236,BP_202106!$B:$G,6,0),0)/$H$7</f>
        <v>386.95295599999997</v>
      </c>
      <c r="F236" s="279">
        <f>+IFERROR(VLOOKUP(B236,BP_202006!$B:$G,6,0),0)/$H$7</f>
        <v>267.46094199999999</v>
      </c>
      <c r="G236" s="279">
        <f t="shared" si="11"/>
        <v>126.73603100000003</v>
      </c>
      <c r="H236" s="277"/>
    </row>
    <row r="237" spans="1:8">
      <c r="A237" s="278">
        <f t="shared" si="10"/>
        <v>8</v>
      </c>
      <c r="B237" s="318">
        <v>19050101</v>
      </c>
      <c r="C237" s="278" t="s">
        <v>498</v>
      </c>
      <c r="D237" s="279">
        <f>+IFERROR(VLOOKUP(B237,BP_202206!$B:$G,6,0),0)/$H$7</f>
        <v>513.688987</v>
      </c>
      <c r="E237" s="279">
        <f>+IFERROR(VLOOKUP(B237,BP_202106!$B:$G,6,0),0)/$H$7</f>
        <v>386.95295599999997</v>
      </c>
      <c r="F237" s="279">
        <f>+IFERROR(VLOOKUP(B237,BP_202006!$B:$G,6,0),0)/$H$7</f>
        <v>267.46094199999999</v>
      </c>
      <c r="G237" s="279">
        <f t="shared" si="11"/>
        <v>126.73603100000003</v>
      </c>
      <c r="H237" s="277"/>
    </row>
    <row r="238" spans="1:8">
      <c r="A238" s="278">
        <f t="shared" si="10"/>
        <v>8</v>
      </c>
      <c r="B238" s="318">
        <v>19050102</v>
      </c>
      <c r="C238" s="278" t="s">
        <v>499</v>
      </c>
      <c r="D238" s="279">
        <f>+IFERROR(VLOOKUP(B238,BP_202206!$B:$G,6,0),0)/$H$7</f>
        <v>0</v>
      </c>
      <c r="E238" s="279">
        <f>+IFERROR(VLOOKUP(B238,BP_202106!$B:$G,6,0),0)/$H$7</f>
        <v>0</v>
      </c>
      <c r="F238" s="279">
        <f>+IFERROR(VLOOKUP(B238,BP_202006!$B:$G,6,0),0)/$H$7</f>
        <v>0</v>
      </c>
      <c r="G238" s="279">
        <f t="shared" si="11"/>
        <v>0</v>
      </c>
      <c r="H238" s="277"/>
    </row>
    <row r="239" spans="1:8">
      <c r="A239" s="278">
        <f t="shared" si="10"/>
        <v>8</v>
      </c>
      <c r="B239" s="318">
        <v>19050103</v>
      </c>
      <c r="C239" s="278" t="s">
        <v>500</v>
      </c>
      <c r="D239" s="279">
        <f>+IFERROR(VLOOKUP(B239,BP_202206!$B:$G,6,0),0)/$H$7</f>
        <v>0</v>
      </c>
      <c r="E239" s="279">
        <f>+IFERROR(VLOOKUP(B239,BP_202106!$B:$G,6,0),0)/$H$7</f>
        <v>0</v>
      </c>
      <c r="F239" s="279">
        <f>+IFERROR(VLOOKUP(B239,BP_202006!$B:$G,6,0),0)/$H$7</f>
        <v>0</v>
      </c>
      <c r="G239" s="279">
        <f t="shared" si="11"/>
        <v>0</v>
      </c>
      <c r="H239" s="277"/>
    </row>
    <row r="240" spans="1:8">
      <c r="A240" s="278">
        <f t="shared" si="10"/>
        <v>8</v>
      </c>
      <c r="B240" s="318">
        <v>19050104</v>
      </c>
      <c r="C240" s="278" t="s">
        <v>501</v>
      </c>
      <c r="D240" s="279">
        <f>+IFERROR(VLOOKUP(B240,BP_202206!$B:$G,6,0),0)/$H$7</f>
        <v>0</v>
      </c>
      <c r="E240" s="279">
        <f>+IFERROR(VLOOKUP(B240,BP_202106!$B:$G,6,0),0)/$H$7</f>
        <v>0</v>
      </c>
      <c r="F240" s="279">
        <f>+IFERROR(VLOOKUP(B240,BP_202006!$B:$G,6,0),0)/$H$7</f>
        <v>0</v>
      </c>
      <c r="G240" s="279">
        <f t="shared" si="11"/>
        <v>0</v>
      </c>
      <c r="H240" s="277"/>
    </row>
    <row r="241" spans="1:8">
      <c r="A241" s="278">
        <f t="shared" si="10"/>
        <v>8</v>
      </c>
      <c r="B241" s="318">
        <v>19050105</v>
      </c>
      <c r="C241" s="278" t="s">
        <v>502</v>
      </c>
      <c r="D241" s="279">
        <f>+IFERROR(VLOOKUP(B241,BP_202206!$B:$G,6,0),0)/$H$7</f>
        <v>0</v>
      </c>
      <c r="E241" s="279">
        <f>+IFERROR(VLOOKUP(B241,BP_202106!$B:$G,6,0),0)/$H$7</f>
        <v>0</v>
      </c>
      <c r="F241" s="279">
        <f>+IFERROR(VLOOKUP(B241,BP_202006!$B:$G,6,0),0)/$H$7</f>
        <v>0</v>
      </c>
      <c r="G241" s="279">
        <f t="shared" si="11"/>
        <v>0</v>
      </c>
      <c r="H241" s="277"/>
    </row>
    <row r="242" spans="1:8">
      <c r="A242" s="278">
        <f t="shared" si="10"/>
        <v>4</v>
      </c>
      <c r="B242" s="318">
        <v>1915</v>
      </c>
      <c r="C242" s="278" t="s">
        <v>503</v>
      </c>
      <c r="D242" s="279">
        <f>+IFERROR(VLOOKUP(B242,BP_202206!$B:$G,6,0),0)/$H$7</f>
        <v>0</v>
      </c>
      <c r="E242" s="279">
        <f>+IFERROR(VLOOKUP(B242,BP_202106!$B:$G,6,0),0)/$H$7</f>
        <v>0</v>
      </c>
      <c r="F242" s="279">
        <f>+IFERROR(VLOOKUP(B242,BP_202006!$B:$G,6,0),0)/$H$7</f>
        <v>0</v>
      </c>
      <c r="G242" s="279">
        <f t="shared" si="11"/>
        <v>0</v>
      </c>
      <c r="H242" s="277"/>
    </row>
    <row r="243" spans="1:8">
      <c r="A243" s="278">
        <f t="shared" si="10"/>
        <v>6</v>
      </c>
      <c r="B243" s="318">
        <v>191501</v>
      </c>
      <c r="C243" s="278" t="s">
        <v>503</v>
      </c>
      <c r="D243" s="279">
        <f>+IFERROR(VLOOKUP(B243,BP_202206!$B:$G,6,0),0)/$H$7</f>
        <v>0</v>
      </c>
      <c r="E243" s="279">
        <f>+IFERROR(VLOOKUP(B243,BP_202106!$B:$G,6,0),0)/$H$7</f>
        <v>0</v>
      </c>
      <c r="F243" s="279">
        <f>+IFERROR(VLOOKUP(B243,BP_202006!$B:$G,6,0),0)/$H$7</f>
        <v>0</v>
      </c>
      <c r="G243" s="279">
        <f t="shared" si="11"/>
        <v>0</v>
      </c>
      <c r="H243" s="277"/>
    </row>
    <row r="244" spans="1:8">
      <c r="A244" s="278">
        <f t="shared" si="10"/>
        <v>8</v>
      </c>
      <c r="B244" s="318">
        <v>19150101</v>
      </c>
      <c r="C244" s="278" t="s">
        <v>504</v>
      </c>
      <c r="D244" s="279">
        <f>+IFERROR(VLOOKUP(B244,BP_202206!$B:$G,6,0),0)/$H$7</f>
        <v>0</v>
      </c>
      <c r="E244" s="279">
        <f>+IFERROR(VLOOKUP(B244,BP_202106!$B:$G,6,0),0)/$H$7</f>
        <v>0</v>
      </c>
      <c r="F244" s="279">
        <f>+IFERROR(VLOOKUP(B244,BP_202006!$B:$G,6,0),0)/$H$7</f>
        <v>0</v>
      </c>
      <c r="G244" s="279">
        <f t="shared" si="11"/>
        <v>0</v>
      </c>
      <c r="H244" s="277"/>
    </row>
    <row r="245" spans="1:8">
      <c r="A245" s="278">
        <f t="shared" si="10"/>
        <v>8</v>
      </c>
      <c r="B245" s="318">
        <v>19150102</v>
      </c>
      <c r="C245" s="278" t="s">
        <v>505</v>
      </c>
      <c r="D245" s="279">
        <f>+IFERROR(VLOOKUP(B245,BP_202206!$B:$G,6,0),0)/$H$7</f>
        <v>0</v>
      </c>
      <c r="E245" s="279">
        <f>+IFERROR(VLOOKUP(B245,BP_202106!$B:$G,6,0),0)/$H$7</f>
        <v>0</v>
      </c>
      <c r="F245" s="279">
        <f>+IFERROR(VLOOKUP(B245,BP_202006!$B:$G,6,0),0)/$H$7</f>
        <v>0</v>
      </c>
      <c r="G245" s="279">
        <f t="shared" si="11"/>
        <v>0</v>
      </c>
      <c r="H245" s="277"/>
    </row>
    <row r="246" spans="1:8">
      <c r="A246" s="278">
        <f t="shared" si="10"/>
        <v>4</v>
      </c>
      <c r="B246" s="318">
        <v>1925</v>
      </c>
      <c r="C246" s="278" t="s">
        <v>506</v>
      </c>
      <c r="D246" s="279">
        <f>+IFERROR(VLOOKUP(B246,BP_202206!$B:$G,6,0),0)/$H$7</f>
        <v>0</v>
      </c>
      <c r="E246" s="279">
        <f>+IFERROR(VLOOKUP(B246,BP_202106!$B:$G,6,0),0)/$H$7</f>
        <v>0</v>
      </c>
      <c r="F246" s="279">
        <f>+IFERROR(VLOOKUP(B246,BP_202006!$B:$G,6,0),0)/$H$7</f>
        <v>0</v>
      </c>
      <c r="G246" s="279">
        <f t="shared" si="11"/>
        <v>0</v>
      </c>
      <c r="H246" s="277"/>
    </row>
    <row r="247" spans="1:8">
      <c r="A247" s="278">
        <f t="shared" si="10"/>
        <v>6</v>
      </c>
      <c r="B247" s="318">
        <v>192501</v>
      </c>
      <c r="C247" s="278" t="s">
        <v>506</v>
      </c>
      <c r="D247" s="279">
        <f>+IFERROR(VLOOKUP(B247,BP_202206!$B:$G,6,0),0)/$H$7</f>
        <v>0</v>
      </c>
      <c r="E247" s="279">
        <f>+IFERROR(VLOOKUP(B247,BP_202106!$B:$G,6,0),0)/$H$7</f>
        <v>0</v>
      </c>
      <c r="F247" s="279">
        <f>+IFERROR(VLOOKUP(B247,BP_202006!$B:$G,6,0),0)/$H$7</f>
        <v>0</v>
      </c>
      <c r="G247" s="279">
        <f t="shared" si="11"/>
        <v>0</v>
      </c>
      <c r="H247" s="277"/>
    </row>
    <row r="248" spans="1:8">
      <c r="A248" s="278">
        <f t="shared" si="10"/>
        <v>4</v>
      </c>
      <c r="B248" s="318">
        <v>1970</v>
      </c>
      <c r="C248" s="278" t="s">
        <v>54</v>
      </c>
      <c r="D248" s="279">
        <f>+IFERROR(VLOOKUP(B248,BP_202206!$B:$G,6,0),0)/$H$7</f>
        <v>148.11897769999999</v>
      </c>
      <c r="E248" s="279">
        <f>+IFERROR(VLOOKUP(B248,BP_202106!$B:$G,6,0),0)/$H$7</f>
        <v>148.11897769999999</v>
      </c>
      <c r="F248" s="279">
        <f>+IFERROR(VLOOKUP(B248,BP_202006!$B:$G,6,0),0)/$H$7</f>
        <v>148.11897769999999</v>
      </c>
      <c r="G248" s="279">
        <f t="shared" si="11"/>
        <v>0</v>
      </c>
      <c r="H248" s="277"/>
    </row>
    <row r="249" spans="1:8">
      <c r="A249" s="278">
        <f t="shared" si="10"/>
        <v>6</v>
      </c>
      <c r="B249" s="318">
        <v>197001</v>
      </c>
      <c r="C249" s="278" t="s">
        <v>54</v>
      </c>
      <c r="D249" s="279">
        <f>+IFERROR(VLOOKUP(B249,BP_202206!$B:$G,6,0),0)/$H$7</f>
        <v>148.11897769999999</v>
      </c>
      <c r="E249" s="279">
        <f>+IFERROR(VLOOKUP(B249,BP_202106!$B:$G,6,0),0)/$H$7</f>
        <v>148.11897769999999</v>
      </c>
      <c r="F249" s="279">
        <f>+IFERROR(VLOOKUP(B249,BP_202006!$B:$G,6,0),0)/$H$7</f>
        <v>148.11897769999999</v>
      </c>
      <c r="G249" s="279">
        <f t="shared" si="11"/>
        <v>0</v>
      </c>
      <c r="H249" s="277"/>
    </row>
    <row r="250" spans="1:8">
      <c r="A250" s="278">
        <f t="shared" si="10"/>
        <v>8</v>
      </c>
      <c r="B250" s="318">
        <v>19700101</v>
      </c>
      <c r="C250" s="278" t="s">
        <v>507</v>
      </c>
      <c r="D250" s="279">
        <f>+IFERROR(VLOOKUP(B250,BP_202206!$B:$G,6,0),0)/$H$7</f>
        <v>103.9593057</v>
      </c>
      <c r="E250" s="279">
        <f>+IFERROR(VLOOKUP(B250,BP_202106!$B:$G,6,0),0)/$H$7</f>
        <v>103.9593057</v>
      </c>
      <c r="F250" s="279">
        <f>+IFERROR(VLOOKUP(B250,BP_202006!$B:$G,6,0),0)/$H$7</f>
        <v>103.9593057</v>
      </c>
      <c r="G250" s="279">
        <f t="shared" si="11"/>
        <v>0</v>
      </c>
      <c r="H250" s="277"/>
    </row>
    <row r="251" spans="1:8">
      <c r="A251" s="278">
        <f t="shared" si="10"/>
        <v>8</v>
      </c>
      <c r="B251" s="318">
        <v>19700102</v>
      </c>
      <c r="C251" s="278" t="s">
        <v>508</v>
      </c>
      <c r="D251" s="279">
        <f>+IFERROR(VLOOKUP(B251,BP_202206!$B:$G,6,0),0)/$H$7</f>
        <v>44.159672</v>
      </c>
      <c r="E251" s="279">
        <f>+IFERROR(VLOOKUP(B251,BP_202106!$B:$G,6,0),0)/$H$7</f>
        <v>44.159672</v>
      </c>
      <c r="F251" s="279">
        <f>+IFERROR(VLOOKUP(B251,BP_202006!$B:$G,6,0),0)/$H$7</f>
        <v>44.159672</v>
      </c>
      <c r="G251" s="279">
        <f t="shared" si="11"/>
        <v>0</v>
      </c>
      <c r="H251" s="277"/>
    </row>
    <row r="252" spans="1:8">
      <c r="A252" s="278">
        <f t="shared" si="10"/>
        <v>4</v>
      </c>
      <c r="B252" s="318">
        <v>1975</v>
      </c>
      <c r="C252" s="278" t="s">
        <v>509</v>
      </c>
      <c r="D252" s="279">
        <f>+IFERROR(VLOOKUP(B252,BP_202206!$B:$G,6,0),0)/$H$7</f>
        <v>-661.80796501999998</v>
      </c>
      <c r="E252" s="279">
        <f>+IFERROR(VLOOKUP(B252,BP_202106!$B:$G,6,0),0)/$H$7</f>
        <v>-535.07193401999996</v>
      </c>
      <c r="F252" s="279">
        <f>+IFERROR(VLOOKUP(B252,BP_202006!$B:$G,6,0),0)/$H$7</f>
        <v>-415.57992001999997</v>
      </c>
      <c r="G252" s="279">
        <f t="shared" si="11"/>
        <v>-126.73603100000003</v>
      </c>
      <c r="H252" s="277"/>
    </row>
    <row r="253" spans="1:8">
      <c r="A253" s="278">
        <f t="shared" si="10"/>
        <v>6</v>
      </c>
      <c r="B253" s="318">
        <v>197501</v>
      </c>
      <c r="C253" s="278" t="s">
        <v>509</v>
      </c>
      <c r="D253" s="279">
        <f>+IFERROR(VLOOKUP(B253,BP_202206!$B:$G,6,0),0)/$H$7</f>
        <v>-661.80796501999998</v>
      </c>
      <c r="E253" s="279">
        <f>+IFERROR(VLOOKUP(B253,BP_202106!$B:$G,6,0),0)/$H$7</f>
        <v>-535.07193401999996</v>
      </c>
      <c r="F253" s="279">
        <f>+IFERROR(VLOOKUP(B253,BP_202006!$B:$G,6,0),0)/$H$7</f>
        <v>-415.57992001999997</v>
      </c>
      <c r="G253" s="279">
        <f t="shared" si="11"/>
        <v>-126.73603100000003</v>
      </c>
      <c r="H253" s="277"/>
    </row>
    <row r="254" spans="1:8">
      <c r="A254" s="278">
        <f t="shared" si="10"/>
        <v>8</v>
      </c>
      <c r="B254" s="318">
        <v>19750101</v>
      </c>
      <c r="C254" s="278" t="s">
        <v>510</v>
      </c>
      <c r="D254" s="279">
        <f>+IFERROR(VLOOKUP(B254,BP_202206!$B:$G,6,0),0)/$H$7</f>
        <v>-103.9593057</v>
      </c>
      <c r="E254" s="279">
        <f>+IFERROR(VLOOKUP(B254,BP_202106!$B:$G,6,0),0)/$H$7</f>
        <v>-103.9593057</v>
      </c>
      <c r="F254" s="279">
        <f>+IFERROR(VLOOKUP(B254,BP_202006!$B:$G,6,0),0)/$H$7</f>
        <v>-103.9593057</v>
      </c>
      <c r="G254" s="279">
        <f t="shared" si="11"/>
        <v>0</v>
      </c>
      <c r="H254" s="277"/>
    </row>
    <row r="255" spans="1:8">
      <c r="A255" s="278">
        <f t="shared" si="10"/>
        <v>8</v>
      </c>
      <c r="B255" s="318">
        <v>19750102</v>
      </c>
      <c r="C255" s="278" t="s">
        <v>511</v>
      </c>
      <c r="D255" s="279">
        <f>+IFERROR(VLOOKUP(B255,BP_202206!$B:$G,6,0),0)/$H$7</f>
        <v>-44.159672</v>
      </c>
      <c r="E255" s="279">
        <f>+IFERROR(VLOOKUP(B255,BP_202106!$B:$G,6,0),0)/$H$7</f>
        <v>-44.159672</v>
      </c>
      <c r="F255" s="279">
        <f>+IFERROR(VLOOKUP(B255,BP_202006!$B:$G,6,0),0)/$H$7</f>
        <v>-44.159672</v>
      </c>
      <c r="G255" s="279">
        <f t="shared" si="11"/>
        <v>0</v>
      </c>
      <c r="H255" s="277"/>
    </row>
    <row r="256" spans="1:8">
      <c r="A256" s="278">
        <f t="shared" si="10"/>
        <v>8</v>
      </c>
      <c r="B256" s="318">
        <v>19750103</v>
      </c>
      <c r="C256" s="278" t="s">
        <v>512</v>
      </c>
      <c r="D256" s="279">
        <f>+IFERROR(VLOOKUP(B256,BP_202206!$B:$G,6,0),0)/$H$7</f>
        <v>-513.68898732000002</v>
      </c>
      <c r="E256" s="279">
        <f>+IFERROR(VLOOKUP(B256,BP_202106!$B:$G,6,0),0)/$H$7</f>
        <v>-386.95295632</v>
      </c>
      <c r="F256" s="279">
        <f>+IFERROR(VLOOKUP(B256,BP_202006!$B:$G,6,0),0)/$H$7</f>
        <v>-267.46094232000002</v>
      </c>
      <c r="G256" s="279">
        <f t="shared" si="11"/>
        <v>-126.73603100000003</v>
      </c>
      <c r="H256" s="277"/>
    </row>
    <row r="257" spans="1:8">
      <c r="A257" s="278">
        <f t="shared" si="10"/>
        <v>4</v>
      </c>
      <c r="B257" s="318">
        <v>1999</v>
      </c>
      <c r="C257" s="278" t="s">
        <v>513</v>
      </c>
      <c r="D257" s="279">
        <f>+IFERROR(VLOOKUP(B257,BP_202206!$B:$G,6,0),0)/$H$7</f>
        <v>0</v>
      </c>
      <c r="E257" s="279">
        <f>+IFERROR(VLOOKUP(B257,BP_202106!$B:$G,6,0),0)/$H$7</f>
        <v>0</v>
      </c>
      <c r="F257" s="279">
        <f>+IFERROR(VLOOKUP(B257,BP_202006!$B:$G,6,0),0)/$H$7</f>
        <v>0</v>
      </c>
      <c r="G257" s="279">
        <f t="shared" si="11"/>
        <v>0</v>
      </c>
      <c r="H257" s="277"/>
    </row>
    <row r="258" spans="1:8">
      <c r="A258" s="278">
        <f t="shared" si="10"/>
        <v>6</v>
      </c>
      <c r="B258" s="318">
        <v>199901</v>
      </c>
      <c r="C258" s="278" t="s">
        <v>513</v>
      </c>
      <c r="D258" s="279">
        <f>+IFERROR(VLOOKUP(B258,BP_202206!$B:$G,6,0),0)/$H$7</f>
        <v>0</v>
      </c>
      <c r="E258" s="279">
        <f>+IFERROR(VLOOKUP(B258,BP_202106!$B:$G,6,0),0)/$H$7</f>
        <v>0</v>
      </c>
      <c r="F258" s="279">
        <f>+IFERROR(VLOOKUP(B258,BP_202006!$B:$G,6,0),0)/$H$7</f>
        <v>0</v>
      </c>
      <c r="G258" s="279">
        <f t="shared" si="11"/>
        <v>0</v>
      </c>
      <c r="H258" s="277"/>
    </row>
    <row r="259" spans="1:8">
      <c r="A259" s="278">
        <f t="shared" ref="A259:A330" si="12">+LEN(B259)</f>
        <v>8</v>
      </c>
      <c r="B259" s="318">
        <v>19990101</v>
      </c>
      <c r="C259" s="278" t="s">
        <v>514</v>
      </c>
      <c r="D259" s="279">
        <f>+IFERROR(VLOOKUP(B259,BP_202206!$B:$G,6,0),0)/$H$7</f>
        <v>0</v>
      </c>
      <c r="E259" s="279">
        <f>+IFERROR(VLOOKUP(B259,BP_202106!$B:$G,6,0),0)/$H$7</f>
        <v>0</v>
      </c>
      <c r="F259" s="279">
        <f>+IFERROR(VLOOKUP(B259,BP_202006!$B:$G,6,0),0)/$H$7</f>
        <v>0</v>
      </c>
      <c r="G259" s="279">
        <f t="shared" si="11"/>
        <v>0</v>
      </c>
      <c r="H259" s="277"/>
    </row>
    <row r="260" spans="1:8">
      <c r="A260" s="278">
        <f t="shared" si="12"/>
        <v>8</v>
      </c>
      <c r="B260" s="318">
        <v>19990102</v>
      </c>
      <c r="C260" s="278" t="s">
        <v>515</v>
      </c>
      <c r="D260" s="279">
        <f>+IFERROR(VLOOKUP(B260,BP_202206!$B:$G,6,0),0)/$H$7</f>
        <v>0</v>
      </c>
      <c r="E260" s="279">
        <f>+IFERROR(VLOOKUP(B260,BP_202106!$B:$G,6,0),0)/$H$7</f>
        <v>0</v>
      </c>
      <c r="F260" s="279">
        <f>+IFERROR(VLOOKUP(B260,BP_202006!$B:$G,6,0),0)/$H$7</f>
        <v>0</v>
      </c>
      <c r="G260" s="279">
        <f t="shared" si="11"/>
        <v>0</v>
      </c>
      <c r="H260" s="277"/>
    </row>
    <row r="261" spans="1:8">
      <c r="A261" s="278">
        <f t="shared" si="12"/>
        <v>8</v>
      </c>
      <c r="B261" s="318">
        <v>19990103</v>
      </c>
      <c r="C261" s="278" t="s">
        <v>516</v>
      </c>
      <c r="D261" s="279">
        <f>+IFERROR(VLOOKUP(B261,BP_202206!$B:$G,6,0),0)/$H$7</f>
        <v>0</v>
      </c>
      <c r="E261" s="279">
        <f>+IFERROR(VLOOKUP(B261,BP_202106!$B:$G,6,0),0)/$H$7</f>
        <v>0</v>
      </c>
      <c r="F261" s="279">
        <f>+IFERROR(VLOOKUP(B261,BP_202006!$B:$G,6,0),0)/$H$7</f>
        <v>0</v>
      </c>
      <c r="G261" s="279">
        <f t="shared" si="11"/>
        <v>0</v>
      </c>
      <c r="H261" s="277"/>
    </row>
    <row r="262" spans="1:8">
      <c r="A262" s="278">
        <f t="shared" si="12"/>
        <v>8</v>
      </c>
      <c r="B262" s="318">
        <v>19990104</v>
      </c>
      <c r="C262" s="278" t="s">
        <v>517</v>
      </c>
      <c r="D262" s="279">
        <f>+IFERROR(VLOOKUP(B262,BP_202206!$B:$G,6,0),0)/$H$7</f>
        <v>0</v>
      </c>
      <c r="E262" s="279">
        <f>+IFERROR(VLOOKUP(B262,BP_202106!$B:$G,6,0),0)/$H$7</f>
        <v>0</v>
      </c>
      <c r="F262" s="279">
        <f>+IFERROR(VLOOKUP(B262,BP_202006!$B:$G,6,0),0)/$H$7</f>
        <v>0</v>
      </c>
      <c r="G262" s="279">
        <f t="shared" si="11"/>
        <v>0</v>
      </c>
      <c r="H262" s="277"/>
    </row>
    <row r="263" spans="1:8">
      <c r="A263" s="278">
        <f t="shared" si="12"/>
        <v>1</v>
      </c>
      <c r="B263" s="318">
        <v>2</v>
      </c>
      <c r="C263" s="278" t="s">
        <v>518</v>
      </c>
      <c r="D263" s="279">
        <f>+IFERROR(VLOOKUP(B263,BP_202206!$B:$G,6,0),0)/$H$7</f>
        <v>-3636.2545352000034</v>
      </c>
      <c r="E263" s="279">
        <f>+IFERROR(VLOOKUP(B263,BP_202106!$B:$G,6,0),0)/$H$7</f>
        <v>-6546.7590754000021</v>
      </c>
      <c r="F263" s="279">
        <f>+IFERROR(VLOOKUP(B263,BP_202006!$B:$G,6,0),0)/$H$7</f>
        <v>-10487.411784870003</v>
      </c>
      <c r="G263" s="279">
        <f t="shared" si="11"/>
        <v>2910.5045401999987</v>
      </c>
      <c r="H263" s="277"/>
    </row>
    <row r="264" spans="1:8">
      <c r="A264" s="278">
        <f t="shared" si="12"/>
        <v>2</v>
      </c>
      <c r="B264" s="318">
        <v>22</v>
      </c>
      <c r="C264" s="278" t="s">
        <v>519</v>
      </c>
      <c r="D264" s="279">
        <f>+IFERROR(VLOOKUP(B264,BP_202206!$B:$G,6,0),0)/$H$7</f>
        <v>18.980662780000053</v>
      </c>
      <c r="E264" s="279">
        <f>+IFERROR(VLOOKUP(B264,BP_202106!$B:$G,6,0),0)/$H$7</f>
        <v>-280.03611262000067</v>
      </c>
      <c r="F264" s="279">
        <f>+IFERROR(VLOOKUP(B264,BP_202006!$B:$G,6,0),0)/$H$7</f>
        <v>-12.918028560001014</v>
      </c>
      <c r="G264" s="279">
        <f t="shared" si="11"/>
        <v>299.01677540000071</v>
      </c>
      <c r="H264" s="277"/>
    </row>
    <row r="265" spans="1:8">
      <c r="A265" s="278">
        <f t="shared" si="12"/>
        <v>4</v>
      </c>
      <c r="B265" s="318">
        <v>2201</v>
      </c>
      <c r="C265" s="278" t="s">
        <v>520</v>
      </c>
      <c r="D265" s="279">
        <f>+IFERROR(VLOOKUP(B265,BP_202206!$B:$G,6,0),0)/$H$7</f>
        <v>-4016.0976948899997</v>
      </c>
      <c r="E265" s="279">
        <f>+IFERROR(VLOOKUP(B265,BP_202106!$B:$G,6,0),0)/$H$7</f>
        <v>-4213.9001008499999</v>
      </c>
      <c r="F265" s="279">
        <f>+IFERROR(VLOOKUP(B265,BP_202006!$B:$G,6,0),0)/$H$7</f>
        <v>-3096.6263310700006</v>
      </c>
      <c r="G265" s="279">
        <f t="shared" si="11"/>
        <v>197.80240596000021</v>
      </c>
      <c r="H265" s="277"/>
    </row>
    <row r="266" spans="1:8">
      <c r="A266" s="278">
        <f t="shared" si="12"/>
        <v>6</v>
      </c>
      <c r="B266" s="318">
        <v>220101</v>
      </c>
      <c r="C266" s="278" t="s">
        <v>520</v>
      </c>
      <c r="D266" s="279">
        <f>+IFERROR(VLOOKUP(B266,BP_202206!$B:$G,6,0),0)/$H$7</f>
        <v>-4016.0976948899997</v>
      </c>
      <c r="E266" s="279">
        <f>+IFERROR(VLOOKUP(B266,BP_202106!$B:$G,6,0),0)/$H$7</f>
        <v>-4213.9001008499999</v>
      </c>
      <c r="F266" s="279">
        <f>+IFERROR(VLOOKUP(B266,BP_202006!$B:$G,6,0),0)/$H$7</f>
        <v>-3096.6263310700006</v>
      </c>
      <c r="G266" s="279">
        <f t="shared" si="11"/>
        <v>197.80240596000021</v>
      </c>
      <c r="H266" s="277"/>
    </row>
    <row r="267" spans="1:8">
      <c r="A267" s="278">
        <f t="shared" si="12"/>
        <v>8</v>
      </c>
      <c r="B267" s="318">
        <v>22010101</v>
      </c>
      <c r="C267" s="278" t="s">
        <v>521</v>
      </c>
      <c r="D267" s="279">
        <f>+IFERROR(VLOOKUP(B267,BP_202206!$B:$G,6,0),0)/$H$7</f>
        <v>-3787.9205254499998</v>
      </c>
      <c r="E267" s="279">
        <f>+IFERROR(VLOOKUP(B267,BP_202106!$B:$G,6,0),0)/$H$7</f>
        <v>-3984.7778950300003</v>
      </c>
      <c r="F267" s="279">
        <f>+IFERROR(VLOOKUP(B267,BP_202006!$B:$G,6,0),0)/$H$7</f>
        <v>-2867.3232840300002</v>
      </c>
      <c r="G267" s="279">
        <f t="shared" si="11"/>
        <v>196.85736958000052</v>
      </c>
      <c r="H267" s="277"/>
    </row>
    <row r="268" spans="1:8">
      <c r="A268" s="278">
        <f t="shared" si="12"/>
        <v>8</v>
      </c>
      <c r="B268" s="318">
        <v>22010102</v>
      </c>
      <c r="C268" s="278" t="s">
        <v>522</v>
      </c>
      <c r="D268" s="279">
        <f>+IFERROR(VLOOKUP(B268,BP_202206!$B:$G,6,0),0)/$H$7</f>
        <v>-8.2290284800000002</v>
      </c>
      <c r="E268" s="279">
        <f>+IFERROR(VLOOKUP(B268,BP_202106!$B:$G,6,0),0)/$H$7</f>
        <v>-9.2495323100000011</v>
      </c>
      <c r="F268" s="279">
        <f>+IFERROR(VLOOKUP(B268,BP_202006!$B:$G,6,0),0)/$H$7</f>
        <v>-9.4303735300000007</v>
      </c>
      <c r="G268" s="279">
        <f t="shared" si="11"/>
        <v>1.0205038300000009</v>
      </c>
      <c r="H268" s="277"/>
    </row>
    <row r="269" spans="1:8">
      <c r="A269" s="278">
        <f t="shared" si="12"/>
        <v>8</v>
      </c>
      <c r="B269" s="318">
        <v>22010103</v>
      </c>
      <c r="C269" s="278" t="s">
        <v>523</v>
      </c>
      <c r="D269" s="279">
        <f>+IFERROR(VLOOKUP(B269,BP_202206!$B:$G,6,0),0)/$H$7</f>
        <v>-6.0255000000000003E-2</v>
      </c>
      <c r="E269" s="279">
        <f>+IFERROR(VLOOKUP(B269,BP_202106!$B:$G,6,0),0)/$H$7</f>
        <v>-6.0255000000000003E-2</v>
      </c>
      <c r="F269" s="279">
        <f>+IFERROR(VLOOKUP(B269,BP_202006!$B:$G,6,0),0)/$H$7</f>
        <v>-6.0255000000000003E-2</v>
      </c>
      <c r="G269" s="279">
        <f t="shared" si="11"/>
        <v>0</v>
      </c>
      <c r="H269" s="277"/>
    </row>
    <row r="270" spans="1:8">
      <c r="A270" s="278">
        <f t="shared" si="12"/>
        <v>8</v>
      </c>
      <c r="B270" s="318">
        <v>22010104</v>
      </c>
      <c r="C270" s="278" t="s">
        <v>524</v>
      </c>
      <c r="D270" s="279">
        <f>+IFERROR(VLOOKUP(B270,BP_202206!$B:$G,6,0),0)/$H$7</f>
        <v>-220.2281735</v>
      </c>
      <c r="E270" s="279">
        <f>+IFERROR(VLOOKUP(B270,BP_202106!$B:$G,6,0),0)/$H$7</f>
        <v>-220.2281735</v>
      </c>
      <c r="F270" s="279">
        <f>+IFERROR(VLOOKUP(B270,BP_202006!$B:$G,6,0),0)/$H$7</f>
        <v>-220.2281735</v>
      </c>
      <c r="G270" s="279">
        <f t="shared" si="11"/>
        <v>0</v>
      </c>
      <c r="H270" s="277"/>
    </row>
    <row r="271" spans="1:8">
      <c r="A271" s="278">
        <f t="shared" si="12"/>
        <v>8</v>
      </c>
      <c r="B271" s="318">
        <v>22010105</v>
      </c>
      <c r="C271" s="278" t="s">
        <v>525</v>
      </c>
      <c r="D271" s="279">
        <f>+IFERROR(VLOOKUP(B271,BP_202206!$B:$G,6,0),0)/$H$7</f>
        <v>0.34028754</v>
      </c>
      <c r="E271" s="279">
        <f>+IFERROR(VLOOKUP(B271,BP_202106!$B:$G,6,0),0)/$H$7</f>
        <v>0.41575498999999999</v>
      </c>
      <c r="F271" s="279">
        <f>+IFERROR(VLOOKUP(B271,BP_202006!$B:$G,6,0),0)/$H$7</f>
        <v>0.41575498999999999</v>
      </c>
      <c r="G271" s="279">
        <f t="shared" si="11"/>
        <v>-7.5467449999999991E-2</v>
      </c>
      <c r="H271" s="277"/>
    </row>
    <row r="272" spans="1:8">
      <c r="A272" s="278">
        <f t="shared" si="12"/>
        <v>4</v>
      </c>
      <c r="B272" s="318">
        <v>2202</v>
      </c>
      <c r="C272" s="278" t="s">
        <v>526</v>
      </c>
      <c r="D272" s="279">
        <f>+IFERROR(VLOOKUP(B272,BP_202206!$B:$G,6,0),0)/$H$7</f>
        <v>460.38884081999998</v>
      </c>
      <c r="E272" s="279">
        <f>+IFERROR(VLOOKUP(B272,BP_202106!$B:$G,6,0),0)/$H$7</f>
        <v>426.90915569000003</v>
      </c>
      <c r="F272" s="279">
        <f>+IFERROR(VLOOKUP(B272,BP_202006!$B:$G,6,0),0)/$H$7</f>
        <v>395.99115998000002</v>
      </c>
      <c r="G272" s="279">
        <f t="shared" si="11"/>
        <v>33.47968512999995</v>
      </c>
      <c r="H272" s="277"/>
    </row>
    <row r="273" spans="1:8">
      <c r="A273" s="278">
        <f t="shared" si="12"/>
        <v>6</v>
      </c>
      <c r="B273" s="318">
        <v>220201</v>
      </c>
      <c r="C273" s="278" t="s">
        <v>526</v>
      </c>
      <c r="D273" s="279">
        <f>+IFERROR(VLOOKUP(B273,BP_202206!$B:$G,6,0),0)/$H$7</f>
        <v>49.691159980000002</v>
      </c>
      <c r="E273" s="279">
        <f>+IFERROR(VLOOKUP(B273,BP_202106!$B:$G,6,0),0)/$H$7</f>
        <v>49.691159980000002</v>
      </c>
      <c r="F273" s="279">
        <f>+IFERROR(VLOOKUP(B273,BP_202006!$B:$G,6,0),0)/$H$7</f>
        <v>49.691159980000002</v>
      </c>
      <c r="G273" s="279">
        <f t="shared" si="11"/>
        <v>0</v>
      </c>
      <c r="H273" s="277"/>
    </row>
    <row r="274" spans="1:8">
      <c r="A274" s="278">
        <f t="shared" si="12"/>
        <v>8</v>
      </c>
      <c r="B274" s="318">
        <v>22020101</v>
      </c>
      <c r="C274" s="278" t="s">
        <v>527</v>
      </c>
      <c r="D274" s="279">
        <f>+IFERROR(VLOOKUP(B274,BP_202206!$B:$G,6,0),0)/$H$7</f>
        <v>28.870155</v>
      </c>
      <c r="E274" s="279">
        <f>+IFERROR(VLOOKUP(B274,BP_202106!$B:$G,6,0),0)/$H$7</f>
        <v>28.870155</v>
      </c>
      <c r="F274" s="279">
        <f>+IFERROR(VLOOKUP(B274,BP_202006!$B:$G,6,0),0)/$H$7</f>
        <v>28.870155</v>
      </c>
      <c r="G274" s="279">
        <f t="shared" si="11"/>
        <v>0</v>
      </c>
      <c r="H274" s="277"/>
    </row>
    <row r="275" spans="1:8">
      <c r="A275" s="278">
        <f t="shared" si="12"/>
        <v>8</v>
      </c>
      <c r="B275" s="318">
        <v>22020103</v>
      </c>
      <c r="C275" s="278" t="s">
        <v>528</v>
      </c>
      <c r="D275" s="279">
        <f>+IFERROR(VLOOKUP(B275,BP_202206!$B:$G,6,0),0)/$H$7</f>
        <v>0</v>
      </c>
      <c r="E275" s="279">
        <f>+IFERROR(VLOOKUP(B275,BP_202106!$B:$G,6,0),0)/$H$7</f>
        <v>0</v>
      </c>
      <c r="F275" s="279">
        <f>+IFERROR(VLOOKUP(B275,BP_202006!$B:$G,6,0),0)/$H$7</f>
        <v>0</v>
      </c>
      <c r="G275" s="279">
        <f t="shared" si="11"/>
        <v>0</v>
      </c>
      <c r="H275" s="277"/>
    </row>
    <row r="276" spans="1:8">
      <c r="A276" s="278">
        <f t="shared" si="12"/>
        <v>8</v>
      </c>
      <c r="B276" s="318">
        <v>22020104</v>
      </c>
      <c r="C276" s="278" t="s">
        <v>529</v>
      </c>
      <c r="D276" s="279">
        <f>+IFERROR(VLOOKUP(B276,BP_202206!$B:$G,6,0),0)/$H$7</f>
        <v>0</v>
      </c>
      <c r="E276" s="279">
        <f>+IFERROR(VLOOKUP(B276,BP_202106!$B:$G,6,0),0)/$H$7</f>
        <v>0</v>
      </c>
      <c r="F276" s="279">
        <f>+IFERROR(VLOOKUP(B276,BP_202006!$B:$G,6,0),0)/$H$7</f>
        <v>0</v>
      </c>
      <c r="G276" s="279">
        <f t="shared" si="11"/>
        <v>0</v>
      </c>
      <c r="H276" s="277"/>
    </row>
    <row r="277" spans="1:8">
      <c r="A277" s="278">
        <f t="shared" si="12"/>
        <v>8</v>
      </c>
      <c r="B277" s="318">
        <v>22020105</v>
      </c>
      <c r="C277" s="278" t="s">
        <v>530</v>
      </c>
      <c r="D277" s="279">
        <f>+IFERROR(VLOOKUP(B277,BP_202206!$B:$G,6,0),0)/$H$7</f>
        <v>0</v>
      </c>
      <c r="E277" s="279">
        <f>+IFERROR(VLOOKUP(B277,BP_202106!$B:$G,6,0),0)/$H$7</f>
        <v>0</v>
      </c>
      <c r="F277" s="279">
        <f>+IFERROR(VLOOKUP(B277,BP_202006!$B:$G,6,0),0)/$H$7</f>
        <v>0</v>
      </c>
      <c r="G277" s="279">
        <f t="shared" si="11"/>
        <v>0</v>
      </c>
      <c r="H277" s="277"/>
    </row>
    <row r="278" spans="1:8">
      <c r="A278" s="278">
        <f t="shared" si="12"/>
        <v>8</v>
      </c>
      <c r="B278" s="318">
        <v>22020106</v>
      </c>
      <c r="C278" s="278" t="s">
        <v>531</v>
      </c>
      <c r="D278" s="279">
        <f>+IFERROR(VLOOKUP(B278,BP_202206!$B:$G,6,0),0)/$H$7</f>
        <v>0</v>
      </c>
      <c r="E278" s="279">
        <f>+IFERROR(VLOOKUP(B278,BP_202106!$B:$G,6,0),0)/$H$7</f>
        <v>0</v>
      </c>
      <c r="F278" s="279">
        <f>+IFERROR(VLOOKUP(B278,BP_202006!$B:$G,6,0),0)/$H$7</f>
        <v>0</v>
      </c>
      <c r="G278" s="279">
        <f t="shared" si="11"/>
        <v>0</v>
      </c>
      <c r="H278" s="277"/>
    </row>
    <row r="279" spans="1:8">
      <c r="A279" s="278">
        <f t="shared" si="12"/>
        <v>8</v>
      </c>
      <c r="B279" s="318">
        <v>22020112</v>
      </c>
      <c r="C279" s="278" t="s">
        <v>532</v>
      </c>
      <c r="D279" s="279">
        <f>+IFERROR(VLOOKUP(B279,BP_202206!$B:$G,6,0),0)/$H$7</f>
        <v>0</v>
      </c>
      <c r="E279" s="279">
        <f>+IFERROR(VLOOKUP(B279,BP_202106!$B:$G,6,0),0)/$H$7</f>
        <v>0</v>
      </c>
      <c r="F279" s="279">
        <f>+IFERROR(VLOOKUP(B279,BP_202006!$B:$G,6,0),0)/$H$7</f>
        <v>0</v>
      </c>
      <c r="G279" s="279">
        <f t="shared" si="11"/>
        <v>0</v>
      </c>
      <c r="H279" s="277"/>
    </row>
    <row r="280" spans="1:8">
      <c r="A280" s="278">
        <f t="shared" si="12"/>
        <v>8</v>
      </c>
      <c r="B280" s="318">
        <v>22020113</v>
      </c>
      <c r="C280" s="278" t="s">
        <v>533</v>
      </c>
      <c r="D280" s="279">
        <f>+IFERROR(VLOOKUP(B280,BP_202206!$B:$G,6,0),0)/$H$7</f>
        <v>0</v>
      </c>
      <c r="E280" s="279">
        <f>+IFERROR(VLOOKUP(B280,BP_202106!$B:$G,6,0),0)/$H$7</f>
        <v>0</v>
      </c>
      <c r="F280" s="279">
        <f>+IFERROR(VLOOKUP(B280,BP_202006!$B:$G,6,0),0)/$H$7</f>
        <v>0</v>
      </c>
      <c r="G280" s="279">
        <f t="shared" si="11"/>
        <v>0</v>
      </c>
      <c r="H280" s="277"/>
    </row>
    <row r="281" spans="1:8">
      <c r="A281" s="278">
        <f t="shared" si="12"/>
        <v>8</v>
      </c>
      <c r="B281" s="318">
        <v>22020116</v>
      </c>
      <c r="C281" s="278" t="s">
        <v>534</v>
      </c>
      <c r="D281" s="279">
        <f>+IFERROR(VLOOKUP(B281,BP_202206!$B:$G,6,0),0)/$H$7</f>
        <v>1.2029240000000001</v>
      </c>
      <c r="E281" s="279">
        <f>+IFERROR(VLOOKUP(B281,BP_202106!$B:$G,6,0),0)/$H$7</f>
        <v>1.2029240000000001</v>
      </c>
      <c r="F281" s="279">
        <f>+IFERROR(VLOOKUP(B281,BP_202006!$B:$G,6,0),0)/$H$7</f>
        <v>1.2029240000000001</v>
      </c>
      <c r="G281" s="279">
        <f t="shared" si="11"/>
        <v>0</v>
      </c>
      <c r="H281" s="277"/>
    </row>
    <row r="282" spans="1:8">
      <c r="A282" s="278">
        <f t="shared" si="12"/>
        <v>8</v>
      </c>
      <c r="B282" s="318">
        <v>22020118</v>
      </c>
      <c r="C282" s="278" t="s">
        <v>535</v>
      </c>
      <c r="D282" s="279">
        <f>+IFERROR(VLOOKUP(B282,BP_202206!$B:$G,6,0),0)/$H$7</f>
        <v>0</v>
      </c>
      <c r="E282" s="279">
        <f>+IFERROR(VLOOKUP(B282,BP_202106!$B:$G,6,0),0)/$H$7</f>
        <v>0</v>
      </c>
      <c r="F282" s="279">
        <f>+IFERROR(VLOOKUP(B282,BP_202006!$B:$G,6,0),0)/$H$7</f>
        <v>0</v>
      </c>
      <c r="G282" s="279">
        <f t="shared" ref="G282:G346" si="13">+D282-E282</f>
        <v>0</v>
      </c>
      <c r="H282" s="277"/>
    </row>
    <row r="283" spans="1:8">
      <c r="A283" s="278">
        <f t="shared" si="12"/>
        <v>8</v>
      </c>
      <c r="B283" s="318">
        <v>22020120</v>
      </c>
      <c r="C283" s="278" t="s">
        <v>536</v>
      </c>
      <c r="D283" s="279">
        <f>+IFERROR(VLOOKUP(B283,BP_202206!$B:$G,6,0),0)/$H$7</f>
        <v>0.46752300000000002</v>
      </c>
      <c r="E283" s="279">
        <f>+IFERROR(VLOOKUP(B283,BP_202106!$B:$G,6,0),0)/$H$7</f>
        <v>0.46752300000000002</v>
      </c>
      <c r="F283" s="279">
        <f>+IFERROR(VLOOKUP(B283,BP_202006!$B:$G,6,0),0)/$H$7</f>
        <v>0.46752300000000002</v>
      </c>
      <c r="G283" s="279">
        <f t="shared" si="13"/>
        <v>0</v>
      </c>
      <c r="H283" s="277"/>
    </row>
    <row r="284" spans="1:8">
      <c r="A284" s="278">
        <f t="shared" si="12"/>
        <v>8</v>
      </c>
      <c r="B284" s="318">
        <v>22020121</v>
      </c>
      <c r="C284" s="278" t="s">
        <v>537</v>
      </c>
      <c r="D284" s="279">
        <f>+IFERROR(VLOOKUP(B284,BP_202206!$B:$G,6,0),0)/$H$7</f>
        <v>2.4934150000000002</v>
      </c>
      <c r="E284" s="279">
        <f>+IFERROR(VLOOKUP(B284,BP_202106!$B:$G,6,0),0)/$H$7</f>
        <v>2.4934150000000002</v>
      </c>
      <c r="F284" s="279">
        <f>+IFERROR(VLOOKUP(B284,BP_202006!$B:$G,6,0),0)/$H$7</f>
        <v>2.4934150000000002</v>
      </c>
      <c r="G284" s="279">
        <f t="shared" si="13"/>
        <v>0</v>
      </c>
      <c r="H284" s="277"/>
    </row>
    <row r="285" spans="1:8">
      <c r="A285" s="278">
        <f t="shared" si="12"/>
        <v>8</v>
      </c>
      <c r="B285" s="318">
        <v>22020122</v>
      </c>
      <c r="C285" s="278" t="s">
        <v>538</v>
      </c>
      <c r="D285" s="279">
        <f>+IFERROR(VLOOKUP(B285,BP_202206!$B:$G,6,0),0)/$H$7</f>
        <v>0.299211</v>
      </c>
      <c r="E285" s="279">
        <f>+IFERROR(VLOOKUP(B285,BP_202106!$B:$G,6,0),0)/$H$7</f>
        <v>0.299211</v>
      </c>
      <c r="F285" s="279">
        <f>+IFERROR(VLOOKUP(B285,BP_202006!$B:$G,6,0),0)/$H$7</f>
        <v>0.299211</v>
      </c>
      <c r="G285" s="279">
        <f t="shared" si="13"/>
        <v>0</v>
      </c>
      <c r="H285" s="277"/>
    </row>
    <row r="286" spans="1:8">
      <c r="A286" s="278">
        <f t="shared" si="12"/>
        <v>8</v>
      </c>
      <c r="B286" s="318">
        <v>22020123</v>
      </c>
      <c r="C286" s="278" t="s">
        <v>539</v>
      </c>
      <c r="D286" s="279">
        <f>+IFERROR(VLOOKUP(B286,BP_202206!$B:$G,6,0),0)/$H$7</f>
        <v>4.88620974</v>
      </c>
      <c r="E286" s="279">
        <f>+IFERROR(VLOOKUP(B286,BP_202106!$B:$G,6,0),0)/$H$7</f>
        <v>4.88620974</v>
      </c>
      <c r="F286" s="279">
        <f>+IFERROR(VLOOKUP(B286,BP_202006!$B:$G,6,0),0)/$H$7</f>
        <v>4.88620974</v>
      </c>
      <c r="G286" s="279">
        <f t="shared" si="13"/>
        <v>0</v>
      </c>
      <c r="H286" s="277"/>
    </row>
    <row r="287" spans="1:8">
      <c r="A287" s="278">
        <f t="shared" si="12"/>
        <v>8</v>
      </c>
      <c r="B287" s="318">
        <v>22020124</v>
      </c>
      <c r="C287" s="278" t="s">
        <v>540</v>
      </c>
      <c r="D287" s="279">
        <f>+IFERROR(VLOOKUP(B287,BP_202206!$B:$G,6,0),0)/$H$7</f>
        <v>7.3619190300000001</v>
      </c>
      <c r="E287" s="279">
        <f>+IFERROR(VLOOKUP(B287,BP_202106!$B:$G,6,0),0)/$H$7</f>
        <v>7.3619190300000001</v>
      </c>
      <c r="F287" s="279">
        <f>+IFERROR(VLOOKUP(B287,BP_202006!$B:$G,6,0),0)/$H$7</f>
        <v>7.3619190300000001</v>
      </c>
      <c r="G287" s="279">
        <f t="shared" si="13"/>
        <v>0</v>
      </c>
      <c r="H287" s="277"/>
    </row>
    <row r="288" spans="1:8">
      <c r="A288" s="278">
        <f t="shared" si="12"/>
        <v>8</v>
      </c>
      <c r="B288" s="318">
        <v>22020125</v>
      </c>
      <c r="C288" s="278" t="s">
        <v>541</v>
      </c>
      <c r="D288" s="279">
        <f>+IFERROR(VLOOKUP(B288,BP_202206!$B:$G,6,0),0)/$H$7</f>
        <v>0</v>
      </c>
      <c r="E288" s="279">
        <f>+IFERROR(VLOOKUP(B288,BP_202106!$B:$G,6,0),0)/$H$7</f>
        <v>0</v>
      </c>
      <c r="F288" s="279">
        <f>+IFERROR(VLOOKUP(B288,BP_202006!$B:$G,6,0),0)/$H$7</f>
        <v>0</v>
      </c>
      <c r="G288" s="279">
        <f t="shared" si="13"/>
        <v>0</v>
      </c>
      <c r="H288" s="277"/>
    </row>
    <row r="289" spans="1:8">
      <c r="A289" s="278">
        <f t="shared" si="12"/>
        <v>8</v>
      </c>
      <c r="B289" s="318">
        <v>22020126</v>
      </c>
      <c r="C289" s="278" t="s">
        <v>542</v>
      </c>
      <c r="D289" s="279">
        <f>+IFERROR(VLOOKUP(B289,BP_202206!$B:$G,6,0),0)/$H$7</f>
        <v>0</v>
      </c>
      <c r="E289" s="279">
        <f>+IFERROR(VLOOKUP(B289,BP_202106!$B:$G,6,0),0)/$H$7</f>
        <v>0</v>
      </c>
      <c r="F289" s="279">
        <f>+IFERROR(VLOOKUP(B289,BP_202006!$B:$G,6,0),0)/$H$7</f>
        <v>0</v>
      </c>
      <c r="G289" s="279">
        <f t="shared" si="13"/>
        <v>0</v>
      </c>
      <c r="H289" s="277"/>
    </row>
    <row r="290" spans="1:8">
      <c r="A290" s="278">
        <f t="shared" si="12"/>
        <v>8</v>
      </c>
      <c r="B290" s="318">
        <v>22020127</v>
      </c>
      <c r="C290" s="278" t="s">
        <v>543</v>
      </c>
      <c r="D290" s="279">
        <f>+IFERROR(VLOOKUP(B290,BP_202206!$B:$G,6,0),0)/$H$7</f>
        <v>0</v>
      </c>
      <c r="E290" s="279">
        <f>+IFERROR(VLOOKUP(B290,BP_202106!$B:$G,6,0),0)/$H$7</f>
        <v>0</v>
      </c>
      <c r="F290" s="279">
        <f>+IFERROR(VLOOKUP(B290,BP_202006!$B:$G,6,0),0)/$H$7</f>
        <v>0</v>
      </c>
      <c r="G290" s="279">
        <f t="shared" si="13"/>
        <v>0</v>
      </c>
      <c r="H290" s="277"/>
    </row>
    <row r="291" spans="1:8">
      <c r="A291" s="278">
        <f t="shared" si="12"/>
        <v>8</v>
      </c>
      <c r="B291" s="318">
        <v>22020128</v>
      </c>
      <c r="C291" s="278" t="s">
        <v>544</v>
      </c>
      <c r="D291" s="279">
        <f>+IFERROR(VLOOKUP(B291,BP_202206!$B:$G,6,0),0)/$H$7</f>
        <v>1.61638821</v>
      </c>
      <c r="E291" s="279">
        <f>+IFERROR(VLOOKUP(B291,BP_202106!$B:$G,6,0),0)/$H$7</f>
        <v>1.61638821</v>
      </c>
      <c r="F291" s="279">
        <f>+IFERROR(VLOOKUP(B291,BP_202006!$B:$G,6,0),0)/$H$7</f>
        <v>1.61638821</v>
      </c>
      <c r="G291" s="279">
        <f t="shared" si="13"/>
        <v>0</v>
      </c>
      <c r="H291" s="277"/>
    </row>
    <row r="292" spans="1:8">
      <c r="A292" s="278">
        <f t="shared" si="12"/>
        <v>8</v>
      </c>
      <c r="B292" s="318">
        <v>22020129</v>
      </c>
      <c r="C292" s="278" t="s">
        <v>545</v>
      </c>
      <c r="D292" s="279">
        <f>+IFERROR(VLOOKUP(B292,BP_202206!$B:$G,6,0),0)/$H$7</f>
        <v>0</v>
      </c>
      <c r="E292" s="279">
        <f>+IFERROR(VLOOKUP(B292,BP_202106!$B:$G,6,0),0)/$H$7</f>
        <v>0</v>
      </c>
      <c r="F292" s="279">
        <f>+IFERROR(VLOOKUP(B292,BP_202006!$B:$G,6,0),0)/$H$7</f>
        <v>0</v>
      </c>
      <c r="G292" s="279">
        <f t="shared" si="13"/>
        <v>0</v>
      </c>
      <c r="H292" s="277"/>
    </row>
    <row r="293" spans="1:8">
      <c r="A293" s="278">
        <f t="shared" si="12"/>
        <v>8</v>
      </c>
      <c r="B293" s="318">
        <v>22020130</v>
      </c>
      <c r="C293" s="278" t="s">
        <v>546</v>
      </c>
      <c r="D293" s="279">
        <f>+IFERROR(VLOOKUP(B293,BP_202206!$B:$G,6,0),0)/$H$7</f>
        <v>0</v>
      </c>
      <c r="E293" s="279">
        <f>+IFERROR(VLOOKUP(B293,BP_202106!$B:$G,6,0),0)/$H$7</f>
        <v>0</v>
      </c>
      <c r="F293" s="279">
        <f>+IFERROR(VLOOKUP(B293,BP_202006!$B:$G,6,0),0)/$H$7</f>
        <v>0</v>
      </c>
      <c r="G293" s="279">
        <f t="shared" si="13"/>
        <v>0</v>
      </c>
      <c r="H293" s="277"/>
    </row>
    <row r="294" spans="1:8">
      <c r="A294" s="278">
        <f t="shared" si="12"/>
        <v>8</v>
      </c>
      <c r="B294" s="318">
        <v>22020131</v>
      </c>
      <c r="C294" s="278" t="s">
        <v>547</v>
      </c>
      <c r="D294" s="279">
        <f>+IFERROR(VLOOKUP(B294,BP_202206!$B:$G,6,0),0)/$H$7</f>
        <v>0</v>
      </c>
      <c r="E294" s="279">
        <f>+IFERROR(VLOOKUP(B294,BP_202106!$B:$G,6,0),0)/$H$7</f>
        <v>0</v>
      </c>
      <c r="F294" s="279">
        <f>+IFERROR(VLOOKUP(B294,BP_202006!$B:$G,6,0),0)/$H$7</f>
        <v>0</v>
      </c>
      <c r="G294" s="279">
        <f t="shared" si="13"/>
        <v>0</v>
      </c>
      <c r="H294" s="277"/>
    </row>
    <row r="295" spans="1:8">
      <c r="A295" s="278">
        <f t="shared" si="12"/>
        <v>8</v>
      </c>
      <c r="B295" s="318">
        <v>22020133</v>
      </c>
      <c r="C295" s="278" t="s">
        <v>548</v>
      </c>
      <c r="D295" s="279">
        <f>+IFERROR(VLOOKUP(B295,BP_202206!$B:$G,6,0),0)/$H$7</f>
        <v>2.4934150000000002</v>
      </c>
      <c r="E295" s="279">
        <f>+IFERROR(VLOOKUP(B295,BP_202106!$B:$G,6,0),0)/$H$7</f>
        <v>2.4934150000000002</v>
      </c>
      <c r="F295" s="279">
        <f>+IFERROR(VLOOKUP(B295,BP_202006!$B:$G,6,0),0)/$H$7</f>
        <v>2.4934150000000002</v>
      </c>
      <c r="G295" s="279">
        <f t="shared" si="13"/>
        <v>0</v>
      </c>
      <c r="H295" s="277"/>
    </row>
    <row r="296" spans="1:8">
      <c r="A296" s="278">
        <f t="shared" si="12"/>
        <v>8</v>
      </c>
      <c r="B296" s="318">
        <v>22020134</v>
      </c>
      <c r="C296" s="278" t="s">
        <v>549</v>
      </c>
      <c r="D296" s="279">
        <f>+IFERROR(VLOOKUP(B296,BP_202206!$B:$G,6,0),0)/$H$7</f>
        <v>326.91938183999997</v>
      </c>
      <c r="E296" s="279">
        <f>+IFERROR(VLOOKUP(B296,BP_202106!$B:$G,6,0),0)/$H$7</f>
        <v>293.43969671000002</v>
      </c>
      <c r="F296" s="279">
        <f>+IFERROR(VLOOKUP(B296,BP_202006!$B:$G,6,0),0)/$H$7</f>
        <v>262.52170100000001</v>
      </c>
      <c r="G296" s="279">
        <f t="shared" si="13"/>
        <v>33.47968512999995</v>
      </c>
      <c r="H296" s="277"/>
    </row>
    <row r="297" spans="1:8">
      <c r="A297" s="278">
        <f t="shared" si="12"/>
        <v>8</v>
      </c>
      <c r="B297" s="318">
        <v>22020190</v>
      </c>
      <c r="C297" s="278" t="s">
        <v>550</v>
      </c>
      <c r="D297" s="279">
        <f>+IFERROR(VLOOKUP(B297,BP_202206!$B:$G,6,0),0)/$H$7</f>
        <v>0</v>
      </c>
      <c r="E297" s="279">
        <f>+IFERROR(VLOOKUP(B297,BP_202106!$B:$G,6,0),0)/$H$7</f>
        <v>0</v>
      </c>
      <c r="F297" s="279">
        <f>+IFERROR(VLOOKUP(B297,BP_202006!$B:$G,6,0),0)/$H$7</f>
        <v>0</v>
      </c>
      <c r="G297" s="279">
        <f t="shared" si="13"/>
        <v>0</v>
      </c>
      <c r="H297" s="277"/>
    </row>
    <row r="298" spans="1:8">
      <c r="A298" s="278">
        <f t="shared" si="12"/>
        <v>6</v>
      </c>
      <c r="B298" s="318">
        <v>220228</v>
      </c>
      <c r="C298" s="278" t="s">
        <v>551</v>
      </c>
      <c r="D298" s="279">
        <f>+IFERROR(VLOOKUP(B298,BP_202206!$B:$G,6,0),0)/$H$7</f>
        <v>410.69768083999998</v>
      </c>
      <c r="E298" s="279">
        <f>+IFERROR(VLOOKUP(B298,BP_202106!$B:$G,6,0),0)/$H$7</f>
        <v>377.21799571000003</v>
      </c>
      <c r="F298" s="279">
        <f>+IFERROR(VLOOKUP(B298,BP_202006!$B:$G,6,0),0)/$H$7</f>
        <v>346.3</v>
      </c>
      <c r="G298" s="279">
        <f t="shared" si="13"/>
        <v>33.47968512999995</v>
      </c>
      <c r="H298" s="277"/>
    </row>
    <row r="299" spans="1:8">
      <c r="A299" s="278">
        <f t="shared" si="12"/>
        <v>8</v>
      </c>
      <c r="B299" s="318">
        <v>22022801</v>
      </c>
      <c r="C299" s="278" t="s">
        <v>552</v>
      </c>
      <c r="D299" s="279">
        <f>+IFERROR(VLOOKUP(B299,BP_202206!$B:$G,6,0),0)/$H$7</f>
        <v>46.628582999999999</v>
      </c>
      <c r="E299" s="279">
        <f>+IFERROR(VLOOKUP(B299,BP_202106!$B:$G,6,0),0)/$H$7</f>
        <v>46.628582999999999</v>
      </c>
      <c r="F299" s="279">
        <f>+IFERROR(VLOOKUP(B299,BP_202006!$B:$G,6,0),0)/$H$7</f>
        <v>46.628582999999999</v>
      </c>
      <c r="G299" s="279">
        <f t="shared" si="13"/>
        <v>0</v>
      </c>
      <c r="H299" s="277"/>
    </row>
    <row r="300" spans="1:8">
      <c r="A300" s="278">
        <f t="shared" si="12"/>
        <v>8</v>
      </c>
      <c r="B300" s="318">
        <v>22022802</v>
      </c>
      <c r="C300" s="278" t="s">
        <v>553</v>
      </c>
      <c r="D300" s="279">
        <f>+IFERROR(VLOOKUP(B300,BP_202206!$B:$G,6,0),0)/$H$7</f>
        <v>36.961716000000003</v>
      </c>
      <c r="E300" s="279">
        <f>+IFERROR(VLOOKUP(B300,BP_202106!$B:$G,6,0),0)/$H$7</f>
        <v>36.961716000000003</v>
      </c>
      <c r="F300" s="279">
        <f>+IFERROR(VLOOKUP(B300,BP_202006!$B:$G,6,0),0)/$H$7</f>
        <v>36.961716000000003</v>
      </c>
      <c r="G300" s="279">
        <f t="shared" si="13"/>
        <v>0</v>
      </c>
      <c r="H300" s="277"/>
    </row>
    <row r="301" spans="1:8">
      <c r="A301" s="278">
        <f t="shared" si="12"/>
        <v>8</v>
      </c>
      <c r="B301" s="318">
        <v>22022803</v>
      </c>
      <c r="C301" s="278" t="s">
        <v>554</v>
      </c>
      <c r="D301" s="279">
        <f>+IFERROR(VLOOKUP(B301,BP_202206!$B:$G,6,0),0)/$H$7</f>
        <v>0.188</v>
      </c>
      <c r="E301" s="279">
        <f>+IFERROR(VLOOKUP(B301,BP_202106!$B:$G,6,0),0)/$H$7</f>
        <v>0.188</v>
      </c>
      <c r="F301" s="279">
        <f>+IFERROR(VLOOKUP(B301,BP_202006!$B:$G,6,0),0)/$H$7</f>
        <v>0.188</v>
      </c>
      <c r="G301" s="279">
        <f t="shared" si="13"/>
        <v>0</v>
      </c>
      <c r="H301" s="277"/>
    </row>
    <row r="302" spans="1:8">
      <c r="A302" s="278">
        <f t="shared" si="12"/>
        <v>4</v>
      </c>
      <c r="B302" s="318">
        <v>2203</v>
      </c>
      <c r="C302" s="278" t="s">
        <v>555</v>
      </c>
      <c r="D302" s="279">
        <f>+IFERROR(VLOOKUP(B302,BP_202206!$B:$G,6,0),0)/$H$7</f>
        <v>5.8000000000000003E-2</v>
      </c>
      <c r="E302" s="279">
        <f>+IFERROR(VLOOKUP(B302,BP_202106!$B:$G,6,0),0)/$H$7</f>
        <v>5.8000000000000003E-2</v>
      </c>
      <c r="F302" s="279">
        <f>+IFERROR(VLOOKUP(B302,BP_202006!$B:$G,6,0),0)/$H$7</f>
        <v>5.8000000000000003E-2</v>
      </c>
      <c r="G302" s="279">
        <f t="shared" si="13"/>
        <v>0</v>
      </c>
      <c r="H302" s="277"/>
    </row>
    <row r="303" spans="1:8">
      <c r="A303" s="278">
        <f t="shared" si="12"/>
        <v>6</v>
      </c>
      <c r="B303" s="318">
        <v>220301</v>
      </c>
      <c r="C303" s="278" t="s">
        <v>555</v>
      </c>
      <c r="D303" s="279">
        <f>+IFERROR(VLOOKUP(B303,BP_202206!$B:$G,6,0),0)/$H$7</f>
        <v>5.8000000000000003E-2</v>
      </c>
      <c r="E303" s="279">
        <f>+IFERROR(VLOOKUP(B303,BP_202106!$B:$G,6,0),0)/$H$7</f>
        <v>5.8000000000000003E-2</v>
      </c>
      <c r="F303" s="279">
        <f>+IFERROR(VLOOKUP(B303,BP_202006!$B:$G,6,0),0)/$H$7</f>
        <v>5.8000000000000003E-2</v>
      </c>
      <c r="G303" s="279">
        <f t="shared" si="13"/>
        <v>0</v>
      </c>
      <c r="H303" s="277"/>
    </row>
    <row r="304" spans="1:8">
      <c r="A304" s="278">
        <f t="shared" si="12"/>
        <v>8</v>
      </c>
      <c r="B304" s="318">
        <v>22030101</v>
      </c>
      <c r="C304" s="278" t="s">
        <v>556</v>
      </c>
      <c r="D304" s="279">
        <f>+IFERROR(VLOOKUP(B304,BP_202206!$B:$G,6,0),0)/$H$7</f>
        <v>0</v>
      </c>
      <c r="E304" s="279">
        <f>+IFERROR(VLOOKUP(B304,BP_202106!$B:$G,6,0),0)/$H$7</f>
        <v>0</v>
      </c>
      <c r="F304" s="279">
        <f>+IFERROR(VLOOKUP(B304,BP_202006!$B:$G,6,0),0)/$H$7</f>
        <v>0</v>
      </c>
      <c r="G304" s="279">
        <f t="shared" si="13"/>
        <v>0</v>
      </c>
      <c r="H304" s="277"/>
    </row>
    <row r="305" spans="1:8">
      <c r="A305" s="278">
        <f t="shared" si="12"/>
        <v>8</v>
      </c>
      <c r="B305" s="318">
        <v>22030103</v>
      </c>
      <c r="C305" s="278" t="s">
        <v>557</v>
      </c>
      <c r="D305" s="279">
        <f>+IFERROR(VLOOKUP(B305,BP_202206!$B:$G,6,0),0)/$H$7</f>
        <v>0</v>
      </c>
      <c r="E305" s="279">
        <f>+IFERROR(VLOOKUP(B305,BP_202106!$B:$G,6,0),0)/$H$7</f>
        <v>0</v>
      </c>
      <c r="F305" s="279">
        <f>+IFERROR(VLOOKUP(B305,BP_202006!$B:$G,6,0),0)/$H$7</f>
        <v>0</v>
      </c>
      <c r="G305" s="279">
        <f t="shared" si="13"/>
        <v>0</v>
      </c>
      <c r="H305" s="277"/>
    </row>
    <row r="306" spans="1:8">
      <c r="A306" s="278">
        <f t="shared" si="12"/>
        <v>8</v>
      </c>
      <c r="B306" s="318">
        <v>22030104</v>
      </c>
      <c r="C306" s="278" t="s">
        <v>558</v>
      </c>
      <c r="D306" s="279">
        <f>+IFERROR(VLOOKUP(B306,BP_202206!$B:$G,6,0),0)/$H$7</f>
        <v>5.8000000000000003E-2</v>
      </c>
      <c r="E306" s="279">
        <f>+IFERROR(VLOOKUP(B306,BP_202106!$B:$G,6,0),0)/$H$7</f>
        <v>5.8000000000000003E-2</v>
      </c>
      <c r="F306" s="279">
        <f>+IFERROR(VLOOKUP(B306,BP_202006!$B:$G,6,0),0)/$H$7</f>
        <v>5.8000000000000003E-2</v>
      </c>
      <c r="G306" s="279">
        <f t="shared" si="13"/>
        <v>0</v>
      </c>
      <c r="H306" s="277"/>
    </row>
    <row r="307" spans="1:8">
      <c r="A307" s="278">
        <f t="shared" si="12"/>
        <v>4</v>
      </c>
      <c r="B307" s="318">
        <v>2204</v>
      </c>
      <c r="C307" s="278" t="s">
        <v>559</v>
      </c>
      <c r="D307" s="279">
        <f>+IFERROR(VLOOKUP(B307,BP_202206!$B:$G,6,0),0)/$H$7</f>
        <v>7.3730120000000001</v>
      </c>
      <c r="E307" s="279">
        <f>+IFERROR(VLOOKUP(B307,BP_202106!$B:$G,6,0),0)/$H$7</f>
        <v>7.3730120000000001</v>
      </c>
      <c r="F307" s="279">
        <f>+IFERROR(VLOOKUP(B307,BP_202006!$B:$G,6,0),0)/$H$7</f>
        <v>7.3730120000000001</v>
      </c>
      <c r="G307" s="279">
        <f t="shared" si="13"/>
        <v>0</v>
      </c>
      <c r="H307" s="277"/>
    </row>
    <row r="308" spans="1:8">
      <c r="A308" s="278">
        <f t="shared" si="12"/>
        <v>6</v>
      </c>
      <c r="B308" s="318">
        <v>220401</v>
      </c>
      <c r="C308" s="278" t="s">
        <v>559</v>
      </c>
      <c r="D308" s="279">
        <f>+IFERROR(VLOOKUP(B308,BP_202206!$B:$G,6,0),0)/$H$7</f>
        <v>7.3730120000000001</v>
      </c>
      <c r="E308" s="279">
        <f>+IFERROR(VLOOKUP(B308,BP_202106!$B:$G,6,0),0)/$H$7</f>
        <v>7.3730120000000001</v>
      </c>
      <c r="F308" s="279">
        <f>+IFERROR(VLOOKUP(B308,BP_202006!$B:$G,6,0),0)/$H$7</f>
        <v>7.3730120000000001</v>
      </c>
      <c r="G308" s="279">
        <f t="shared" si="13"/>
        <v>0</v>
      </c>
      <c r="H308" s="277"/>
    </row>
    <row r="309" spans="1:8">
      <c r="A309" s="278">
        <f t="shared" si="12"/>
        <v>8</v>
      </c>
      <c r="B309" s="318">
        <v>22040101</v>
      </c>
      <c r="C309" s="278" t="s">
        <v>560</v>
      </c>
      <c r="D309" s="279">
        <f>+IFERROR(VLOOKUP(B309,BP_202206!$B:$G,6,0),0)/$H$7</f>
        <v>0</v>
      </c>
      <c r="E309" s="279">
        <f>+IFERROR(VLOOKUP(B309,BP_202106!$B:$G,6,0),0)/$H$7</f>
        <v>0</v>
      </c>
      <c r="F309" s="279">
        <f>+IFERROR(VLOOKUP(B309,BP_202006!$B:$G,6,0),0)/$H$7</f>
        <v>0</v>
      </c>
      <c r="G309" s="279">
        <f t="shared" si="13"/>
        <v>0</v>
      </c>
      <c r="H309" s="277"/>
    </row>
    <row r="310" spans="1:8">
      <c r="A310" s="278">
        <f t="shared" si="12"/>
        <v>8</v>
      </c>
      <c r="B310" s="318">
        <v>22040102</v>
      </c>
      <c r="C310" s="278" t="s">
        <v>561</v>
      </c>
      <c r="D310" s="279">
        <f>+IFERROR(VLOOKUP(B310,BP_202206!$B:$G,6,0),0)/$H$7</f>
        <v>1.179</v>
      </c>
      <c r="E310" s="279">
        <f>+IFERROR(VLOOKUP(B310,BP_202106!$B:$G,6,0),0)/$H$7</f>
        <v>1.179</v>
      </c>
      <c r="F310" s="279">
        <f>+IFERROR(VLOOKUP(B310,BP_202006!$B:$G,6,0),0)/$H$7</f>
        <v>1.179</v>
      </c>
      <c r="G310" s="279">
        <f t="shared" si="13"/>
        <v>0</v>
      </c>
      <c r="H310" s="277"/>
    </row>
    <row r="311" spans="1:8">
      <c r="A311" s="278">
        <f t="shared" si="12"/>
        <v>8</v>
      </c>
      <c r="B311" s="318">
        <v>22040103</v>
      </c>
      <c r="C311" s="278" t="s">
        <v>562</v>
      </c>
      <c r="D311" s="279">
        <f>+IFERROR(VLOOKUP(B311,BP_202206!$B:$G,6,0),0)/$H$7</f>
        <v>2.5044559999999998</v>
      </c>
      <c r="E311" s="279">
        <f>+IFERROR(VLOOKUP(B311,BP_202106!$B:$G,6,0),0)/$H$7</f>
        <v>2.5044559999999998</v>
      </c>
      <c r="F311" s="279">
        <f>+IFERROR(VLOOKUP(B311,BP_202006!$B:$G,6,0),0)/$H$7</f>
        <v>2.5044559999999998</v>
      </c>
      <c r="G311" s="279">
        <f t="shared" si="13"/>
        <v>0</v>
      </c>
      <c r="H311" s="277"/>
    </row>
    <row r="312" spans="1:8">
      <c r="A312" s="278">
        <f t="shared" si="12"/>
        <v>8</v>
      </c>
      <c r="B312" s="318">
        <v>22040105</v>
      </c>
      <c r="C312" s="278" t="s">
        <v>563</v>
      </c>
      <c r="D312" s="279">
        <f>+IFERROR(VLOOKUP(B312,BP_202206!$B:$G,6,0),0)/$H$7</f>
        <v>0.15429999999999999</v>
      </c>
      <c r="E312" s="279">
        <f>+IFERROR(VLOOKUP(B312,BP_202106!$B:$G,6,0),0)/$H$7</f>
        <v>0.15429999999999999</v>
      </c>
      <c r="F312" s="279">
        <f>+IFERROR(VLOOKUP(B312,BP_202006!$B:$G,6,0),0)/$H$7</f>
        <v>0.15429999999999999</v>
      </c>
      <c r="G312" s="279">
        <f t="shared" si="13"/>
        <v>0</v>
      </c>
      <c r="H312" s="277"/>
    </row>
    <row r="313" spans="1:8">
      <c r="A313" s="278">
        <f t="shared" si="12"/>
        <v>8</v>
      </c>
      <c r="B313" s="318">
        <v>22040106</v>
      </c>
      <c r="C313" s="278" t="s">
        <v>564</v>
      </c>
      <c r="D313" s="279">
        <f>+IFERROR(VLOOKUP(B313,BP_202206!$B:$G,6,0),0)/$H$7</f>
        <v>3.535256</v>
      </c>
      <c r="E313" s="279">
        <f>+IFERROR(VLOOKUP(B313,BP_202106!$B:$G,6,0),0)/$H$7</f>
        <v>3.535256</v>
      </c>
      <c r="F313" s="279">
        <f>+IFERROR(VLOOKUP(B313,BP_202006!$B:$G,6,0),0)/$H$7</f>
        <v>3.535256</v>
      </c>
      <c r="G313" s="279">
        <f t="shared" si="13"/>
        <v>0</v>
      </c>
      <c r="H313" s="277"/>
    </row>
    <row r="314" spans="1:8">
      <c r="A314" s="278">
        <f t="shared" si="12"/>
        <v>8</v>
      </c>
      <c r="B314" s="318">
        <v>22040190</v>
      </c>
      <c r="C314" s="278" t="s">
        <v>565</v>
      </c>
      <c r="D314" s="279">
        <f>+IFERROR(VLOOKUP(B314,BP_202206!$B:$G,6,0),0)/$H$7</f>
        <v>0</v>
      </c>
      <c r="E314" s="279">
        <f>+IFERROR(VLOOKUP(B314,BP_202106!$B:$G,6,0),0)/$H$7</f>
        <v>0</v>
      </c>
      <c r="F314" s="279">
        <f>+IFERROR(VLOOKUP(B314,BP_202006!$B:$G,6,0),0)/$H$7</f>
        <v>0</v>
      </c>
      <c r="G314" s="279">
        <f t="shared" si="13"/>
        <v>0</v>
      </c>
      <c r="H314" s="277"/>
    </row>
    <row r="315" spans="1:8">
      <c r="A315" s="278">
        <f t="shared" si="12"/>
        <v>4</v>
      </c>
      <c r="B315" s="318">
        <v>2207</v>
      </c>
      <c r="C315" s="278" t="s">
        <v>566</v>
      </c>
      <c r="D315" s="279">
        <f>+IFERROR(VLOOKUP(B315,BP_202206!$B:$G,6,0),0)/$H$7</f>
        <v>1.4726760000000001</v>
      </c>
      <c r="E315" s="279">
        <f>+IFERROR(VLOOKUP(B315,BP_202106!$B:$G,6,0),0)/$H$7</f>
        <v>1.4726760000000001</v>
      </c>
      <c r="F315" s="279">
        <f>+IFERROR(VLOOKUP(B315,BP_202006!$B:$G,6,0),0)/$H$7</f>
        <v>1.4726760000000001</v>
      </c>
      <c r="G315" s="279">
        <f t="shared" si="13"/>
        <v>0</v>
      </c>
      <c r="H315" s="277"/>
    </row>
    <row r="316" spans="1:8">
      <c r="A316" s="278">
        <f t="shared" si="12"/>
        <v>6</v>
      </c>
      <c r="B316" s="318">
        <v>220701</v>
      </c>
      <c r="C316" s="278" t="s">
        <v>566</v>
      </c>
      <c r="D316" s="279">
        <f>+IFERROR(VLOOKUP(B316,BP_202206!$B:$G,6,0),0)/$H$7</f>
        <v>1.4726760000000001</v>
      </c>
      <c r="E316" s="279">
        <f>+IFERROR(VLOOKUP(B316,BP_202106!$B:$G,6,0),0)/$H$7</f>
        <v>1.4726760000000001</v>
      </c>
      <c r="F316" s="279">
        <f>+IFERROR(VLOOKUP(B316,BP_202006!$B:$G,6,0),0)/$H$7</f>
        <v>1.4726760000000001</v>
      </c>
      <c r="G316" s="279">
        <f t="shared" si="13"/>
        <v>0</v>
      </c>
      <c r="H316" s="277"/>
    </row>
    <row r="317" spans="1:8">
      <c r="A317" s="278">
        <f t="shared" si="12"/>
        <v>8</v>
      </c>
      <c r="B317" s="318">
        <v>22070101</v>
      </c>
      <c r="C317" s="278" t="s">
        <v>567</v>
      </c>
      <c r="D317" s="279">
        <f>+IFERROR(VLOOKUP(B317,BP_202206!$B:$G,6,0),0)/$H$7</f>
        <v>0.88360499999999997</v>
      </c>
      <c r="E317" s="279">
        <f>+IFERROR(VLOOKUP(B317,BP_202106!$B:$G,6,0),0)/$H$7</f>
        <v>0.88360499999999997</v>
      </c>
      <c r="F317" s="279">
        <f>+IFERROR(VLOOKUP(B317,BP_202006!$B:$G,6,0),0)/$H$7</f>
        <v>0.88360499999999997</v>
      </c>
      <c r="G317" s="279">
        <f t="shared" si="13"/>
        <v>0</v>
      </c>
      <c r="H317" s="277"/>
    </row>
    <row r="318" spans="1:8">
      <c r="A318" s="278">
        <f t="shared" si="12"/>
        <v>8</v>
      </c>
      <c r="B318" s="318">
        <v>22070102</v>
      </c>
      <c r="C318" s="278" t="s">
        <v>568</v>
      </c>
      <c r="D318" s="279">
        <f>+IFERROR(VLOOKUP(B318,BP_202206!$B:$G,6,0),0)/$H$7</f>
        <v>0.58907100000000001</v>
      </c>
      <c r="E318" s="279">
        <f>+IFERROR(VLOOKUP(B318,BP_202106!$B:$G,6,0),0)/$H$7</f>
        <v>0.58907100000000001</v>
      </c>
      <c r="F318" s="279">
        <f>+IFERROR(VLOOKUP(B318,BP_202006!$B:$G,6,0),0)/$H$7</f>
        <v>0.58907100000000001</v>
      </c>
      <c r="G318" s="279">
        <f t="shared" si="13"/>
        <v>0</v>
      </c>
      <c r="H318" s="277"/>
    </row>
    <row r="319" spans="1:8">
      <c r="A319" s="278">
        <f t="shared" si="12"/>
        <v>4</v>
      </c>
      <c r="B319" s="318">
        <v>2211</v>
      </c>
      <c r="C319" s="278" t="s">
        <v>569</v>
      </c>
      <c r="D319" s="279">
        <f>+IFERROR(VLOOKUP(B319,BP_202206!$B:$G,6,0),0)/$H$7</f>
        <v>3461.8454944200003</v>
      </c>
      <c r="E319" s="279">
        <f>+IFERROR(VLOOKUP(B319,BP_202106!$B:$G,6,0),0)/$H$7</f>
        <v>3394.2146040399998</v>
      </c>
      <c r="F319" s="279">
        <f>+IFERROR(VLOOKUP(B319,BP_202006!$B:$G,6,0),0)/$H$7</f>
        <v>2643.5686503100001</v>
      </c>
      <c r="G319" s="279">
        <f t="shared" si="13"/>
        <v>67.630890380000437</v>
      </c>
      <c r="H319" s="277"/>
    </row>
    <row r="320" spans="1:8">
      <c r="A320" s="278">
        <f t="shared" si="12"/>
        <v>6</v>
      </c>
      <c r="B320" s="318">
        <v>221101</v>
      </c>
      <c r="C320" s="278" t="s">
        <v>569</v>
      </c>
      <c r="D320" s="279">
        <f>+IFERROR(VLOOKUP(B320,BP_202206!$B:$G,6,0),0)/$H$7</f>
        <v>987.79756021000026</v>
      </c>
      <c r="E320" s="279">
        <f>+IFERROR(VLOOKUP(B320,BP_202106!$B:$G,6,0),0)/$H$7</f>
        <v>924.99882949000005</v>
      </c>
      <c r="F320" s="279">
        <f>+IFERROR(VLOOKUP(B320,BP_202006!$B:$G,6,0),0)/$H$7</f>
        <v>762.5304309600001</v>
      </c>
      <c r="G320" s="279">
        <f t="shared" si="13"/>
        <v>62.798730720000208</v>
      </c>
      <c r="H320" s="277"/>
    </row>
    <row r="321" spans="1:8">
      <c r="A321" s="278">
        <f t="shared" si="12"/>
        <v>8</v>
      </c>
      <c r="B321" s="318">
        <v>22110111</v>
      </c>
      <c r="C321" s="278" t="s">
        <v>570</v>
      </c>
      <c r="D321" s="279">
        <f>+IFERROR(VLOOKUP(B321,BP_202206!$B:$G,6,0),0)/$H$7</f>
        <v>13.022182000000001</v>
      </c>
      <c r="E321" s="279">
        <f>+IFERROR(VLOOKUP(B321,BP_202106!$B:$G,6,0),0)/$H$7</f>
        <v>13.022182000000001</v>
      </c>
      <c r="F321" s="279">
        <f>+IFERROR(VLOOKUP(B321,BP_202006!$B:$G,6,0),0)/$H$7</f>
        <v>13.022182000000001</v>
      </c>
      <c r="G321" s="279">
        <f t="shared" si="13"/>
        <v>0</v>
      </c>
      <c r="H321" s="277"/>
    </row>
    <row r="322" spans="1:8">
      <c r="A322" s="278">
        <f t="shared" si="12"/>
        <v>8</v>
      </c>
      <c r="B322" s="318">
        <v>22110112</v>
      </c>
      <c r="C322" s="278" t="s">
        <v>571</v>
      </c>
      <c r="D322" s="279">
        <f>+IFERROR(VLOOKUP(B322,BP_202206!$B:$G,6,0),0)/$H$7</f>
        <v>31.654422870000001</v>
      </c>
      <c r="E322" s="279">
        <f>+IFERROR(VLOOKUP(B322,BP_202106!$B:$G,6,0),0)/$H$7</f>
        <v>26.92528252</v>
      </c>
      <c r="F322" s="279">
        <f>+IFERROR(VLOOKUP(B322,BP_202006!$B:$G,6,0),0)/$H$7</f>
        <v>26.906282520000001</v>
      </c>
      <c r="G322" s="279">
        <f t="shared" si="13"/>
        <v>4.7291403500000015</v>
      </c>
      <c r="H322" s="277"/>
    </row>
    <row r="323" spans="1:8">
      <c r="A323" s="278">
        <f t="shared" si="12"/>
        <v>8</v>
      </c>
      <c r="B323" s="318">
        <v>22110113</v>
      </c>
      <c r="C323" s="278" t="s">
        <v>572</v>
      </c>
      <c r="D323" s="279">
        <f>+IFERROR(VLOOKUP(B323,BP_202206!$B:$G,6,0),0)/$H$7</f>
        <v>4.3060753600000004</v>
      </c>
      <c r="E323" s="279">
        <f>+IFERROR(VLOOKUP(B323,BP_202106!$B:$G,6,0),0)/$H$7</f>
        <v>4.3060753600000004</v>
      </c>
      <c r="F323" s="279">
        <f>+IFERROR(VLOOKUP(B323,BP_202006!$B:$G,6,0),0)/$H$7</f>
        <v>4.3060753600000004</v>
      </c>
      <c r="G323" s="279">
        <f t="shared" si="13"/>
        <v>0</v>
      </c>
      <c r="H323" s="277"/>
    </row>
    <row r="324" spans="1:8">
      <c r="A324" s="278">
        <f t="shared" si="12"/>
        <v>8</v>
      </c>
      <c r="B324" s="318">
        <v>22110114</v>
      </c>
      <c r="C324" s="278" t="s">
        <v>573</v>
      </c>
      <c r="D324" s="279">
        <f>+IFERROR(VLOOKUP(B324,BP_202206!$B:$G,6,0),0)/$H$7</f>
        <v>0.76173529000000006</v>
      </c>
      <c r="E324" s="279">
        <f>+IFERROR(VLOOKUP(B324,BP_202106!$B:$G,6,0),0)/$H$7</f>
        <v>0.76173529000000006</v>
      </c>
      <c r="F324" s="279">
        <f>+IFERROR(VLOOKUP(B324,BP_202006!$B:$G,6,0),0)/$H$7</f>
        <v>0.76173529000000006</v>
      </c>
      <c r="G324" s="279">
        <f t="shared" si="13"/>
        <v>0</v>
      </c>
      <c r="H324" s="277"/>
    </row>
    <row r="325" spans="1:8">
      <c r="A325" s="278">
        <f t="shared" si="12"/>
        <v>8</v>
      </c>
      <c r="B325" s="318">
        <v>22110115</v>
      </c>
      <c r="C325" s="278" t="s">
        <v>574</v>
      </c>
      <c r="D325" s="279">
        <f>+IFERROR(VLOOKUP(B325,BP_202206!$B:$G,6,0),0)/$H$7</f>
        <v>0.72</v>
      </c>
      <c r="E325" s="279">
        <f>+IFERROR(VLOOKUP(B325,BP_202106!$B:$G,6,0),0)/$H$7</f>
        <v>0.72</v>
      </c>
      <c r="F325" s="279">
        <f>+IFERROR(VLOOKUP(B325,BP_202006!$B:$G,6,0),0)/$H$7</f>
        <v>0.72</v>
      </c>
      <c r="G325" s="279">
        <f t="shared" si="13"/>
        <v>0</v>
      </c>
      <c r="H325" s="277"/>
    </row>
    <row r="326" spans="1:8">
      <c r="A326" s="278">
        <f t="shared" si="12"/>
        <v>8</v>
      </c>
      <c r="B326" s="318">
        <v>22110116</v>
      </c>
      <c r="C326" s="278" t="s">
        <v>575</v>
      </c>
      <c r="D326" s="279">
        <f>+IFERROR(VLOOKUP(B326,BP_202206!$B:$G,6,0),0)/$H$7</f>
        <v>32.618501000000002</v>
      </c>
      <c r="E326" s="279">
        <f>+IFERROR(VLOOKUP(B326,BP_202106!$B:$G,6,0),0)/$H$7</f>
        <v>32.618501000000002</v>
      </c>
      <c r="F326" s="279">
        <f>+IFERROR(VLOOKUP(B326,BP_202006!$B:$G,6,0),0)/$H$7</f>
        <v>20.304480000000002</v>
      </c>
      <c r="G326" s="279">
        <f t="shared" si="13"/>
        <v>0</v>
      </c>
      <c r="H326" s="277"/>
    </row>
    <row r="327" spans="1:8">
      <c r="A327" s="278">
        <f t="shared" si="12"/>
        <v>8</v>
      </c>
      <c r="B327" s="318">
        <v>22110117</v>
      </c>
      <c r="C327" s="278" t="s">
        <v>576</v>
      </c>
      <c r="D327" s="279">
        <f>+IFERROR(VLOOKUP(B327,BP_202206!$B:$G,6,0),0)/$H$7</f>
        <v>0</v>
      </c>
      <c r="E327" s="279">
        <f>+IFERROR(VLOOKUP(B327,BP_202106!$B:$G,6,0),0)/$H$7</f>
        <v>0</v>
      </c>
      <c r="F327" s="279">
        <f>+IFERROR(VLOOKUP(B327,BP_202006!$B:$G,6,0),0)/$H$7</f>
        <v>0</v>
      </c>
      <c r="G327" s="279">
        <f t="shared" si="13"/>
        <v>0</v>
      </c>
      <c r="H327" s="277"/>
    </row>
    <row r="328" spans="1:8">
      <c r="A328" s="278">
        <f t="shared" si="12"/>
        <v>8</v>
      </c>
      <c r="B328" s="318">
        <v>22110118</v>
      </c>
      <c r="C328" s="278" t="s">
        <v>577</v>
      </c>
      <c r="D328" s="279">
        <f>+IFERROR(VLOOKUP(B328,BP_202206!$B:$G,6,0),0)/$H$7</f>
        <v>16.222011179999999</v>
      </c>
      <c r="E328" s="279">
        <f>+IFERROR(VLOOKUP(B328,BP_202106!$B:$G,6,0),0)/$H$7</f>
        <v>16.222011179999999</v>
      </c>
      <c r="F328" s="279">
        <f>+IFERROR(VLOOKUP(B328,BP_202006!$B:$G,6,0),0)/$H$7</f>
        <v>16.222011179999999</v>
      </c>
      <c r="G328" s="279">
        <f t="shared" si="13"/>
        <v>0</v>
      </c>
      <c r="H328" s="277"/>
    </row>
    <row r="329" spans="1:8">
      <c r="A329" s="278">
        <f t="shared" si="12"/>
        <v>8</v>
      </c>
      <c r="B329" s="318">
        <v>22110119</v>
      </c>
      <c r="C329" s="278" t="s">
        <v>578</v>
      </c>
      <c r="D329" s="279">
        <f>+IFERROR(VLOOKUP(B329,BP_202206!$B:$G,6,0),0)/$H$7</f>
        <v>11.514191</v>
      </c>
      <c r="E329" s="279">
        <f>+IFERROR(VLOOKUP(B329,BP_202106!$B:$G,6,0),0)/$H$7</f>
        <v>11.514191</v>
      </c>
      <c r="F329" s="279">
        <f>+IFERROR(VLOOKUP(B329,BP_202006!$B:$G,6,0),0)/$H$7</f>
        <v>11.514191</v>
      </c>
      <c r="G329" s="279">
        <f t="shared" si="13"/>
        <v>0</v>
      </c>
      <c r="H329" s="277"/>
    </row>
    <row r="330" spans="1:8">
      <c r="A330" s="278">
        <f t="shared" si="12"/>
        <v>8</v>
      </c>
      <c r="B330" s="318">
        <v>22110120</v>
      </c>
      <c r="C330" s="278" t="s">
        <v>579</v>
      </c>
      <c r="D330" s="279">
        <f>+IFERROR(VLOOKUP(B330,BP_202206!$B:$G,6,0),0)/$H$7</f>
        <v>80.132083969999996</v>
      </c>
      <c r="E330" s="279">
        <f>+IFERROR(VLOOKUP(B330,BP_202106!$B:$G,6,0),0)/$H$7</f>
        <v>80.132083969999996</v>
      </c>
      <c r="F330" s="279">
        <f>+IFERROR(VLOOKUP(B330,BP_202006!$B:$G,6,0),0)/$H$7</f>
        <v>80.132083969999996</v>
      </c>
      <c r="G330" s="279">
        <f t="shared" si="13"/>
        <v>0</v>
      </c>
      <c r="H330" s="277"/>
    </row>
    <row r="331" spans="1:8">
      <c r="A331" s="278">
        <f t="shared" ref="A331:A405" si="14">+LEN(B331)</f>
        <v>8</v>
      </c>
      <c r="B331" s="318">
        <v>22110121</v>
      </c>
      <c r="C331" s="278" t="s">
        <v>570</v>
      </c>
      <c r="D331" s="279">
        <f>+IFERROR(VLOOKUP(B331,BP_202206!$B:$G,6,0),0)/$H$7</f>
        <v>268.25437898000001</v>
      </c>
      <c r="E331" s="279">
        <f>+IFERROR(VLOOKUP(B331,BP_202106!$B:$G,6,0),0)/$H$7</f>
        <v>245.36755597999999</v>
      </c>
      <c r="F331" s="279">
        <f>+IFERROR(VLOOKUP(B331,BP_202006!$B:$G,6,0),0)/$H$7</f>
        <v>206.05894215000001</v>
      </c>
      <c r="G331" s="279">
        <f t="shared" si="13"/>
        <v>22.886823000000021</v>
      </c>
      <c r="H331" s="277"/>
    </row>
    <row r="332" spans="1:8">
      <c r="A332" s="278">
        <f t="shared" si="14"/>
        <v>8</v>
      </c>
      <c r="B332" s="318">
        <v>22110122</v>
      </c>
      <c r="C332" s="278" t="s">
        <v>580</v>
      </c>
      <c r="D332" s="279">
        <f>+IFERROR(VLOOKUP(B332,BP_202206!$B:$G,6,0),0)/$H$7</f>
        <v>0.62115004000000007</v>
      </c>
      <c r="E332" s="279">
        <f>+IFERROR(VLOOKUP(B332,BP_202106!$B:$G,6,0),0)/$H$7</f>
        <v>0.62115004000000007</v>
      </c>
      <c r="F332" s="279">
        <f>+IFERROR(VLOOKUP(B332,BP_202006!$B:$G,6,0),0)/$H$7</f>
        <v>0.62115004000000007</v>
      </c>
      <c r="G332" s="279">
        <f t="shared" si="13"/>
        <v>0</v>
      </c>
      <c r="H332" s="277"/>
    </row>
    <row r="333" spans="1:8">
      <c r="A333" s="278">
        <f t="shared" si="14"/>
        <v>8</v>
      </c>
      <c r="B333" s="318">
        <v>22110123</v>
      </c>
      <c r="C333" s="278" t="s">
        <v>581</v>
      </c>
      <c r="D333" s="279">
        <f>+IFERROR(VLOOKUP(B333,BP_202206!$B:$G,6,0),0)/$H$7</f>
        <v>23.857756970000001</v>
      </c>
      <c r="E333" s="279">
        <f>+IFERROR(VLOOKUP(B333,BP_202106!$B:$G,6,0),0)/$H$7</f>
        <v>5.5354910799999999</v>
      </c>
      <c r="F333" s="279">
        <f>+IFERROR(VLOOKUP(B333,BP_202006!$B:$G,6,0),0)/$H$7</f>
        <v>0.25080200000000002</v>
      </c>
      <c r="G333" s="279">
        <f t="shared" si="13"/>
        <v>18.322265890000001</v>
      </c>
      <c r="H333" s="277"/>
    </row>
    <row r="334" spans="1:8">
      <c r="A334" s="278">
        <f t="shared" si="14"/>
        <v>8</v>
      </c>
      <c r="B334" s="318">
        <v>22110124</v>
      </c>
      <c r="C334" s="278" t="s">
        <v>582</v>
      </c>
      <c r="D334" s="279">
        <f>+IFERROR(VLOOKUP(B334,BP_202206!$B:$G,6,0),0)/$H$7</f>
        <v>58.113638340000001</v>
      </c>
      <c r="E334" s="279">
        <f>+IFERROR(VLOOKUP(B334,BP_202106!$B:$G,6,0),0)/$H$7</f>
        <v>44.006</v>
      </c>
      <c r="F334" s="279">
        <f>+IFERROR(VLOOKUP(B334,BP_202006!$B:$G,6,0),0)/$H$7</f>
        <v>44.006</v>
      </c>
      <c r="G334" s="279">
        <f t="shared" si="13"/>
        <v>14.107638340000001</v>
      </c>
      <c r="H334" s="277"/>
    </row>
    <row r="335" spans="1:8">
      <c r="A335" s="278">
        <f t="shared" si="14"/>
        <v>8</v>
      </c>
      <c r="B335" s="318">
        <v>22110135</v>
      </c>
      <c r="C335" s="278" t="s">
        <v>583</v>
      </c>
      <c r="D335" s="279">
        <f>+IFERROR(VLOOKUP(B335,BP_202206!$B:$G,6,0),0)/$H$7</f>
        <v>210.738145</v>
      </c>
      <c r="E335" s="279">
        <f>+IFERROR(VLOOKUP(B335,BP_202106!$B:$G,6,0),0)/$H$7</f>
        <v>210.738145</v>
      </c>
      <c r="F335" s="279">
        <f>+IFERROR(VLOOKUP(B335,BP_202006!$B:$G,6,0),0)/$H$7</f>
        <v>210.738145</v>
      </c>
      <c r="G335" s="279">
        <f t="shared" si="13"/>
        <v>0</v>
      </c>
      <c r="H335" s="277"/>
    </row>
    <row r="336" spans="1:8">
      <c r="A336" s="278">
        <f t="shared" si="14"/>
        <v>8</v>
      </c>
      <c r="B336" s="318">
        <v>22110136</v>
      </c>
      <c r="C336" s="278" t="s">
        <v>584</v>
      </c>
      <c r="D336" s="279">
        <f>+IFERROR(VLOOKUP(B336,BP_202206!$B:$G,6,0),0)/$H$7</f>
        <v>11.28442808</v>
      </c>
      <c r="E336" s="279">
        <f>+IFERROR(VLOOKUP(B336,BP_202106!$B:$G,6,0),0)/$H$7</f>
        <v>11.28442808</v>
      </c>
      <c r="F336" s="279">
        <f>+IFERROR(VLOOKUP(B336,BP_202006!$B:$G,6,0),0)/$H$7</f>
        <v>11.28442808</v>
      </c>
      <c r="G336" s="279">
        <f t="shared" si="13"/>
        <v>0</v>
      </c>
      <c r="H336" s="277"/>
    </row>
    <row r="337" spans="1:8">
      <c r="A337" s="278">
        <f t="shared" si="14"/>
        <v>8</v>
      </c>
      <c r="B337" s="318">
        <v>22110147</v>
      </c>
      <c r="C337" s="278" t="s">
        <v>585</v>
      </c>
      <c r="D337" s="279">
        <f>+IFERROR(VLOOKUP(B337,BP_202206!$B:$G,6,0),0)/$H$7</f>
        <v>25.46806346</v>
      </c>
      <c r="E337" s="279">
        <f>+IFERROR(VLOOKUP(B337,BP_202106!$B:$G,6,0),0)/$H$7</f>
        <v>24.929711680000004</v>
      </c>
      <c r="F337" s="279">
        <f>+IFERROR(VLOOKUP(B337,BP_202006!$B:$G,6,0),0)/$H$7</f>
        <v>24.838045010000002</v>
      </c>
      <c r="G337" s="279">
        <f t="shared" si="13"/>
        <v>0.53835177999999573</v>
      </c>
      <c r="H337" s="277"/>
    </row>
    <row r="338" spans="1:8">
      <c r="A338" s="278">
        <f t="shared" si="14"/>
        <v>8</v>
      </c>
      <c r="B338" s="318">
        <v>22110164</v>
      </c>
      <c r="C338" s="278" t="s">
        <v>553</v>
      </c>
      <c r="D338" s="279">
        <f>+IFERROR(VLOOKUP(B338,BP_202206!$B:$G,6,0),0)/$H$7</f>
        <v>3.7545535699999997</v>
      </c>
      <c r="E338" s="279">
        <f>+IFERROR(VLOOKUP(B338,BP_202106!$B:$G,6,0),0)/$H$7</f>
        <v>3.7545535699999997</v>
      </c>
      <c r="F338" s="279">
        <f>+IFERROR(VLOOKUP(B338,BP_202006!$B:$G,6,0),0)/$H$7</f>
        <v>3.7545535699999997</v>
      </c>
      <c r="G338" s="279">
        <f t="shared" si="13"/>
        <v>0</v>
      </c>
      <c r="H338" s="277"/>
    </row>
    <row r="339" spans="1:8">
      <c r="A339" s="278">
        <f t="shared" si="14"/>
        <v>8</v>
      </c>
      <c r="B339" s="318">
        <v>22110165</v>
      </c>
      <c r="C339" s="278" t="s">
        <v>586</v>
      </c>
      <c r="D339" s="279">
        <f>+IFERROR(VLOOKUP(B339,BP_202206!$B:$G,6,0),0)/$H$7</f>
        <v>0.108</v>
      </c>
      <c r="E339" s="279">
        <f>+IFERROR(VLOOKUP(B339,BP_202106!$B:$G,6,0),0)/$H$7</f>
        <v>0.108</v>
      </c>
      <c r="F339" s="279">
        <f>+IFERROR(VLOOKUP(B339,BP_202006!$B:$G,6,0),0)/$H$7</f>
        <v>0.108</v>
      </c>
      <c r="G339" s="279">
        <f t="shared" si="13"/>
        <v>0</v>
      </c>
      <c r="H339" s="277"/>
    </row>
    <row r="340" spans="1:8">
      <c r="A340" s="278">
        <f t="shared" si="14"/>
        <v>8</v>
      </c>
      <c r="B340" s="318">
        <v>22110170</v>
      </c>
      <c r="C340" s="278" t="s">
        <v>587</v>
      </c>
      <c r="D340" s="279">
        <f>+IFERROR(VLOOKUP(B340,BP_202206!$B:$G,6,0),0)/$H$7</f>
        <v>0</v>
      </c>
      <c r="E340" s="279">
        <f>+IFERROR(VLOOKUP(B340,BP_202106!$B:$G,6,0),0)/$H$7</f>
        <v>0</v>
      </c>
      <c r="F340" s="279">
        <f>+IFERROR(VLOOKUP(B340,BP_202006!$B:$G,6,0),0)/$H$7</f>
        <v>0</v>
      </c>
      <c r="G340" s="279">
        <f t="shared" si="13"/>
        <v>0</v>
      </c>
      <c r="H340" s="277"/>
    </row>
    <row r="341" spans="1:8">
      <c r="A341" s="278">
        <f t="shared" si="14"/>
        <v>8</v>
      </c>
      <c r="B341" s="318">
        <v>22110171</v>
      </c>
      <c r="C341" s="278" t="s">
        <v>588</v>
      </c>
      <c r="D341" s="279">
        <f>+IFERROR(VLOOKUP(B341,BP_202206!$B:$G,6,0),0)/$H$7</f>
        <v>1.4104254700000001</v>
      </c>
      <c r="E341" s="279">
        <f>+IFERROR(VLOOKUP(B341,BP_202106!$B:$G,6,0),0)/$H$7</f>
        <v>1.41557369</v>
      </c>
      <c r="F341" s="279">
        <f>+IFERROR(VLOOKUP(B341,BP_202006!$B:$G,6,0),0)/$H$7</f>
        <v>1.27900272</v>
      </c>
      <c r="G341" s="279">
        <f t="shared" si="13"/>
        <v>-5.1482199999999256E-3</v>
      </c>
      <c r="H341" s="277"/>
    </row>
    <row r="342" spans="1:8">
      <c r="A342" s="278">
        <f t="shared" si="14"/>
        <v>8</v>
      </c>
      <c r="B342" s="318">
        <v>22110172</v>
      </c>
      <c r="C342" s="278" t="s">
        <v>589</v>
      </c>
      <c r="D342" s="279">
        <f>+IFERROR(VLOOKUP(B342,BP_202206!$B:$G,6,0),0)/$H$7</f>
        <v>0</v>
      </c>
      <c r="E342" s="279">
        <f>+IFERROR(VLOOKUP(B342,BP_202106!$B:$G,6,0),0)/$H$7</f>
        <v>0</v>
      </c>
      <c r="F342" s="279">
        <f>+IFERROR(VLOOKUP(B342,BP_202006!$B:$G,6,0),0)/$H$7</f>
        <v>0</v>
      </c>
      <c r="G342" s="279">
        <f t="shared" si="13"/>
        <v>0</v>
      </c>
      <c r="H342" s="277"/>
    </row>
    <row r="343" spans="1:8">
      <c r="A343" s="278">
        <f t="shared" si="14"/>
        <v>8</v>
      </c>
      <c r="B343" s="318">
        <v>22110194</v>
      </c>
      <c r="C343" s="278" t="s">
        <v>590</v>
      </c>
      <c r="D343" s="279">
        <f>+IFERROR(VLOOKUP(B343,BP_202206!$B:$G,6,0),0)/$H$7</f>
        <v>0</v>
      </c>
      <c r="E343" s="279">
        <f>+IFERROR(VLOOKUP(B343,BP_202106!$B:$G,6,0),0)/$H$7</f>
        <v>0</v>
      </c>
      <c r="F343" s="279">
        <f>+IFERROR(VLOOKUP(B343,BP_202006!$B:$G,6,0),0)/$H$7</f>
        <v>0</v>
      </c>
      <c r="G343" s="279"/>
      <c r="H343" s="277"/>
    </row>
    <row r="344" spans="1:8">
      <c r="A344" s="278">
        <f t="shared" si="14"/>
        <v>8</v>
      </c>
      <c r="B344" s="318">
        <v>22110195</v>
      </c>
      <c r="C344" s="278" t="s">
        <v>591</v>
      </c>
      <c r="D344" s="279">
        <f>+IFERROR(VLOOKUP(B344,BP_202206!$B:$G,6,0),0)/$H$7</f>
        <v>0</v>
      </c>
      <c r="E344" s="279">
        <f>+IFERROR(VLOOKUP(B344,BP_202106!$B:$G,6,0),0)/$H$7</f>
        <v>0</v>
      </c>
      <c r="F344" s="279">
        <f>+IFERROR(VLOOKUP(B344,BP_202006!$B:$G,6,0),0)/$H$7</f>
        <v>0</v>
      </c>
      <c r="G344" s="279">
        <f t="shared" si="13"/>
        <v>0</v>
      </c>
      <c r="H344" s="277"/>
    </row>
    <row r="345" spans="1:8">
      <c r="A345" s="278">
        <f t="shared" si="14"/>
        <v>8</v>
      </c>
      <c r="B345" s="318">
        <v>22110198</v>
      </c>
      <c r="C345" s="278" t="s">
        <v>592</v>
      </c>
      <c r="D345" s="279">
        <f>+IFERROR(VLOOKUP(B345,BP_202206!$B:$G,6,0),0)/$H$7</f>
        <v>1.5180806899999999</v>
      </c>
      <c r="E345" s="279">
        <f>+IFERROR(VLOOKUP(B345,BP_202106!$B:$G,6,0),0)/$H$7</f>
        <v>1.5180806899999999</v>
      </c>
      <c r="F345" s="279">
        <f>+IFERROR(VLOOKUP(B345,BP_202006!$B:$G,6,0),0)/$H$7</f>
        <v>1.5180806899999999</v>
      </c>
      <c r="G345" s="279">
        <f t="shared" si="13"/>
        <v>0</v>
      </c>
      <c r="H345" s="277"/>
    </row>
    <row r="346" spans="1:8">
      <c r="A346" s="278">
        <f t="shared" si="14"/>
        <v>8</v>
      </c>
      <c r="B346" s="318">
        <v>22110199</v>
      </c>
      <c r="C346" s="278" t="s">
        <v>593</v>
      </c>
      <c r="D346" s="279">
        <f>+IFERROR(VLOOKUP(B346,BP_202206!$B:$G,6,0),0)/$H$7</f>
        <v>191.71773694000001</v>
      </c>
      <c r="E346" s="279">
        <f>+IFERROR(VLOOKUP(B346,BP_202106!$B:$G,6,0),0)/$H$7</f>
        <v>189.49807735999997</v>
      </c>
      <c r="F346" s="279">
        <f>+IFERROR(VLOOKUP(B346,BP_202006!$B:$G,6,0),0)/$H$7</f>
        <v>84.184240379999977</v>
      </c>
      <c r="G346" s="279">
        <f t="shared" si="13"/>
        <v>2.2196595800000409</v>
      </c>
      <c r="H346" s="277"/>
    </row>
    <row r="347" spans="1:8">
      <c r="A347" s="278">
        <f t="shared" si="14"/>
        <v>6</v>
      </c>
      <c r="B347" s="318">
        <v>221109</v>
      </c>
      <c r="C347" s="278" t="s">
        <v>594</v>
      </c>
      <c r="D347" s="279">
        <f>+IFERROR(VLOOKUP(B347,BP_202206!$B:$G,6,0),0)/$H$7</f>
        <v>727.06601745</v>
      </c>
      <c r="E347" s="279">
        <f>+IFERROR(VLOOKUP(B347,BP_202106!$B:$G,6,0),0)/$H$7</f>
        <v>724.06601744999989</v>
      </c>
      <c r="F347" s="279">
        <f>+IFERROR(VLOOKUP(B347,BP_202006!$B:$G,6,0),0)/$H$7</f>
        <v>185.77236569999999</v>
      </c>
      <c r="G347" s="279">
        <f t="shared" ref="G347:G412" si="15">+D347-E347</f>
        <v>3.0000000000001137</v>
      </c>
      <c r="H347" s="277"/>
    </row>
    <row r="348" spans="1:8">
      <c r="A348" s="278">
        <f t="shared" si="14"/>
        <v>8</v>
      </c>
      <c r="B348" s="318">
        <v>22110902</v>
      </c>
      <c r="C348" s="278" t="s">
        <v>595</v>
      </c>
      <c r="D348" s="279">
        <f>+IFERROR(VLOOKUP(B348,BP_202206!$B:$G,6,0),0)/$H$7</f>
        <v>727.06601745</v>
      </c>
      <c r="E348" s="279">
        <f>+IFERROR(VLOOKUP(B348,BP_202106!$B:$G,6,0),0)/$H$7</f>
        <v>724.06601744999989</v>
      </c>
      <c r="F348" s="279">
        <f>+IFERROR(VLOOKUP(B348,BP_202006!$B:$G,6,0),0)/$H$7</f>
        <v>185.77236569999999</v>
      </c>
      <c r="G348" s="279">
        <f t="shared" si="15"/>
        <v>3.0000000000001137</v>
      </c>
      <c r="H348" s="277"/>
    </row>
    <row r="349" spans="1:8">
      <c r="A349" s="278">
        <f t="shared" si="14"/>
        <v>6</v>
      </c>
      <c r="B349" s="318">
        <v>221110</v>
      </c>
      <c r="C349" s="278" t="s">
        <v>596</v>
      </c>
      <c r="D349" s="279">
        <f>+IFERROR(VLOOKUP(B349,BP_202206!$B:$G,6,0),0)/$H$7</f>
        <v>1746.9819167600003</v>
      </c>
      <c r="E349" s="279">
        <f>+IFERROR(VLOOKUP(B349,BP_202106!$B:$G,6,0),0)/$H$7</f>
        <v>1745.1497571000002</v>
      </c>
      <c r="F349" s="279">
        <f>+IFERROR(VLOOKUP(B349,BP_202006!$B:$G,6,0),0)/$H$7</f>
        <v>1695.2658536500001</v>
      </c>
      <c r="G349" s="279">
        <f t="shared" si="15"/>
        <v>1.8321596600001158</v>
      </c>
      <c r="H349" s="277"/>
    </row>
    <row r="350" spans="1:8">
      <c r="A350" s="278">
        <f t="shared" si="14"/>
        <v>8</v>
      </c>
      <c r="B350" s="318">
        <v>22111001</v>
      </c>
      <c r="C350" s="278" t="s">
        <v>597</v>
      </c>
      <c r="D350" s="279">
        <f>+IFERROR(VLOOKUP(B350,BP_202206!$B:$G,6,0),0)/$H$7</f>
        <v>1566.5325571000001</v>
      </c>
      <c r="E350" s="279">
        <f>+IFERROR(VLOOKUP(B350,BP_202106!$B:$G,6,0),0)/$H$7</f>
        <v>1564.70039744</v>
      </c>
      <c r="F350" s="279">
        <f>+IFERROR(VLOOKUP(B350,BP_202006!$B:$G,6,0),0)/$H$7</f>
        <v>1514.81649399</v>
      </c>
      <c r="G350" s="279">
        <f t="shared" si="15"/>
        <v>1.8321596600001158</v>
      </c>
      <c r="H350" s="277"/>
    </row>
    <row r="351" spans="1:8">
      <c r="A351" s="278">
        <f t="shared" si="14"/>
        <v>8</v>
      </c>
      <c r="B351" s="318">
        <v>22111002</v>
      </c>
      <c r="C351" s="278" t="s">
        <v>598</v>
      </c>
      <c r="D351" s="279">
        <f>+IFERROR(VLOOKUP(B351,BP_202206!$B:$G,6,0),0)/$H$7</f>
        <v>180.44935966</v>
      </c>
      <c r="E351" s="279">
        <f>+IFERROR(VLOOKUP(B351,BP_202106!$B:$G,6,0),0)/$H$7</f>
        <v>180.44935966</v>
      </c>
      <c r="F351" s="279">
        <f>+IFERROR(VLOOKUP(B351,BP_202006!$B:$G,6,0),0)/$H$7</f>
        <v>180.44935966</v>
      </c>
      <c r="G351" s="279">
        <f t="shared" si="15"/>
        <v>0</v>
      </c>
      <c r="H351" s="277"/>
    </row>
    <row r="352" spans="1:8">
      <c r="A352" s="278">
        <f t="shared" si="14"/>
        <v>4</v>
      </c>
      <c r="B352" s="318">
        <v>2220</v>
      </c>
      <c r="C352" s="278" t="s">
        <v>599</v>
      </c>
      <c r="D352" s="279">
        <f>+IFERROR(VLOOKUP(B352,BP_202206!$B:$G,6,0),0)/$H$7</f>
        <v>103.94033442999999</v>
      </c>
      <c r="E352" s="279">
        <f>+IFERROR(VLOOKUP(B352,BP_202106!$B:$G,6,0),0)/$H$7</f>
        <v>103.8365405</v>
      </c>
      <c r="F352" s="279">
        <f>+IFERROR(VLOOKUP(B352,BP_202006!$B:$G,6,0),0)/$H$7</f>
        <v>35.244804219999999</v>
      </c>
      <c r="G352" s="279">
        <f t="shared" si="15"/>
        <v>0.10379392999999482</v>
      </c>
      <c r="H352" s="277"/>
    </row>
    <row r="353" spans="1:8">
      <c r="A353" s="278">
        <f t="shared" si="14"/>
        <v>6</v>
      </c>
      <c r="B353" s="318">
        <v>222001</v>
      </c>
      <c r="C353" s="278" t="s">
        <v>600</v>
      </c>
      <c r="D353" s="279">
        <f>+IFERROR(VLOOKUP(B353,BP_202206!$B:$G,6,0),0)/$H$7</f>
        <v>42.921103099999996</v>
      </c>
      <c r="E353" s="279">
        <f>+IFERROR(VLOOKUP(B353,BP_202106!$B:$G,6,0),0)/$H$7</f>
        <v>42.845957390000002</v>
      </c>
      <c r="F353" s="279">
        <f>+IFERROR(VLOOKUP(B353,BP_202006!$B:$G,6,0),0)/$H$7</f>
        <v>22.07423545</v>
      </c>
      <c r="G353" s="279">
        <f t="shared" si="15"/>
        <v>7.5145709999993926E-2</v>
      </c>
      <c r="H353" s="277"/>
    </row>
    <row r="354" spans="1:8">
      <c r="A354" s="278">
        <f t="shared" si="14"/>
        <v>8</v>
      </c>
      <c r="B354" s="318">
        <v>22200124</v>
      </c>
      <c r="C354" s="278" t="s">
        <v>601</v>
      </c>
      <c r="D354" s="279">
        <f>+IFERROR(VLOOKUP(B354,BP_202206!$B:$G,6,0),0)/$H$7</f>
        <v>18.562933949999998</v>
      </c>
      <c r="E354" s="279">
        <f>+IFERROR(VLOOKUP(B354,BP_202106!$B:$G,6,0),0)/$H$7</f>
        <v>18.487788239999997</v>
      </c>
      <c r="F354" s="279">
        <f>+IFERROR(VLOOKUP(B354,BP_202006!$B:$G,6,0),0)/$H$7</f>
        <v>16.065592300000002</v>
      </c>
      <c r="G354" s="279">
        <f t="shared" si="15"/>
        <v>7.5145710000001031E-2</v>
      </c>
      <c r="H354" s="277"/>
    </row>
    <row r="355" spans="1:8">
      <c r="A355" s="278">
        <f t="shared" si="14"/>
        <v>8</v>
      </c>
      <c r="B355" s="318">
        <v>22200125</v>
      </c>
      <c r="C355" s="278" t="s">
        <v>602</v>
      </c>
      <c r="D355" s="279">
        <f>+IFERROR(VLOOKUP(B355,BP_202206!$B:$G,6,0),0)/$H$7</f>
        <v>2.8161000000000001E-4</v>
      </c>
      <c r="E355" s="279">
        <f>+IFERROR(VLOOKUP(B355,BP_202106!$B:$G,6,0),0)/$H$7</f>
        <v>2.8161000000000001E-4</v>
      </c>
      <c r="F355" s="279">
        <f>+IFERROR(VLOOKUP(B355,BP_202006!$B:$G,6,0),0)/$H$7</f>
        <v>2.8161000000000001E-4</v>
      </c>
      <c r="G355" s="279">
        <f t="shared" si="15"/>
        <v>0</v>
      </c>
      <c r="H355" s="277"/>
    </row>
    <row r="356" spans="1:8">
      <c r="A356" s="278">
        <f t="shared" si="14"/>
        <v>8</v>
      </c>
      <c r="B356" s="318">
        <v>22200126</v>
      </c>
      <c r="C356" s="278" t="s">
        <v>603</v>
      </c>
      <c r="D356" s="279">
        <f>+IFERROR(VLOOKUP(B356,BP_202206!$B:$G,6,0),0)/$H$7</f>
        <v>0.79035500000000003</v>
      </c>
      <c r="E356" s="279">
        <f>+IFERROR(VLOOKUP(B356,BP_202106!$B:$G,6,0),0)/$H$7</f>
        <v>0.79035500000000003</v>
      </c>
      <c r="F356" s="279">
        <f>+IFERROR(VLOOKUP(B356,BP_202006!$B:$G,6,0),0)/$H$7</f>
        <v>0.79035500000000003</v>
      </c>
      <c r="G356" s="279">
        <f t="shared" si="15"/>
        <v>0</v>
      </c>
      <c r="H356" s="277"/>
    </row>
    <row r="357" spans="1:8">
      <c r="A357" s="278">
        <f t="shared" si="14"/>
        <v>8</v>
      </c>
      <c r="B357" s="318">
        <v>22200127</v>
      </c>
      <c r="C357" s="278" t="s">
        <v>604</v>
      </c>
      <c r="D357" s="279">
        <f>+IFERROR(VLOOKUP(B357,BP_202206!$B:$G,6,0),0)/$H$7</f>
        <v>23.567532539999998</v>
      </c>
      <c r="E357" s="279">
        <f>+IFERROR(VLOOKUP(B357,BP_202106!$B:$G,6,0),0)/$H$7</f>
        <v>23.567532539999998</v>
      </c>
      <c r="F357" s="279">
        <f>+IFERROR(VLOOKUP(B357,BP_202006!$B:$G,6,0),0)/$H$7</f>
        <v>5.2180065400000002</v>
      </c>
      <c r="G357" s="279">
        <f t="shared" si="15"/>
        <v>0</v>
      </c>
      <c r="H357" s="277"/>
    </row>
    <row r="358" spans="1:8">
      <c r="A358" s="278">
        <f t="shared" si="14"/>
        <v>6</v>
      </c>
      <c r="B358" s="318">
        <v>222090</v>
      </c>
      <c r="C358" s="278" t="s">
        <v>605</v>
      </c>
      <c r="D358" s="279">
        <f>+IFERROR(VLOOKUP(B358,BP_202206!$B:$G,6,0),0)/$H$7</f>
        <v>61.019231329999997</v>
      </c>
      <c r="E358" s="279">
        <f>+IFERROR(VLOOKUP(B358,BP_202106!$B:$G,6,0),0)/$H$7</f>
        <v>60.990583110000003</v>
      </c>
      <c r="F358" s="279">
        <f>+IFERROR(VLOOKUP(B358,BP_202006!$B:$G,6,0),0)/$H$7</f>
        <v>13.170568770000001</v>
      </c>
      <c r="G358" s="279">
        <f t="shared" si="15"/>
        <v>2.8648219999993785E-2</v>
      </c>
      <c r="H358" s="277"/>
    </row>
    <row r="359" spans="1:8">
      <c r="A359" s="278">
        <f t="shared" si="14"/>
        <v>8</v>
      </c>
      <c r="B359" s="318">
        <v>22209005</v>
      </c>
      <c r="C359" s="278" t="s">
        <v>606</v>
      </c>
      <c r="D359" s="279">
        <f>+IFERROR(VLOOKUP(B359,BP_202206!$B:$G,6,0),0)/$H$7</f>
        <v>0.29262300000000002</v>
      </c>
      <c r="E359" s="279">
        <f>+IFERROR(VLOOKUP(B359,BP_202106!$B:$G,6,0),0)/$H$7</f>
        <v>0.29262300000000002</v>
      </c>
      <c r="F359" s="279">
        <f>+IFERROR(VLOOKUP(B359,BP_202006!$B:$G,6,0),0)/$H$7</f>
        <v>0.29262300000000002</v>
      </c>
      <c r="G359" s="279">
        <f t="shared" si="15"/>
        <v>0</v>
      </c>
      <c r="H359" s="277"/>
    </row>
    <row r="360" spans="1:8">
      <c r="A360" s="278">
        <f>+LEN(B360)</f>
        <v>8</v>
      </c>
      <c r="B360" s="318">
        <v>22209006</v>
      </c>
      <c r="C360" s="278" t="s">
        <v>607</v>
      </c>
      <c r="D360" s="279">
        <f>+IFERROR(VLOOKUP(B360,BP_202206!$B:$G,6,0),0)/$H$7</f>
        <v>0.97373211000000004</v>
      </c>
      <c r="E360" s="279">
        <f>+IFERROR(VLOOKUP(B360,BP_202106!$B:$G,6,0),0)/$H$7</f>
        <v>0.94508389000000004</v>
      </c>
      <c r="F360" s="279">
        <f>+IFERROR(VLOOKUP(B360,BP_202006!$B:$G,6,0),0)/$H$7</f>
        <v>0.93510855000000004</v>
      </c>
      <c r="G360" s="279">
        <f t="shared" si="15"/>
        <v>2.8648220000000002E-2</v>
      </c>
      <c r="H360" s="277"/>
    </row>
    <row r="361" spans="1:8">
      <c r="A361" s="278">
        <f>+LEN(B361)</f>
        <v>8</v>
      </c>
      <c r="B361" s="318">
        <v>22209008</v>
      </c>
      <c r="C361" s="278" t="s">
        <v>608</v>
      </c>
      <c r="D361" s="279">
        <f>+IFERROR(VLOOKUP(B361,BP_202206!$B:$G,6,0),0)/$H$7</f>
        <v>59.751707000000003</v>
      </c>
      <c r="E361" s="279">
        <f>+IFERROR(VLOOKUP(B361,BP_202106!$B:$G,6,0),0)/$H$7</f>
        <v>59.751707000000003</v>
      </c>
      <c r="F361" s="279">
        <f>+IFERROR(VLOOKUP(B361,BP_202006!$B:$G,6,0),0)/$H$7</f>
        <v>11.941668</v>
      </c>
      <c r="G361" s="279"/>
      <c r="H361" s="277"/>
    </row>
    <row r="362" spans="1:8">
      <c r="A362" s="278">
        <f t="shared" si="14"/>
        <v>8</v>
      </c>
      <c r="B362" s="318">
        <v>22209009</v>
      </c>
      <c r="C362" s="278" t="s">
        <v>609</v>
      </c>
      <c r="D362" s="279">
        <f>+IFERROR(VLOOKUP(B362,BP_202206!$B:$G,6,0),0)/$H$7</f>
        <v>1.1692200000000001E-3</v>
      </c>
      <c r="E362" s="279">
        <f>+IFERROR(VLOOKUP(B362,BP_202106!$B:$G,6,0),0)/$H$7</f>
        <v>1.1692200000000001E-3</v>
      </c>
      <c r="F362" s="279">
        <f>+IFERROR(VLOOKUP(B362,BP_202006!$B:$G,6,0),0)/$H$7</f>
        <v>1.1692200000000001E-3</v>
      </c>
      <c r="G362" s="279">
        <f t="shared" si="15"/>
        <v>0</v>
      </c>
      <c r="H362" s="277"/>
    </row>
    <row r="363" spans="1:8">
      <c r="A363" s="278">
        <f t="shared" si="14"/>
        <v>2</v>
      </c>
      <c r="B363" s="318">
        <v>24</v>
      </c>
      <c r="C363" s="278" t="s">
        <v>610</v>
      </c>
      <c r="D363" s="279">
        <f>+IFERROR(VLOOKUP(B363,BP_202206!$B:$G,6,0),0)/$H$7</f>
        <v>-1421.8778776600027</v>
      </c>
      <c r="E363" s="279">
        <f>+IFERROR(VLOOKUP(B363,BP_202106!$B:$G,6,0),0)/$H$7</f>
        <v>-1865.1450650600013</v>
      </c>
      <c r="F363" s="279">
        <f>+IFERROR(VLOOKUP(B363,BP_202006!$B:$G,6,0),0)/$H$7</f>
        <v>-1728.0931641100005</v>
      </c>
      <c r="G363" s="279">
        <f t="shared" si="15"/>
        <v>443.26718739999865</v>
      </c>
      <c r="H363" s="277"/>
    </row>
    <row r="364" spans="1:8">
      <c r="A364" s="278">
        <f t="shared" si="14"/>
        <v>4</v>
      </c>
      <c r="B364" s="318">
        <v>2401</v>
      </c>
      <c r="C364" s="278" t="s">
        <v>611</v>
      </c>
      <c r="D364" s="279">
        <f>+IFERROR(VLOOKUP(B364,BP_202206!$B:$G,6,0),0)/$H$7</f>
        <v>-468.83803466000012</v>
      </c>
      <c r="E364" s="279">
        <f>+IFERROR(VLOOKUP(B364,BP_202106!$B:$G,6,0),0)/$H$7</f>
        <v>-771.15174625000009</v>
      </c>
      <c r="F364" s="279">
        <f>+IFERROR(VLOOKUP(B364,BP_202006!$B:$G,6,0),0)/$H$7</f>
        <v>-783.32736513999998</v>
      </c>
      <c r="G364" s="279">
        <f t="shared" si="15"/>
        <v>302.31371158999997</v>
      </c>
      <c r="H364" s="277"/>
    </row>
    <row r="365" spans="1:8">
      <c r="A365" s="278">
        <f t="shared" si="14"/>
        <v>6</v>
      </c>
      <c r="B365" s="318">
        <v>240101</v>
      </c>
      <c r="C365" s="278" t="s">
        <v>612</v>
      </c>
      <c r="D365" s="279">
        <f>+IFERROR(VLOOKUP(B365,BP_202206!$B:$G,6,0),0)/$H$7</f>
        <v>-351.97422548000014</v>
      </c>
      <c r="E365" s="279">
        <f>+IFERROR(VLOOKUP(B365,BP_202106!$B:$G,6,0),0)/$H$7</f>
        <v>-725.87124530000006</v>
      </c>
      <c r="F365" s="279">
        <f>+IFERROR(VLOOKUP(B365,BP_202006!$B:$G,6,0),0)/$H$7</f>
        <v>-709.09280099</v>
      </c>
      <c r="G365" s="279">
        <f t="shared" si="15"/>
        <v>373.89701981999991</v>
      </c>
      <c r="H365" s="277"/>
    </row>
    <row r="366" spans="1:8">
      <c r="A366" s="278">
        <f t="shared" si="14"/>
        <v>8</v>
      </c>
      <c r="B366" s="318">
        <v>24010101</v>
      </c>
      <c r="C366" s="278" t="s">
        <v>613</v>
      </c>
      <c r="D366" s="279">
        <f>+IFERROR(VLOOKUP(B366,BP_202206!$B:$G,6,0),0)/$H$7</f>
        <v>-351.97422548000014</v>
      </c>
      <c r="E366" s="279">
        <f>+IFERROR(VLOOKUP(B366,BP_202106!$B:$G,6,0),0)/$H$7</f>
        <v>-725.87124530000006</v>
      </c>
      <c r="F366" s="279">
        <f>+IFERROR(VLOOKUP(B366,BP_202006!$B:$G,6,0),0)/$H$7</f>
        <v>-709.09280099</v>
      </c>
      <c r="G366" s="279">
        <f t="shared" si="15"/>
        <v>373.89701981999991</v>
      </c>
      <c r="H366" s="277"/>
    </row>
    <row r="367" spans="1:8">
      <c r="A367" s="278">
        <f t="shared" si="14"/>
        <v>6</v>
      </c>
      <c r="B367" s="318">
        <v>240102</v>
      </c>
      <c r="C367" s="278" t="s">
        <v>614</v>
      </c>
      <c r="D367" s="279">
        <f>+IFERROR(VLOOKUP(B367,BP_202206!$B:$G,6,0),0)/$H$7</f>
        <v>-116.86380918</v>
      </c>
      <c r="E367" s="279">
        <f>+IFERROR(VLOOKUP(B367,BP_202106!$B:$G,6,0),0)/$H$7</f>
        <v>-45.280500950000004</v>
      </c>
      <c r="F367" s="279">
        <f>+IFERROR(VLOOKUP(B367,BP_202006!$B:$G,6,0),0)/$H$7</f>
        <v>-74.234564150000011</v>
      </c>
      <c r="G367" s="279">
        <f t="shared" si="15"/>
        <v>-71.58330823</v>
      </c>
      <c r="H367" s="277"/>
    </row>
    <row r="368" spans="1:8">
      <c r="A368" s="278">
        <f t="shared" si="14"/>
        <v>8</v>
      </c>
      <c r="B368" s="318">
        <v>24010201</v>
      </c>
      <c r="C368" s="278" t="s">
        <v>615</v>
      </c>
      <c r="D368" s="279">
        <f>+IFERROR(VLOOKUP(B368,BP_202206!$B:$G,6,0),0)/$H$7</f>
        <v>-115.94633018</v>
      </c>
      <c r="E368" s="279">
        <f>+IFERROR(VLOOKUP(B368,BP_202106!$B:$G,6,0),0)/$H$7</f>
        <v>-45.280500950000004</v>
      </c>
      <c r="F368" s="279">
        <f>+IFERROR(VLOOKUP(B368,BP_202006!$B:$G,6,0),0)/$H$7</f>
        <v>-74.234564150000011</v>
      </c>
      <c r="G368" s="279">
        <f t="shared" si="15"/>
        <v>-70.66582923</v>
      </c>
      <c r="H368" s="277"/>
    </row>
    <row r="369" spans="1:8">
      <c r="A369" s="278">
        <f t="shared" si="14"/>
        <v>8</v>
      </c>
      <c r="B369" s="318">
        <v>24010202</v>
      </c>
      <c r="C369" s="278" t="s">
        <v>616</v>
      </c>
      <c r="D369" s="279">
        <f>+IFERROR(VLOOKUP(B369,BP_202206!$B:$G,6,0),0)/$H$7</f>
        <v>0</v>
      </c>
      <c r="E369" s="279">
        <f>+IFERROR(VLOOKUP(B369,BP_202106!$B:$G,6,0),0)/$H$7</f>
        <v>0</v>
      </c>
      <c r="F369" s="279">
        <f>+IFERROR(VLOOKUP(B369,BP_202006!$B:$G,6,0),0)/$H$7</f>
        <v>0</v>
      </c>
      <c r="G369" s="279">
        <f t="shared" si="15"/>
        <v>0</v>
      </c>
      <c r="H369" s="277"/>
    </row>
    <row r="370" spans="1:8">
      <c r="A370" s="278">
        <f t="shared" si="14"/>
        <v>8</v>
      </c>
      <c r="B370" s="318">
        <v>24010203</v>
      </c>
      <c r="C370" s="278" t="s">
        <v>617</v>
      </c>
      <c r="D370" s="279">
        <f>+IFERROR(VLOOKUP(B370,BP_202206!$B:$G,6,0),0)/$H$7</f>
        <v>0</v>
      </c>
      <c r="E370" s="279">
        <f>+IFERROR(VLOOKUP(B370,BP_202106!$B:$G,6,0),0)/$H$7</f>
        <v>0</v>
      </c>
      <c r="F370" s="279">
        <f>+IFERROR(VLOOKUP(B370,BP_202006!$B:$G,6,0),0)/$H$7</f>
        <v>0</v>
      </c>
      <c r="G370" s="279">
        <f t="shared" si="15"/>
        <v>0</v>
      </c>
      <c r="H370" s="277"/>
    </row>
    <row r="371" spans="1:8">
      <c r="A371" s="278">
        <f t="shared" si="14"/>
        <v>8</v>
      </c>
      <c r="B371" s="318">
        <v>24010204</v>
      </c>
      <c r="C371" s="278" t="s">
        <v>618</v>
      </c>
      <c r="D371" s="279">
        <f>+IFERROR(VLOOKUP(B371,BP_202206!$B:$G,6,0),0)/$H$7</f>
        <v>-0.91747900000000004</v>
      </c>
      <c r="E371" s="279">
        <f>+IFERROR(VLOOKUP(B371,BP_202106!$B:$G,6,0),0)/$H$7</f>
        <v>0</v>
      </c>
      <c r="F371" s="279">
        <f>+IFERROR(VLOOKUP(B371,BP_202006!$B:$G,6,0),0)/$H$7</f>
        <v>0</v>
      </c>
      <c r="G371" s="279">
        <f t="shared" si="15"/>
        <v>-0.91747900000000004</v>
      </c>
      <c r="H371" s="277"/>
    </row>
    <row r="372" spans="1:8">
      <c r="A372" s="278">
        <f t="shared" si="14"/>
        <v>4</v>
      </c>
      <c r="B372" s="318">
        <v>2425</v>
      </c>
      <c r="C372" s="278" t="s">
        <v>619</v>
      </c>
      <c r="D372" s="279">
        <f>+IFERROR(VLOOKUP(B372,BP_202206!$B:$G,6,0),0)/$H$7</f>
        <v>-474.74368299999998</v>
      </c>
      <c r="E372" s="279">
        <f>+IFERROR(VLOOKUP(B372,BP_202106!$B:$G,6,0),0)/$H$7</f>
        <v>-573.55367000000001</v>
      </c>
      <c r="F372" s="279">
        <f>+IFERROR(VLOOKUP(B372,BP_202006!$B:$G,6,0),0)/$H$7</f>
        <v>-89.967198000000025</v>
      </c>
      <c r="G372" s="279">
        <f t="shared" si="15"/>
        <v>98.809987000000035</v>
      </c>
      <c r="H372" s="277"/>
    </row>
    <row r="373" spans="1:8">
      <c r="A373" s="278">
        <f t="shared" si="14"/>
        <v>6</v>
      </c>
      <c r="B373" s="318">
        <v>242501</v>
      </c>
      <c r="C373" s="278" t="s">
        <v>619</v>
      </c>
      <c r="D373" s="279">
        <f>+IFERROR(VLOOKUP(B373,BP_202206!$B:$G,6,0),0)/$H$7</f>
        <v>-104.037882</v>
      </c>
      <c r="E373" s="279">
        <f>+IFERROR(VLOOKUP(B373,BP_202106!$B:$G,6,0),0)/$H$7</f>
        <v>-134.73422199999999</v>
      </c>
      <c r="F373" s="279">
        <f>+IFERROR(VLOOKUP(B373,BP_202006!$B:$G,6,0),0)/$H$7</f>
        <v>-89.777642000000029</v>
      </c>
      <c r="G373" s="279">
        <f t="shared" si="15"/>
        <v>30.696339999999992</v>
      </c>
      <c r="H373" s="277"/>
    </row>
    <row r="374" spans="1:8">
      <c r="A374" s="278">
        <f t="shared" si="14"/>
        <v>8</v>
      </c>
      <c r="B374" s="318">
        <v>24250101</v>
      </c>
      <c r="C374" s="278" t="s">
        <v>620</v>
      </c>
      <c r="D374" s="279">
        <f>+IFERROR(VLOOKUP(B374,BP_202206!$B:$G,6,0),0)/$H$7</f>
        <v>-15.462334</v>
      </c>
      <c r="E374" s="279">
        <f>+IFERROR(VLOOKUP(B374,BP_202106!$B:$G,6,0),0)/$H$7</f>
        <v>-10.582122999999999</v>
      </c>
      <c r="F374" s="279">
        <f>+IFERROR(VLOOKUP(B374,BP_202006!$B:$G,6,0),0)/$H$7</f>
        <v>0</v>
      </c>
      <c r="G374" s="279">
        <f t="shared" si="15"/>
        <v>-4.880211000000001</v>
      </c>
      <c r="H374" s="277"/>
    </row>
    <row r="375" spans="1:8">
      <c r="A375" s="278">
        <f t="shared" si="14"/>
        <v>8</v>
      </c>
      <c r="B375" s="318">
        <v>24250102</v>
      </c>
      <c r="C375" s="278" t="s">
        <v>621</v>
      </c>
      <c r="D375" s="279">
        <f>+IFERROR(VLOOKUP(B375,BP_202206!$B:$G,6,0),0)/$H$7</f>
        <v>0</v>
      </c>
      <c r="E375" s="279">
        <f>+IFERROR(VLOOKUP(B375,BP_202106!$B:$G,6,0),0)/$H$7</f>
        <v>0</v>
      </c>
      <c r="F375" s="279">
        <f>+IFERROR(VLOOKUP(B375,BP_202006!$B:$G,6,0),0)/$H$7</f>
        <v>0</v>
      </c>
      <c r="G375" s="279">
        <f t="shared" si="15"/>
        <v>0</v>
      </c>
      <c r="H375" s="277"/>
    </row>
    <row r="376" spans="1:8">
      <c r="A376" s="278">
        <f t="shared" si="14"/>
        <v>8</v>
      </c>
      <c r="B376" s="318">
        <v>24250103</v>
      </c>
      <c r="C376" s="278" t="s">
        <v>498</v>
      </c>
      <c r="D376" s="279">
        <f>+IFERROR(VLOOKUP(B376,BP_202206!$B:$G,6,0),0)/$H$7</f>
        <v>-2.212500000000002E-2</v>
      </c>
      <c r="E376" s="279">
        <f>+IFERROR(VLOOKUP(B376,BP_202106!$B:$G,6,0),0)/$H$7</f>
        <v>0</v>
      </c>
      <c r="F376" s="279">
        <f>+IFERROR(VLOOKUP(B376,BP_202006!$B:$G,6,0),0)/$H$7</f>
        <v>-0.39636199999999999</v>
      </c>
      <c r="G376" s="279">
        <f t="shared" si="15"/>
        <v>-2.212500000000002E-2</v>
      </c>
      <c r="H376" s="277"/>
    </row>
    <row r="377" spans="1:8">
      <c r="A377" s="278">
        <f t="shared" si="14"/>
        <v>8</v>
      </c>
      <c r="B377" s="318">
        <v>24250104</v>
      </c>
      <c r="C377" s="278" t="s">
        <v>622</v>
      </c>
      <c r="D377" s="279">
        <f>+IFERROR(VLOOKUP(B377,BP_202206!$B:$G,6,0),0)/$H$7</f>
        <v>0</v>
      </c>
      <c r="E377" s="279">
        <f>+IFERROR(VLOOKUP(B377,BP_202106!$B:$G,6,0),0)/$H$7</f>
        <v>0</v>
      </c>
      <c r="F377" s="279">
        <f>+IFERROR(VLOOKUP(B377,BP_202006!$B:$G,6,0),0)/$H$7</f>
        <v>0</v>
      </c>
      <c r="G377" s="279">
        <f t="shared" si="15"/>
        <v>0</v>
      </c>
      <c r="H377" s="277"/>
    </row>
    <row r="378" spans="1:8">
      <c r="A378" s="278">
        <f t="shared" si="14"/>
        <v>8</v>
      </c>
      <c r="B378" s="318">
        <v>24250105</v>
      </c>
      <c r="C378" s="278" t="s">
        <v>623</v>
      </c>
      <c r="D378" s="279">
        <f>+IFERROR(VLOOKUP(B378,BP_202206!$B:$G,6,0),0)/$H$7</f>
        <v>0</v>
      </c>
      <c r="E378" s="279">
        <f>+IFERROR(VLOOKUP(B378,BP_202106!$B:$G,6,0),0)/$H$7</f>
        <v>0</v>
      </c>
      <c r="F378" s="279">
        <f>+IFERROR(VLOOKUP(B378,BP_202006!$B:$G,6,0),0)/$H$7</f>
        <v>0</v>
      </c>
      <c r="G378" s="279">
        <f t="shared" si="15"/>
        <v>0</v>
      </c>
      <c r="H378" s="277"/>
    </row>
    <row r="379" spans="1:8">
      <c r="A379" s="278">
        <f t="shared" si="14"/>
        <v>8</v>
      </c>
      <c r="B379" s="318">
        <v>24250106</v>
      </c>
      <c r="C379" s="278" t="s">
        <v>624</v>
      </c>
      <c r="D379" s="279">
        <f>+IFERROR(VLOOKUP(B379,BP_202206!$B:$G,6,0),0)/$H$7</f>
        <v>0</v>
      </c>
      <c r="E379" s="279">
        <f>+IFERROR(VLOOKUP(B379,BP_202106!$B:$G,6,0),0)/$H$7</f>
        <v>0</v>
      </c>
      <c r="F379" s="279">
        <f>+IFERROR(VLOOKUP(B379,BP_202006!$B:$G,6,0),0)/$H$7</f>
        <v>0</v>
      </c>
      <c r="G379" s="279">
        <f t="shared" si="15"/>
        <v>0</v>
      </c>
      <c r="H379" s="277"/>
    </row>
    <row r="380" spans="1:8">
      <c r="A380" s="278">
        <f t="shared" si="14"/>
        <v>8</v>
      </c>
      <c r="B380" s="318">
        <v>24250107</v>
      </c>
      <c r="C380" s="278" t="s">
        <v>625</v>
      </c>
      <c r="D380" s="279">
        <f>+IFERROR(VLOOKUP(B380,BP_202206!$B:$G,6,0),0)/$H$7</f>
        <v>-0.70567800000000003</v>
      </c>
      <c r="E380" s="279">
        <f>+IFERROR(VLOOKUP(B380,BP_202106!$B:$G,6,0),0)/$H$7</f>
        <v>0</v>
      </c>
      <c r="F380" s="279">
        <f>+IFERROR(VLOOKUP(B380,BP_202006!$B:$G,6,0),0)/$H$7</f>
        <v>0</v>
      </c>
      <c r="G380" s="279">
        <f t="shared" si="15"/>
        <v>-0.70567800000000003</v>
      </c>
      <c r="H380" s="277"/>
    </row>
    <row r="381" spans="1:8">
      <c r="A381" s="278">
        <f t="shared" si="14"/>
        <v>8</v>
      </c>
      <c r="B381" s="318">
        <v>24250108</v>
      </c>
      <c r="C381" s="278" t="s">
        <v>626</v>
      </c>
      <c r="D381" s="279">
        <f>+IFERROR(VLOOKUP(B381,BP_202206!$B:$G,6,0),0)/$H$7</f>
        <v>0</v>
      </c>
      <c r="E381" s="279">
        <f>+IFERROR(VLOOKUP(B381,BP_202106!$B:$G,6,0),0)/$H$7</f>
        <v>0</v>
      </c>
      <c r="F381" s="279">
        <f>+IFERROR(VLOOKUP(B381,BP_202006!$B:$G,6,0),0)/$H$7</f>
        <v>0</v>
      </c>
      <c r="G381" s="279">
        <f t="shared" si="15"/>
        <v>0</v>
      </c>
      <c r="H381" s="277"/>
    </row>
    <row r="382" spans="1:8">
      <c r="A382" s="278">
        <f t="shared" si="14"/>
        <v>8</v>
      </c>
      <c r="B382" s="318">
        <v>24250109</v>
      </c>
      <c r="C382" s="278" t="s">
        <v>627</v>
      </c>
      <c r="D382" s="279">
        <f>+IFERROR(VLOOKUP(B382,BP_202206!$B:$G,6,0),0)/$H$7</f>
        <v>0</v>
      </c>
      <c r="E382" s="279">
        <f>+IFERROR(VLOOKUP(B382,BP_202106!$B:$G,6,0),0)/$H$7</f>
        <v>0</v>
      </c>
      <c r="F382" s="279">
        <f>+IFERROR(VLOOKUP(B382,BP_202006!$B:$G,6,0),0)/$H$7</f>
        <v>0</v>
      </c>
      <c r="G382" s="279">
        <f t="shared" si="15"/>
        <v>0</v>
      </c>
      <c r="H382" s="277"/>
    </row>
    <row r="383" spans="1:8">
      <c r="A383" s="278">
        <f t="shared" si="14"/>
        <v>8</v>
      </c>
      <c r="B383" s="318">
        <v>24250110</v>
      </c>
      <c r="C383" s="278" t="s">
        <v>628</v>
      </c>
      <c r="D383" s="279">
        <f>+IFERROR(VLOOKUP(B383,BP_202206!$B:$G,6,0),0)/$H$7</f>
        <v>0</v>
      </c>
      <c r="E383" s="279">
        <f>+IFERROR(VLOOKUP(B383,BP_202106!$B:$G,6,0),0)/$H$7</f>
        <v>0</v>
      </c>
      <c r="F383" s="279">
        <f>+IFERROR(VLOOKUP(B383,BP_202006!$B:$G,6,0),0)/$H$7</f>
        <v>0</v>
      </c>
      <c r="G383" s="279">
        <f t="shared" si="15"/>
        <v>0</v>
      </c>
      <c r="H383" s="277"/>
    </row>
    <row r="384" spans="1:8">
      <c r="A384" s="278">
        <f t="shared" si="14"/>
        <v>8</v>
      </c>
      <c r="B384" s="318">
        <v>24250111</v>
      </c>
      <c r="C384" s="278" t="s">
        <v>629</v>
      </c>
      <c r="D384" s="279">
        <f>+IFERROR(VLOOKUP(B384,BP_202206!$B:$G,6,0),0)/$H$7</f>
        <v>0</v>
      </c>
      <c r="E384" s="279">
        <f>+IFERROR(VLOOKUP(B384,BP_202106!$B:$G,6,0),0)/$H$7</f>
        <v>0</v>
      </c>
      <c r="F384" s="279">
        <f>+IFERROR(VLOOKUP(B384,BP_202006!$B:$G,6,0),0)/$H$7</f>
        <v>0</v>
      </c>
      <c r="G384" s="279">
        <f t="shared" si="15"/>
        <v>0</v>
      </c>
      <c r="H384" s="277"/>
    </row>
    <row r="385" spans="1:8">
      <c r="A385" s="278">
        <f t="shared" si="14"/>
        <v>8</v>
      </c>
      <c r="B385" s="318">
        <v>24250112</v>
      </c>
      <c r="C385" s="278" t="s">
        <v>501</v>
      </c>
      <c r="D385" s="279">
        <f>+IFERROR(VLOOKUP(B385,BP_202206!$B:$G,6,0),0)/$H$7</f>
        <v>-25.650541000000004</v>
      </c>
      <c r="E385" s="279">
        <f>+IFERROR(VLOOKUP(B385,BP_202106!$B:$G,6,0),0)/$H$7</f>
        <v>-115.014805</v>
      </c>
      <c r="F385" s="279">
        <f>+IFERROR(VLOOKUP(B385,BP_202006!$B:$G,6,0),0)/$H$7</f>
        <v>-46.844123000000032</v>
      </c>
      <c r="G385" s="279">
        <f t="shared" si="15"/>
        <v>89.364263999999991</v>
      </c>
      <c r="H385" s="277"/>
    </row>
    <row r="386" spans="1:8">
      <c r="A386" s="278">
        <f t="shared" si="14"/>
        <v>8</v>
      </c>
      <c r="B386" s="318">
        <v>24250113</v>
      </c>
      <c r="C386" s="278" t="s">
        <v>630</v>
      </c>
      <c r="D386" s="279">
        <f>+IFERROR(VLOOKUP(B386,BP_202206!$B:$G,6,0),0)/$H$7</f>
        <v>-52.786909999999999</v>
      </c>
      <c r="E386" s="279">
        <f>+IFERROR(VLOOKUP(B386,BP_202106!$B:$G,6,0),0)/$H$7</f>
        <v>0</v>
      </c>
      <c r="F386" s="279">
        <f>+IFERROR(VLOOKUP(B386,BP_202006!$B:$G,6,0),0)/$H$7</f>
        <v>-23.715057000000002</v>
      </c>
      <c r="G386" s="279">
        <f t="shared" si="15"/>
        <v>-52.786909999999999</v>
      </c>
      <c r="H386" s="277"/>
    </row>
    <row r="387" spans="1:8">
      <c r="A387" s="278">
        <f t="shared" si="14"/>
        <v>8</v>
      </c>
      <c r="B387" s="318">
        <v>24250114</v>
      </c>
      <c r="C387" s="278" t="s">
        <v>631</v>
      </c>
      <c r="D387" s="279">
        <f>+IFERROR(VLOOKUP(B387,BP_202206!$B:$G,6,0),0)/$H$7</f>
        <v>-9.1372940000000007</v>
      </c>
      <c r="E387" s="279">
        <f>+IFERROR(VLOOKUP(B387,BP_202106!$B:$G,6,0),0)/$H$7</f>
        <v>-9.1372940000000007</v>
      </c>
      <c r="F387" s="279">
        <f>+IFERROR(VLOOKUP(B387,BP_202006!$B:$G,6,0),0)/$H$7</f>
        <v>0</v>
      </c>
      <c r="G387" s="279">
        <f t="shared" si="15"/>
        <v>0</v>
      </c>
      <c r="H387" s="277"/>
    </row>
    <row r="388" spans="1:8">
      <c r="A388" s="278">
        <f t="shared" si="14"/>
        <v>8</v>
      </c>
      <c r="B388" s="318">
        <v>24250115</v>
      </c>
      <c r="C388" s="278" t="s">
        <v>632</v>
      </c>
      <c r="D388" s="279">
        <f>+IFERROR(VLOOKUP(B388,BP_202206!$B:$G,6,0),0)/$H$7</f>
        <v>-0.27100000000000002</v>
      </c>
      <c r="E388" s="279">
        <f>+IFERROR(VLOOKUP(B388,BP_202106!$B:$G,6,0),0)/$H$7</f>
        <v>0</v>
      </c>
      <c r="F388" s="279">
        <f>+IFERROR(VLOOKUP(B388,BP_202006!$B:$G,6,0),0)/$H$7</f>
        <v>-18.822099999999999</v>
      </c>
      <c r="G388" s="279">
        <f t="shared" si="15"/>
        <v>-0.27100000000000002</v>
      </c>
      <c r="H388" s="277"/>
    </row>
    <row r="389" spans="1:8">
      <c r="A389" s="278">
        <f t="shared" si="14"/>
        <v>8</v>
      </c>
      <c r="B389" s="318">
        <v>24250116</v>
      </c>
      <c r="C389" s="278" t="s">
        <v>633</v>
      </c>
      <c r="D389" s="279">
        <f>+IFERROR(VLOOKUP(B389,BP_202206!$B:$G,6,0),0)/$H$7</f>
        <v>-2E-3</v>
      </c>
      <c r="E389" s="279">
        <f>+IFERROR(VLOOKUP(B389,BP_202106!$B:$G,6,0),0)/$H$7</f>
        <v>0</v>
      </c>
      <c r="F389" s="279">
        <f>+IFERROR(VLOOKUP(B389,BP_202006!$B:$G,6,0),0)/$H$7</f>
        <v>0</v>
      </c>
      <c r="G389" s="279">
        <f t="shared" si="15"/>
        <v>-2E-3</v>
      </c>
      <c r="H389" s="277"/>
    </row>
    <row r="390" spans="1:8">
      <c r="A390" s="278">
        <f t="shared" si="14"/>
        <v>8</v>
      </c>
      <c r="B390" s="318">
        <v>24250195</v>
      </c>
      <c r="C390" s="278" t="s">
        <v>634</v>
      </c>
      <c r="D390" s="279">
        <f>+IFERROR(VLOOKUP(B390,BP_202206!$B:$G,6,0),0)/$H$7</f>
        <v>0</v>
      </c>
      <c r="E390" s="279">
        <f>+IFERROR(VLOOKUP(B390,BP_202106!$B:$G,6,0),0)/$H$7</f>
        <v>0</v>
      </c>
      <c r="F390" s="279">
        <f>+IFERROR(VLOOKUP(B390,BP_202006!$B:$G,6,0),0)/$H$7</f>
        <v>0</v>
      </c>
      <c r="G390" s="279">
        <f t="shared" si="15"/>
        <v>0</v>
      </c>
      <c r="H390" s="277"/>
    </row>
    <row r="391" spans="1:8">
      <c r="A391" s="278">
        <f t="shared" si="14"/>
        <v>6</v>
      </c>
      <c r="B391" s="318">
        <v>242502</v>
      </c>
      <c r="C391" s="278" t="s">
        <v>635</v>
      </c>
      <c r="D391" s="279">
        <f>+IFERROR(VLOOKUP(B391,BP_202206!$B:$G,6,0),0)/$H$7</f>
        <v>-285.96193299999999</v>
      </c>
      <c r="E391" s="279">
        <f>+IFERROR(VLOOKUP(B391,BP_202106!$B:$G,6,0),0)/$H$7</f>
        <v>-338.48037199999999</v>
      </c>
      <c r="F391" s="279">
        <f>+IFERROR(VLOOKUP(B391,BP_202006!$B:$G,6,0),0)/$H$7</f>
        <v>-0.189556</v>
      </c>
      <c r="G391" s="279">
        <f t="shared" si="15"/>
        <v>52.518439000000001</v>
      </c>
      <c r="H391" s="277"/>
    </row>
    <row r="392" spans="1:8">
      <c r="A392" s="278">
        <f t="shared" si="14"/>
        <v>8</v>
      </c>
      <c r="B392" s="318">
        <v>24250201</v>
      </c>
      <c r="C392" s="278" t="s">
        <v>622</v>
      </c>
      <c r="D392" s="279">
        <f>+IFERROR(VLOOKUP(B392,BP_202206!$B:$G,6,0),0)/$H$7</f>
        <v>-155.061948</v>
      </c>
      <c r="E392" s="279">
        <f>+IFERROR(VLOOKUP(B392,BP_202106!$B:$G,6,0),0)/$H$7</f>
        <v>-184.252286</v>
      </c>
      <c r="F392" s="279">
        <f>+IFERROR(VLOOKUP(B392,BP_202006!$B:$G,6,0),0)/$H$7</f>
        <v>-9.6599000000000004E-2</v>
      </c>
      <c r="G392" s="279">
        <f t="shared" si="15"/>
        <v>29.190337999999997</v>
      </c>
      <c r="H392" s="277"/>
    </row>
    <row r="393" spans="1:8">
      <c r="A393" s="278">
        <f t="shared" si="14"/>
        <v>8</v>
      </c>
      <c r="B393" s="318">
        <v>24250202</v>
      </c>
      <c r="C393" s="278" t="s">
        <v>636</v>
      </c>
      <c r="D393" s="279">
        <f>+IFERROR(VLOOKUP(B393,BP_202206!$B:$G,6,0),0)/$H$7</f>
        <v>-120.926985</v>
      </c>
      <c r="E393" s="279">
        <f>+IFERROR(VLOOKUP(B393,BP_202106!$B:$G,6,0),0)/$H$7</f>
        <v>-142.757486</v>
      </c>
      <c r="F393" s="279">
        <f>+IFERROR(VLOOKUP(B393,BP_202006!$B:$G,6,0),0)/$H$7</f>
        <v>-9.2956999999999998E-2</v>
      </c>
      <c r="G393" s="279">
        <f t="shared" si="15"/>
        <v>21.830500999999998</v>
      </c>
      <c r="H393" s="277"/>
    </row>
    <row r="394" spans="1:8">
      <c r="A394" s="278">
        <f t="shared" si="14"/>
        <v>8</v>
      </c>
      <c r="B394" s="318">
        <v>24250203</v>
      </c>
      <c r="C394" s="278" t="s">
        <v>637</v>
      </c>
      <c r="D394" s="279">
        <f>+IFERROR(VLOOKUP(B394,BP_202206!$B:$G,6,0),0)/$H$7</f>
        <v>-9.9730000000000008</v>
      </c>
      <c r="E394" s="279">
        <f>+IFERROR(VLOOKUP(B394,BP_202106!$B:$G,6,0),0)/$H$7</f>
        <v>-11.470599999999999</v>
      </c>
      <c r="F394" s="279">
        <f>+IFERROR(VLOOKUP(B394,BP_202006!$B:$G,6,0),0)/$H$7</f>
        <v>0</v>
      </c>
      <c r="G394" s="279">
        <f t="shared" si="15"/>
        <v>1.4975999999999985</v>
      </c>
      <c r="H394" s="277"/>
    </row>
    <row r="395" spans="1:8">
      <c r="A395" s="278">
        <f t="shared" si="14"/>
        <v>6</v>
      </c>
      <c r="B395" s="318">
        <v>242503</v>
      </c>
      <c r="C395" s="278" t="s">
        <v>638</v>
      </c>
      <c r="D395" s="279">
        <f>+IFERROR(VLOOKUP(B395,BP_202206!$B:$G,6,0),0)/$H$7</f>
        <v>-84.743868000000006</v>
      </c>
      <c r="E395" s="279">
        <f>+IFERROR(VLOOKUP(B395,BP_202106!$B:$G,6,0),0)/$H$7</f>
        <v>-100.33907600000001</v>
      </c>
      <c r="F395" s="279">
        <f>+IFERROR(VLOOKUP(B395,BP_202006!$B:$G,6,0),0)/$H$7</f>
        <v>0</v>
      </c>
      <c r="G395" s="279">
        <f t="shared" si="15"/>
        <v>15.595208</v>
      </c>
      <c r="H395" s="277"/>
    </row>
    <row r="396" spans="1:8">
      <c r="A396" s="278">
        <f t="shared" si="14"/>
        <v>8</v>
      </c>
      <c r="B396" s="318">
        <v>24250301</v>
      </c>
      <c r="C396" s="278" t="s">
        <v>639</v>
      </c>
      <c r="D396" s="279">
        <f>+IFERROR(VLOOKUP(B396,BP_202206!$B:$G,6,0),0)/$H$7</f>
        <v>-37.672500999999997</v>
      </c>
      <c r="E396" s="279">
        <f>+IFERROR(VLOOKUP(B396,BP_202106!$B:$G,6,0),0)/$H$7</f>
        <v>-44.607500000000002</v>
      </c>
      <c r="F396" s="279">
        <f>+IFERROR(VLOOKUP(B396,BP_202006!$B:$G,6,0),0)/$H$7</f>
        <v>0</v>
      </c>
      <c r="G396" s="279"/>
      <c r="H396" s="277"/>
    </row>
    <row r="397" spans="1:8">
      <c r="A397" s="278">
        <f t="shared" si="14"/>
        <v>8</v>
      </c>
      <c r="B397" s="318">
        <v>24250302</v>
      </c>
      <c r="C397" s="278" t="s">
        <v>640</v>
      </c>
      <c r="D397" s="279">
        <f>+IFERROR(VLOOKUP(B397,BP_202206!$B:$G,6,0),0)/$H$7</f>
        <v>-18.828527999999999</v>
      </c>
      <c r="E397" s="279">
        <f>+IFERROR(VLOOKUP(B397,BP_202106!$B:$G,6,0),0)/$H$7</f>
        <v>-22.292629000000002</v>
      </c>
      <c r="F397" s="279">
        <f>+IFERROR(VLOOKUP(B397,BP_202006!$B:$G,6,0),0)/$H$7</f>
        <v>0</v>
      </c>
      <c r="G397" s="279">
        <f t="shared" si="15"/>
        <v>3.464101000000003</v>
      </c>
      <c r="H397" s="277"/>
    </row>
    <row r="398" spans="1:8">
      <c r="A398" s="278">
        <f t="shared" si="14"/>
        <v>8</v>
      </c>
      <c r="B398" s="318">
        <v>24250303</v>
      </c>
      <c r="C398" s="278" t="s">
        <v>641</v>
      </c>
      <c r="D398" s="279">
        <f>+IFERROR(VLOOKUP(B398,BP_202206!$B:$G,6,0),0)/$H$7</f>
        <v>-28.242839</v>
      </c>
      <c r="E398" s="279">
        <f>+IFERROR(VLOOKUP(B398,BP_202106!$B:$G,6,0),0)/$H$7</f>
        <v>-33.438946999999999</v>
      </c>
      <c r="F398" s="279">
        <f>+IFERROR(VLOOKUP(B398,BP_202006!$B:$G,6,0),0)/$H$7</f>
        <v>0</v>
      </c>
      <c r="G398" s="279">
        <f t="shared" si="15"/>
        <v>5.1961079999999988</v>
      </c>
      <c r="H398" s="277"/>
    </row>
    <row r="399" spans="1:8">
      <c r="A399" s="278">
        <f t="shared" si="14"/>
        <v>6</v>
      </c>
      <c r="B399" s="318">
        <v>242504</v>
      </c>
      <c r="C399" s="278" t="s">
        <v>642</v>
      </c>
      <c r="D399" s="279">
        <f>+IFERROR(VLOOKUP(B399,BP_202206!$B:$G,6,0),0)/$H$7</f>
        <v>0</v>
      </c>
      <c r="E399" s="279">
        <f>+IFERROR(VLOOKUP(B399,BP_202106!$B:$G,6,0),0)/$H$7</f>
        <v>0</v>
      </c>
      <c r="F399" s="279">
        <f>+IFERROR(VLOOKUP(B399,BP_202006!$B:$G,6,0),0)/$H$7</f>
        <v>0</v>
      </c>
      <c r="G399" s="279">
        <f t="shared" si="15"/>
        <v>0</v>
      </c>
      <c r="H399" s="277"/>
    </row>
    <row r="400" spans="1:8">
      <c r="A400" s="278">
        <f t="shared" si="14"/>
        <v>8</v>
      </c>
      <c r="B400" s="318">
        <v>24250401</v>
      </c>
      <c r="C400" s="278" t="s">
        <v>642</v>
      </c>
      <c r="D400" s="279">
        <f>+IFERROR(VLOOKUP(B400,BP_202206!$B:$G,6,0),0)/$H$7</f>
        <v>0</v>
      </c>
      <c r="E400" s="279">
        <f>+IFERROR(VLOOKUP(B400,BP_202106!$B:$G,6,0),0)/$H$7</f>
        <v>0</v>
      </c>
      <c r="F400" s="279">
        <f>+IFERROR(VLOOKUP(B400,BP_202006!$B:$G,6,0),0)/$H$7</f>
        <v>0</v>
      </c>
      <c r="G400" s="279">
        <f t="shared" si="15"/>
        <v>0</v>
      </c>
      <c r="H400" s="277"/>
    </row>
    <row r="401" spans="1:8">
      <c r="A401" s="278">
        <f t="shared" si="14"/>
        <v>4</v>
      </c>
      <c r="B401" s="318">
        <v>2436</v>
      </c>
      <c r="C401" s="278" t="s">
        <v>346</v>
      </c>
      <c r="D401" s="279">
        <f>+IFERROR(VLOOKUP(B401,BP_202206!$B:$G,6,0),0)/$H$7</f>
        <v>-18.559605430000001</v>
      </c>
      <c r="E401" s="279">
        <f>+IFERROR(VLOOKUP(B401,BP_202106!$B:$G,6,0),0)/$H$7</f>
        <v>-18.954214</v>
      </c>
      <c r="F401" s="279">
        <f>+IFERROR(VLOOKUP(B401,BP_202006!$B:$G,6,0),0)/$H$7</f>
        <v>-17.71635732</v>
      </c>
      <c r="G401" s="279">
        <f t="shared" si="15"/>
        <v>0.39460856999999905</v>
      </c>
      <c r="H401" s="277"/>
    </row>
    <row r="402" spans="1:8">
      <c r="A402" s="278">
        <f t="shared" si="14"/>
        <v>6</v>
      </c>
      <c r="B402" s="318">
        <v>243601</v>
      </c>
      <c r="C402" s="278" t="s">
        <v>346</v>
      </c>
      <c r="D402" s="279">
        <f>+IFERROR(VLOOKUP(B402,BP_202206!$B:$G,6,0),0)/$H$7</f>
        <v>0</v>
      </c>
      <c r="E402" s="279">
        <f>+IFERROR(VLOOKUP(B402,BP_202106!$B:$G,6,0),0)/$H$7</f>
        <v>0</v>
      </c>
      <c r="F402" s="279">
        <f>+IFERROR(VLOOKUP(B402,BP_202006!$B:$G,6,0),0)/$H$7</f>
        <v>0</v>
      </c>
      <c r="G402" s="279">
        <f t="shared" si="15"/>
        <v>0</v>
      </c>
      <c r="H402" s="277"/>
    </row>
    <row r="403" spans="1:8">
      <c r="A403" s="278">
        <f t="shared" si="14"/>
        <v>8</v>
      </c>
      <c r="B403" s="318">
        <v>24360101</v>
      </c>
      <c r="C403" s="278" t="s">
        <v>643</v>
      </c>
      <c r="D403" s="279">
        <f>+IFERROR(VLOOKUP(B403,BP_202206!$B:$G,6,0),0)/$H$7</f>
        <v>0</v>
      </c>
      <c r="E403" s="279">
        <f>+IFERROR(VLOOKUP(B403,BP_202106!$B:$G,6,0),0)/$H$7</f>
        <v>0</v>
      </c>
      <c r="F403" s="279">
        <f>+IFERROR(VLOOKUP(B403,BP_202006!$B:$G,6,0),0)/$H$7</f>
        <v>0</v>
      </c>
      <c r="G403" s="279">
        <f t="shared" si="15"/>
        <v>0</v>
      </c>
      <c r="H403" s="277"/>
    </row>
    <row r="404" spans="1:8">
      <c r="A404" s="278">
        <f t="shared" si="14"/>
        <v>6</v>
      </c>
      <c r="B404" s="318">
        <v>243602</v>
      </c>
      <c r="C404" s="278" t="s">
        <v>644</v>
      </c>
      <c r="D404" s="279">
        <f>+IFERROR(VLOOKUP(B404,BP_202206!$B:$G,6,0),0)/$H$7</f>
        <v>-8.2449999999999992</v>
      </c>
      <c r="E404" s="279">
        <f>+IFERROR(VLOOKUP(B404,BP_202106!$B:$G,6,0),0)/$H$7</f>
        <v>-6.6673999999999998</v>
      </c>
      <c r="F404" s="279">
        <f>+IFERROR(VLOOKUP(B404,BP_202006!$B:$G,6,0),0)/$H$7</f>
        <v>-9.1035620000000002</v>
      </c>
      <c r="G404" s="279">
        <f t="shared" si="15"/>
        <v>-1.5775999999999994</v>
      </c>
      <c r="H404" s="277"/>
    </row>
    <row r="405" spans="1:8">
      <c r="A405" s="278">
        <f t="shared" si="14"/>
        <v>8</v>
      </c>
      <c r="B405" s="318">
        <v>24360201</v>
      </c>
      <c r="C405" s="278" t="s">
        <v>645</v>
      </c>
      <c r="D405" s="279">
        <f>+IFERROR(VLOOKUP(B405,BP_202206!$B:$G,6,0),0)/$H$7</f>
        <v>-8.2449999999999992</v>
      </c>
      <c r="E405" s="279">
        <f>+IFERROR(VLOOKUP(B405,BP_202106!$B:$G,6,0),0)/$H$7</f>
        <v>-6.6673999999999998</v>
      </c>
      <c r="F405" s="279">
        <f>+IFERROR(VLOOKUP(B405,BP_202006!$B:$G,6,0),0)/$H$7</f>
        <v>-4.9779999999999998</v>
      </c>
      <c r="G405" s="279">
        <f t="shared" si="15"/>
        <v>-1.5775999999999994</v>
      </c>
      <c r="H405" s="277"/>
    </row>
    <row r="406" spans="1:8">
      <c r="A406" s="278">
        <f t="shared" ref="A406:A471" si="16">+LEN(B406)</f>
        <v>8</v>
      </c>
      <c r="B406" s="318">
        <v>24360202</v>
      </c>
      <c r="C406" s="278" t="s">
        <v>646</v>
      </c>
      <c r="D406" s="279">
        <f>+IFERROR(VLOOKUP(B406,BP_202206!$B:$G,6,0),0)/$H$7</f>
        <v>0</v>
      </c>
      <c r="E406" s="279">
        <f>+IFERROR(VLOOKUP(B406,BP_202106!$B:$G,6,0),0)/$H$7</f>
        <v>0</v>
      </c>
      <c r="F406" s="279">
        <f>+IFERROR(VLOOKUP(B406,BP_202006!$B:$G,6,0),0)/$H$7</f>
        <v>-4.1255620000000004</v>
      </c>
      <c r="G406" s="279">
        <f t="shared" si="15"/>
        <v>0</v>
      </c>
      <c r="H406" s="277"/>
    </row>
    <row r="407" spans="1:8">
      <c r="A407" s="278">
        <f t="shared" si="16"/>
        <v>6</v>
      </c>
      <c r="B407" s="318">
        <v>243603</v>
      </c>
      <c r="C407" s="278" t="s">
        <v>647</v>
      </c>
      <c r="D407" s="279">
        <f>+IFERROR(VLOOKUP(B407,BP_202206!$B:$G,6,0),0)/$H$7</f>
        <v>-1.231074</v>
      </c>
      <c r="E407" s="279">
        <f>+IFERROR(VLOOKUP(B407,BP_202106!$B:$G,6,0),0)/$H$7</f>
        <v>-2.1668829999999999</v>
      </c>
      <c r="F407" s="279">
        <f>+IFERROR(VLOOKUP(B407,BP_202006!$B:$G,6,0),0)/$H$7</f>
        <v>-0.99812900000000004</v>
      </c>
      <c r="G407" s="279">
        <f t="shared" si="15"/>
        <v>0.93580899999999989</v>
      </c>
      <c r="H407" s="277"/>
    </row>
    <row r="408" spans="1:8">
      <c r="A408" s="278">
        <f t="shared" si="16"/>
        <v>8</v>
      </c>
      <c r="B408" s="318">
        <v>24360301</v>
      </c>
      <c r="C408" s="278" t="s">
        <v>648</v>
      </c>
      <c r="D408" s="279">
        <f>+IFERROR(VLOOKUP(B408,BP_202206!$B:$G,6,0),0)/$H$7</f>
        <v>-1.231074</v>
      </c>
      <c r="E408" s="279">
        <f>+IFERROR(VLOOKUP(B408,BP_202106!$B:$G,6,0),0)/$H$7</f>
        <v>-2.1668829999999999</v>
      </c>
      <c r="F408" s="279">
        <f>+IFERROR(VLOOKUP(B408,BP_202006!$B:$G,6,0),0)/$H$7</f>
        <v>-0.99812900000000004</v>
      </c>
      <c r="G408" s="279">
        <f t="shared" si="15"/>
        <v>0.93580899999999989</v>
      </c>
      <c r="H408" s="277"/>
    </row>
    <row r="409" spans="1:8">
      <c r="A409" s="278">
        <f t="shared" si="16"/>
        <v>6</v>
      </c>
      <c r="B409" s="318">
        <v>243605</v>
      </c>
      <c r="C409" s="278" t="s">
        <v>649</v>
      </c>
      <c r="D409" s="279">
        <f>+IFERROR(VLOOKUP(B409,BP_202206!$B:$G,6,0),0)/$H$7</f>
        <v>-4.212529</v>
      </c>
      <c r="E409" s="279">
        <f>+IFERROR(VLOOKUP(B409,BP_202106!$B:$G,6,0),0)/$H$7</f>
        <v>-6.9310780000000003</v>
      </c>
      <c r="F409" s="279">
        <f>+IFERROR(VLOOKUP(B409,BP_202006!$B:$G,6,0),0)/$H$7</f>
        <v>-0.26064300000000001</v>
      </c>
      <c r="G409" s="279">
        <f t="shared" si="15"/>
        <v>2.7185490000000003</v>
      </c>
      <c r="H409" s="277"/>
    </row>
    <row r="410" spans="1:8">
      <c r="A410" s="278">
        <f t="shared" si="16"/>
        <v>8</v>
      </c>
      <c r="B410" s="318">
        <v>24360501</v>
      </c>
      <c r="C410" s="278" t="s">
        <v>650</v>
      </c>
      <c r="D410" s="279">
        <f>+IFERROR(VLOOKUP(B410,BP_202206!$B:$G,6,0),0)/$H$7</f>
        <v>-4.212529</v>
      </c>
      <c r="E410" s="279">
        <f>+IFERROR(VLOOKUP(B410,BP_202106!$B:$G,6,0),0)/$H$7</f>
        <v>-6.9310780000000003</v>
      </c>
      <c r="F410" s="279">
        <f>+IFERROR(VLOOKUP(B410,BP_202006!$B:$G,6,0),0)/$H$7</f>
        <v>-0.26064300000000001</v>
      </c>
      <c r="G410" s="279">
        <f t="shared" si="15"/>
        <v>2.7185490000000003</v>
      </c>
      <c r="H410" s="277"/>
    </row>
    <row r="411" spans="1:8">
      <c r="A411" s="278">
        <f t="shared" si="16"/>
        <v>6</v>
      </c>
      <c r="B411" s="318">
        <v>243606</v>
      </c>
      <c r="C411" s="278" t="s">
        <v>415</v>
      </c>
      <c r="D411" s="279">
        <f>+IFERROR(VLOOKUP(B411,BP_202206!$B:$G,6,0),0)/$H$7</f>
        <v>0</v>
      </c>
      <c r="E411" s="279">
        <f>+IFERROR(VLOOKUP(B411,BP_202106!$B:$G,6,0),0)/$H$7</f>
        <v>0</v>
      </c>
      <c r="F411" s="279">
        <f>+IFERROR(VLOOKUP(B411,BP_202006!$B:$G,6,0),0)/$H$7</f>
        <v>0</v>
      </c>
      <c r="G411" s="279">
        <f t="shared" si="15"/>
        <v>0</v>
      </c>
      <c r="H411" s="277"/>
    </row>
    <row r="412" spans="1:8">
      <c r="A412" s="278">
        <f t="shared" si="16"/>
        <v>8</v>
      </c>
      <c r="B412" s="318">
        <v>24360601</v>
      </c>
      <c r="C412" s="278" t="s">
        <v>651</v>
      </c>
      <c r="D412" s="279">
        <f>+IFERROR(VLOOKUP(B412,BP_202206!$B:$G,6,0),0)/$H$7</f>
        <v>0</v>
      </c>
      <c r="E412" s="279">
        <f>+IFERROR(VLOOKUP(B412,BP_202106!$B:$G,6,0),0)/$H$7</f>
        <v>0</v>
      </c>
      <c r="F412" s="279">
        <f>+IFERROR(VLOOKUP(B412,BP_202006!$B:$G,6,0),0)/$H$7</f>
        <v>0</v>
      </c>
      <c r="G412" s="279">
        <f t="shared" si="15"/>
        <v>0</v>
      </c>
      <c r="H412" s="277"/>
    </row>
    <row r="413" spans="1:8">
      <c r="A413" s="278">
        <f t="shared" si="16"/>
        <v>6</v>
      </c>
      <c r="B413" s="318">
        <v>243607</v>
      </c>
      <c r="C413" s="278" t="s">
        <v>652</v>
      </c>
      <c r="D413" s="279">
        <f>+IFERROR(VLOOKUP(B413,BP_202206!$B:$G,6,0),0)/$H$7</f>
        <v>0</v>
      </c>
      <c r="E413" s="279">
        <f>+IFERROR(VLOOKUP(B413,BP_202106!$B:$G,6,0),0)/$H$7</f>
        <v>0</v>
      </c>
      <c r="F413" s="279">
        <f>+IFERROR(VLOOKUP(B413,BP_202006!$B:$G,6,0),0)/$H$7</f>
        <v>0</v>
      </c>
      <c r="G413" s="279">
        <f t="shared" ref="G413:G476" si="17">+D413-E413</f>
        <v>0</v>
      </c>
      <c r="H413" s="277"/>
    </row>
    <row r="414" spans="1:8">
      <c r="A414" s="278">
        <f t="shared" si="16"/>
        <v>8</v>
      </c>
      <c r="B414" s="318">
        <v>24360701</v>
      </c>
      <c r="C414" s="278" t="s">
        <v>653</v>
      </c>
      <c r="D414" s="279">
        <f>+IFERROR(VLOOKUP(B414,BP_202206!$B:$G,6,0),0)/$H$7</f>
        <v>0</v>
      </c>
      <c r="E414" s="279">
        <f>+IFERROR(VLOOKUP(B414,BP_202106!$B:$G,6,0),0)/$H$7</f>
        <v>0</v>
      </c>
      <c r="F414" s="279">
        <f>+IFERROR(VLOOKUP(B414,BP_202006!$B:$G,6,0),0)/$H$7</f>
        <v>0</v>
      </c>
      <c r="G414" s="279">
        <f t="shared" si="17"/>
        <v>0</v>
      </c>
      <c r="H414" s="277"/>
    </row>
    <row r="415" spans="1:8">
      <c r="A415" s="278">
        <f t="shared" si="16"/>
        <v>6</v>
      </c>
      <c r="B415" s="318">
        <v>243608</v>
      </c>
      <c r="C415" s="278" t="s">
        <v>654</v>
      </c>
      <c r="D415" s="279">
        <f>+IFERROR(VLOOKUP(B415,BP_202206!$B:$G,6,0),0)/$H$7</f>
        <v>-3.7762854300000002</v>
      </c>
      <c r="E415" s="279">
        <f>+IFERROR(VLOOKUP(B415,BP_202106!$B:$G,6,0),0)/$H$7</f>
        <v>-1.34287</v>
      </c>
      <c r="F415" s="279">
        <f>+IFERROR(VLOOKUP(B415,BP_202006!$B:$G,6,0),0)/$H$7</f>
        <v>-6.8702413199999999</v>
      </c>
      <c r="G415" s="279">
        <f t="shared" si="17"/>
        <v>-2.4334154300000002</v>
      </c>
      <c r="H415" s="277"/>
    </row>
    <row r="416" spans="1:8">
      <c r="A416" s="278">
        <f t="shared" si="16"/>
        <v>8</v>
      </c>
      <c r="B416" s="318">
        <v>24360801</v>
      </c>
      <c r="C416" s="278" t="s">
        <v>655</v>
      </c>
      <c r="D416" s="279">
        <f>+IFERROR(VLOOKUP(B416,BP_202206!$B:$G,6,0),0)/$H$7</f>
        <v>-3.7762854300000002</v>
      </c>
      <c r="E416" s="279">
        <f>+IFERROR(VLOOKUP(B416,BP_202106!$B:$G,6,0),0)/$H$7</f>
        <v>-1.34287</v>
      </c>
      <c r="F416" s="279">
        <f>+IFERROR(VLOOKUP(B416,BP_202006!$B:$G,6,0),0)/$H$7</f>
        <v>-6.8702413199999999</v>
      </c>
      <c r="G416" s="279">
        <f t="shared" si="17"/>
        <v>-2.4334154300000002</v>
      </c>
      <c r="H416" s="277"/>
    </row>
    <row r="417" spans="1:8">
      <c r="A417" s="278">
        <f t="shared" si="16"/>
        <v>6</v>
      </c>
      <c r="B417" s="318">
        <v>243610</v>
      </c>
      <c r="C417" s="278" t="s">
        <v>656</v>
      </c>
      <c r="D417" s="279">
        <f>+IFERROR(VLOOKUP(B417,BP_202206!$B:$G,6,0),0)/$H$7</f>
        <v>0</v>
      </c>
      <c r="E417" s="279">
        <f>+IFERROR(VLOOKUP(B417,BP_202106!$B:$G,6,0),0)/$H$7</f>
        <v>0</v>
      </c>
      <c r="F417" s="279">
        <f>+IFERROR(VLOOKUP(B417,BP_202006!$B:$G,6,0),0)/$H$7</f>
        <v>0</v>
      </c>
      <c r="G417" s="279">
        <f t="shared" si="17"/>
        <v>0</v>
      </c>
      <c r="H417" s="277"/>
    </row>
    <row r="418" spans="1:8">
      <c r="A418" s="278">
        <f t="shared" si="16"/>
        <v>8</v>
      </c>
      <c r="B418" s="318">
        <v>24361001</v>
      </c>
      <c r="C418" s="278" t="s">
        <v>657</v>
      </c>
      <c r="D418" s="279">
        <f>+IFERROR(VLOOKUP(B418,BP_202206!$B:$G,6,0),0)/$H$7</f>
        <v>0</v>
      </c>
      <c r="E418" s="279">
        <f>+IFERROR(VLOOKUP(B418,BP_202106!$B:$G,6,0),0)/$H$7</f>
        <v>0</v>
      </c>
      <c r="F418" s="279">
        <f>+IFERROR(VLOOKUP(B418,BP_202006!$B:$G,6,0),0)/$H$7</f>
        <v>0</v>
      </c>
      <c r="G418" s="279">
        <f t="shared" si="17"/>
        <v>0</v>
      </c>
      <c r="H418" s="277"/>
    </row>
    <row r="419" spans="1:8">
      <c r="A419" s="278">
        <f t="shared" si="16"/>
        <v>6</v>
      </c>
      <c r="B419" s="318">
        <v>243612</v>
      </c>
      <c r="C419" s="278" t="s">
        <v>658</v>
      </c>
      <c r="D419" s="279">
        <f>+IFERROR(VLOOKUP(B419,BP_202206!$B:$G,6,0),0)/$H$7</f>
        <v>0</v>
      </c>
      <c r="E419" s="279">
        <f>+IFERROR(VLOOKUP(B419,BP_202106!$B:$G,6,0),0)/$H$7</f>
        <v>0</v>
      </c>
      <c r="F419" s="279">
        <f>+IFERROR(VLOOKUP(B419,BP_202006!$B:$G,6,0),0)/$H$7</f>
        <v>0</v>
      </c>
      <c r="G419" s="279">
        <f t="shared" si="17"/>
        <v>0</v>
      </c>
      <c r="H419" s="277"/>
    </row>
    <row r="420" spans="1:8">
      <c r="A420" s="278">
        <f t="shared" si="16"/>
        <v>8</v>
      </c>
      <c r="B420" s="318">
        <v>24361201</v>
      </c>
      <c r="C420" s="278" t="s">
        <v>659</v>
      </c>
      <c r="D420" s="279">
        <f>+IFERROR(VLOOKUP(B420,BP_202206!$B:$G,6,0),0)/$H$7</f>
        <v>0</v>
      </c>
      <c r="E420" s="279">
        <f>+IFERROR(VLOOKUP(B420,BP_202106!$B:$G,6,0),0)/$H$7</f>
        <v>0</v>
      </c>
      <c r="F420" s="279">
        <f>+IFERROR(VLOOKUP(B420,BP_202006!$B:$G,6,0),0)/$H$7</f>
        <v>0</v>
      </c>
      <c r="G420" s="279">
        <f t="shared" si="17"/>
        <v>0</v>
      </c>
      <c r="H420" s="277"/>
    </row>
    <row r="421" spans="1:8">
      <c r="A421" s="278">
        <f t="shared" si="16"/>
        <v>6</v>
      </c>
      <c r="B421" s="318">
        <v>243625</v>
      </c>
      <c r="C421" s="278" t="s">
        <v>660</v>
      </c>
      <c r="D421" s="279">
        <f>+IFERROR(VLOOKUP(B421,BP_202206!$B:$G,6,0),0)/$H$7</f>
        <v>-1.7433000000000001E-2</v>
      </c>
      <c r="E421" s="279">
        <f>+IFERROR(VLOOKUP(B421,BP_202106!$B:$G,6,0),0)/$H$7</f>
        <v>-1.6757999999999999E-2</v>
      </c>
      <c r="F421" s="279">
        <f>+IFERROR(VLOOKUP(B421,BP_202006!$B:$G,6,0),0)/$H$7</f>
        <v>-2.1150000000000001E-3</v>
      </c>
      <c r="G421" s="279">
        <f t="shared" si="17"/>
        <v>-6.7500000000000199E-4</v>
      </c>
      <c r="H421" s="277"/>
    </row>
    <row r="422" spans="1:8">
      <c r="A422" s="278">
        <f t="shared" si="16"/>
        <v>8</v>
      </c>
      <c r="B422" s="318">
        <v>24362501</v>
      </c>
      <c r="C422" s="278" t="s">
        <v>661</v>
      </c>
      <c r="D422" s="279">
        <f>+IFERROR(VLOOKUP(B422,BP_202206!$B:$G,6,0),0)/$H$7</f>
        <v>-1.7433000000000001E-2</v>
      </c>
      <c r="E422" s="279">
        <f>+IFERROR(VLOOKUP(B422,BP_202106!$B:$G,6,0),0)/$H$7</f>
        <v>-1.6757999999999999E-2</v>
      </c>
      <c r="F422" s="279">
        <f>+IFERROR(VLOOKUP(B422,BP_202006!$B:$G,6,0),0)/$H$7</f>
        <v>-2.1150000000000001E-3</v>
      </c>
      <c r="G422" s="279">
        <f t="shared" si="17"/>
        <v>-6.7500000000000199E-4</v>
      </c>
      <c r="H422" s="277"/>
    </row>
    <row r="423" spans="1:8">
      <c r="A423" s="278">
        <f t="shared" si="16"/>
        <v>6</v>
      </c>
      <c r="B423" s="318">
        <v>243626</v>
      </c>
      <c r="C423" s="278" t="s">
        <v>662</v>
      </c>
      <c r="D423" s="279">
        <f>+IFERROR(VLOOKUP(B423,BP_202206!$B:$G,6,0),0)/$H$7</f>
        <v>-1.0772839999999999</v>
      </c>
      <c r="E423" s="279">
        <f>+IFERROR(VLOOKUP(B423,BP_202106!$B:$G,6,0),0)/$H$7</f>
        <v>-1.8292250000000001</v>
      </c>
      <c r="F423" s="279">
        <f>+IFERROR(VLOOKUP(B423,BP_202006!$B:$G,6,0),0)/$H$7</f>
        <v>-0.48010399999999998</v>
      </c>
      <c r="G423" s="279">
        <f t="shared" si="17"/>
        <v>0.75194100000000019</v>
      </c>
      <c r="H423" s="277"/>
    </row>
    <row r="424" spans="1:8">
      <c r="A424" s="278">
        <f t="shared" si="16"/>
        <v>8</v>
      </c>
      <c r="B424" s="318">
        <v>24362601</v>
      </c>
      <c r="C424" s="278" t="s">
        <v>663</v>
      </c>
      <c r="D424" s="279">
        <f>+IFERROR(VLOOKUP(B424,BP_202206!$B:$G,6,0),0)/$H$7</f>
        <v>-1.0772839999999999</v>
      </c>
      <c r="E424" s="279">
        <f>+IFERROR(VLOOKUP(B424,BP_202106!$B:$G,6,0),0)/$H$7</f>
        <v>-1.8292250000000001</v>
      </c>
      <c r="F424" s="279">
        <f>+IFERROR(VLOOKUP(B424,BP_202006!$B:$G,6,0),0)/$H$7</f>
        <v>-0.48010399999999998</v>
      </c>
      <c r="G424" s="279">
        <f t="shared" si="17"/>
        <v>0.75194100000000019</v>
      </c>
      <c r="H424" s="277"/>
    </row>
    <row r="425" spans="1:8">
      <c r="A425" s="278">
        <f t="shared" si="16"/>
        <v>6</v>
      </c>
      <c r="B425" s="318">
        <v>243627</v>
      </c>
      <c r="C425" s="278" t="s">
        <v>664</v>
      </c>
      <c r="D425" s="279">
        <f>+IFERROR(VLOOKUP(B425,BP_202206!$B:$G,6,0),0)/$H$7</f>
        <v>0</v>
      </c>
      <c r="E425" s="279">
        <f>+IFERROR(VLOOKUP(B425,BP_202106!$B:$G,6,0),0)/$H$7</f>
        <v>0</v>
      </c>
      <c r="F425" s="279">
        <f>+IFERROR(VLOOKUP(B425,BP_202006!$B:$G,6,0),0)/$H$7</f>
        <v>-1.5629999999999999E-3</v>
      </c>
      <c r="G425" s="279">
        <f t="shared" si="17"/>
        <v>0</v>
      </c>
      <c r="H425" s="277"/>
    </row>
    <row r="426" spans="1:8">
      <c r="A426" s="278">
        <f t="shared" si="16"/>
        <v>8</v>
      </c>
      <c r="B426" s="318">
        <v>24362701</v>
      </c>
      <c r="C426" s="278" t="s">
        <v>665</v>
      </c>
      <c r="D426" s="279">
        <f>+IFERROR(VLOOKUP(B426,BP_202206!$B:$G,6,0),0)/$H$7</f>
        <v>0</v>
      </c>
      <c r="E426" s="279">
        <f>+IFERROR(VLOOKUP(B426,BP_202106!$B:$G,6,0),0)/$H$7</f>
        <v>0</v>
      </c>
      <c r="F426" s="279">
        <f>+IFERROR(VLOOKUP(B426,BP_202006!$B:$G,6,0),0)/$H$7</f>
        <v>-1.5629999999999999E-3</v>
      </c>
      <c r="G426" s="279">
        <f t="shared" si="17"/>
        <v>0</v>
      </c>
      <c r="H426" s="277"/>
    </row>
    <row r="427" spans="1:8">
      <c r="A427" s="278">
        <f t="shared" si="16"/>
        <v>8</v>
      </c>
      <c r="B427" s="318">
        <v>24362702</v>
      </c>
      <c r="C427" s="278" t="s">
        <v>666</v>
      </c>
      <c r="D427" s="279">
        <f>+IFERROR(VLOOKUP(B427,BP_202206!$B:$G,6,0),0)/$H$7</f>
        <v>0</v>
      </c>
      <c r="E427" s="279">
        <f>+IFERROR(VLOOKUP(B427,BP_202106!$B:$G,6,0),0)/$H$7</f>
        <v>0</v>
      </c>
      <c r="F427" s="279">
        <f>+IFERROR(VLOOKUP(B427,BP_202006!$B:$G,6,0),0)/$H$7</f>
        <v>0</v>
      </c>
      <c r="G427" s="279">
        <f t="shared" si="17"/>
        <v>0</v>
      </c>
      <c r="H427" s="277"/>
    </row>
    <row r="428" spans="1:8">
      <c r="A428" s="278">
        <f t="shared" si="16"/>
        <v>8</v>
      </c>
      <c r="B428" s="318">
        <v>24362703</v>
      </c>
      <c r="C428" s="278" t="s">
        <v>667</v>
      </c>
      <c r="D428" s="279">
        <f>+IFERROR(VLOOKUP(B428,BP_202206!$B:$G,6,0),0)/$H$7</f>
        <v>0</v>
      </c>
      <c r="E428" s="279">
        <f>+IFERROR(VLOOKUP(B428,BP_202106!$B:$G,6,0),0)/$H$7</f>
        <v>0</v>
      </c>
      <c r="F428" s="279">
        <f>+IFERROR(VLOOKUP(B428,BP_202006!$B:$G,6,0),0)/$H$7</f>
        <v>0</v>
      </c>
      <c r="G428" s="279">
        <f t="shared" si="17"/>
        <v>0</v>
      </c>
      <c r="H428" s="277"/>
    </row>
    <row r="429" spans="1:8">
      <c r="A429" s="278">
        <f t="shared" si="16"/>
        <v>8</v>
      </c>
      <c r="B429" s="318">
        <v>24362704</v>
      </c>
      <c r="C429" s="278" t="s">
        <v>668</v>
      </c>
      <c r="D429" s="279">
        <f>+IFERROR(VLOOKUP(B429,BP_202206!$B:$G,6,0),0)/$H$7</f>
        <v>0</v>
      </c>
      <c r="E429" s="279">
        <f>+IFERROR(VLOOKUP(B429,BP_202106!$B:$G,6,0),0)/$H$7</f>
        <v>0</v>
      </c>
      <c r="F429" s="279">
        <f>+IFERROR(VLOOKUP(B429,BP_202006!$B:$G,6,0),0)/$H$7</f>
        <v>0</v>
      </c>
      <c r="G429" s="279">
        <f t="shared" si="17"/>
        <v>0</v>
      </c>
      <c r="H429" s="277"/>
    </row>
    <row r="430" spans="1:8">
      <c r="A430" s="278">
        <f t="shared" si="16"/>
        <v>8</v>
      </c>
      <c r="B430" s="318">
        <v>24362705</v>
      </c>
      <c r="C430" s="278" t="s">
        <v>669</v>
      </c>
      <c r="D430" s="279">
        <f>+IFERROR(VLOOKUP(B430,BP_202206!$B:$G,6,0),0)/$H$7</f>
        <v>0</v>
      </c>
      <c r="E430" s="279">
        <f>+IFERROR(VLOOKUP(B430,BP_202106!$B:$G,6,0),0)/$H$7</f>
        <v>0</v>
      </c>
      <c r="F430" s="279">
        <f>+IFERROR(VLOOKUP(B430,BP_202006!$B:$G,6,0),0)/$H$7</f>
        <v>0</v>
      </c>
      <c r="G430" s="279">
        <f t="shared" si="17"/>
        <v>0</v>
      </c>
      <c r="H430" s="277"/>
    </row>
    <row r="431" spans="1:8">
      <c r="A431" s="278">
        <f t="shared" si="16"/>
        <v>8</v>
      </c>
      <c r="B431" s="318">
        <v>24362710</v>
      </c>
      <c r="C431" s="278" t="s">
        <v>670</v>
      </c>
      <c r="D431" s="279">
        <f>+IFERROR(VLOOKUP(B431,BP_202206!$B:$G,6,0),0)/$H$7</f>
        <v>0</v>
      </c>
      <c r="E431" s="279">
        <f>+IFERROR(VLOOKUP(B431,BP_202106!$B:$G,6,0),0)/$H$7</f>
        <v>0</v>
      </c>
      <c r="F431" s="279">
        <f>+IFERROR(VLOOKUP(B431,BP_202006!$B:$G,6,0),0)/$H$7</f>
        <v>0</v>
      </c>
      <c r="G431" s="279">
        <f t="shared" si="17"/>
        <v>0</v>
      </c>
      <c r="H431" s="277"/>
    </row>
    <row r="432" spans="1:8">
      <c r="A432" s="278">
        <f t="shared" si="16"/>
        <v>4</v>
      </c>
      <c r="B432" s="318">
        <v>2440</v>
      </c>
      <c r="C432" s="278" t="s">
        <v>671</v>
      </c>
      <c r="D432" s="279">
        <f>+IFERROR(VLOOKUP(B432,BP_202206!$B:$G,6,0),0)/$H$7</f>
        <v>-0.63200000000000001</v>
      </c>
      <c r="E432" s="279">
        <f>+IFERROR(VLOOKUP(B432,BP_202106!$B:$G,6,0),0)/$H$7</f>
        <v>0</v>
      </c>
      <c r="F432" s="279">
        <f>+IFERROR(VLOOKUP(B432,BP_202006!$B:$G,6,0),0)/$H$7</f>
        <v>0</v>
      </c>
      <c r="G432" s="279">
        <f t="shared" si="17"/>
        <v>-0.63200000000000001</v>
      </c>
      <c r="H432" s="277"/>
    </row>
    <row r="433" spans="1:8">
      <c r="A433" s="278">
        <f t="shared" si="16"/>
        <v>6</v>
      </c>
      <c r="B433" s="318">
        <v>244004</v>
      </c>
      <c r="C433" s="278" t="s">
        <v>672</v>
      </c>
      <c r="D433" s="279">
        <f>+IFERROR(VLOOKUP(B433,BP_202206!$B:$G,6,0),0)/$H$7</f>
        <v>-0.63200000000000001</v>
      </c>
      <c r="E433" s="279">
        <f>+IFERROR(VLOOKUP(B433,BP_202106!$B:$G,6,0),0)/$H$7</f>
        <v>0</v>
      </c>
      <c r="F433" s="279">
        <f>+IFERROR(VLOOKUP(B433,BP_202006!$B:$G,6,0),0)/$H$7</f>
        <v>0</v>
      </c>
      <c r="G433" s="279">
        <f t="shared" si="17"/>
        <v>-0.63200000000000001</v>
      </c>
      <c r="H433" s="277"/>
    </row>
    <row r="434" spans="1:8">
      <c r="A434" s="278">
        <f t="shared" si="16"/>
        <v>8</v>
      </c>
      <c r="B434" s="318">
        <v>24400401</v>
      </c>
      <c r="C434" s="278" t="s">
        <v>673</v>
      </c>
      <c r="D434" s="279">
        <f>+IFERROR(VLOOKUP(B434,BP_202206!$B:$G,6,0),0)/$H$7</f>
        <v>-0.63200000000000001</v>
      </c>
      <c r="E434" s="279">
        <f>+IFERROR(VLOOKUP(B434,BP_202106!$B:$G,6,0),0)/$H$7</f>
        <v>0</v>
      </c>
      <c r="F434" s="279">
        <f>+IFERROR(VLOOKUP(B434,BP_202006!$B:$G,6,0),0)/$H$7</f>
        <v>0</v>
      </c>
      <c r="G434" s="279">
        <f t="shared" si="17"/>
        <v>-0.63200000000000001</v>
      </c>
      <c r="H434" s="277"/>
    </row>
    <row r="435" spans="1:8">
      <c r="A435" s="278">
        <f t="shared" si="16"/>
        <v>6</v>
      </c>
      <c r="B435" s="318">
        <v>244017</v>
      </c>
      <c r="C435" s="278" t="s">
        <v>674</v>
      </c>
      <c r="D435" s="279">
        <f>+IFERROR(VLOOKUP(B435,BP_202206!$B:$G,6,0),0)/$H$7</f>
        <v>0</v>
      </c>
      <c r="E435" s="279">
        <f>+IFERROR(VLOOKUP(B435,BP_202106!$B:$G,6,0),0)/$H$7</f>
        <v>0</v>
      </c>
      <c r="F435" s="279">
        <f>+IFERROR(VLOOKUP(B435,BP_202006!$B:$G,6,0),0)/$H$7</f>
        <v>0</v>
      </c>
      <c r="G435" s="279">
        <f t="shared" si="17"/>
        <v>0</v>
      </c>
      <c r="H435" s="277"/>
    </row>
    <row r="436" spans="1:8">
      <c r="A436" s="278">
        <f t="shared" si="16"/>
        <v>8</v>
      </c>
      <c r="B436" s="318">
        <v>24401701</v>
      </c>
      <c r="C436" s="278" t="s">
        <v>675</v>
      </c>
      <c r="D436" s="279">
        <f>+IFERROR(VLOOKUP(B436,BP_202206!$B:$G,6,0),0)/$H$7</f>
        <v>0</v>
      </c>
      <c r="E436" s="279">
        <f>+IFERROR(VLOOKUP(B436,BP_202106!$B:$G,6,0),0)/$H$7</f>
        <v>0</v>
      </c>
      <c r="F436" s="279">
        <f>+IFERROR(VLOOKUP(B436,BP_202006!$B:$G,6,0),0)/$H$7</f>
        <v>0</v>
      </c>
      <c r="G436" s="279">
        <f t="shared" si="17"/>
        <v>0</v>
      </c>
      <c r="H436" s="277"/>
    </row>
    <row r="437" spans="1:8">
      <c r="A437" s="278">
        <f t="shared" si="16"/>
        <v>6</v>
      </c>
      <c r="B437" s="318">
        <v>244026</v>
      </c>
      <c r="C437" s="278" t="s">
        <v>676</v>
      </c>
      <c r="D437" s="279">
        <f>+IFERROR(VLOOKUP(B437,BP_202206!$B:$G,6,0),0)/$H$7</f>
        <v>0</v>
      </c>
      <c r="E437" s="279">
        <f>+IFERROR(VLOOKUP(B437,BP_202106!$B:$G,6,0),0)/$H$7</f>
        <v>0</v>
      </c>
      <c r="F437" s="279">
        <f>+IFERROR(VLOOKUP(B437,BP_202006!$B:$G,6,0),0)/$H$7</f>
        <v>0</v>
      </c>
      <c r="G437" s="279">
        <f t="shared" si="17"/>
        <v>0</v>
      </c>
      <c r="H437" s="277"/>
    </row>
    <row r="438" spans="1:8">
      <c r="A438" s="278">
        <f t="shared" si="16"/>
        <v>8</v>
      </c>
      <c r="B438" s="318">
        <v>24402601</v>
      </c>
      <c r="C438" s="278" t="s">
        <v>677</v>
      </c>
      <c r="D438" s="279">
        <f>+IFERROR(VLOOKUP(B438,BP_202206!$B:$G,6,0),0)/$H$7</f>
        <v>0</v>
      </c>
      <c r="E438" s="279">
        <f>+IFERROR(VLOOKUP(B438,BP_202106!$B:$G,6,0),0)/$H$7</f>
        <v>0</v>
      </c>
      <c r="F438" s="279">
        <f>+IFERROR(VLOOKUP(B438,BP_202006!$B:$G,6,0),0)/$H$7</f>
        <v>0</v>
      </c>
      <c r="G438" s="279">
        <f t="shared" si="17"/>
        <v>0</v>
      </c>
      <c r="H438" s="277"/>
    </row>
    <row r="439" spans="1:8">
      <c r="A439" s="278">
        <f t="shared" si="16"/>
        <v>4</v>
      </c>
      <c r="B439" s="318">
        <v>2445</v>
      </c>
      <c r="C439" s="278" t="s">
        <v>678</v>
      </c>
      <c r="D439" s="279">
        <f>+IFERROR(VLOOKUP(B439,BP_202206!$B:$G,6,0),0)/$H$7</f>
        <v>-458.19455533000087</v>
      </c>
      <c r="E439" s="279">
        <f>+IFERROR(VLOOKUP(B439,BP_202106!$B:$G,6,0),0)/$H$7</f>
        <v>-375.85768292999933</v>
      </c>
      <c r="F439" s="279">
        <f>+IFERROR(VLOOKUP(B439,BP_202006!$B:$G,6,0),0)/$H$7</f>
        <v>-231.39887606999969</v>
      </c>
      <c r="G439" s="279">
        <f t="shared" si="17"/>
        <v>-82.336872400001539</v>
      </c>
      <c r="H439" s="277"/>
    </row>
    <row r="440" spans="1:8">
      <c r="A440" s="278">
        <f t="shared" si="16"/>
        <v>6</v>
      </c>
      <c r="B440" s="318">
        <v>244501</v>
      </c>
      <c r="C440" s="278" t="s">
        <v>331</v>
      </c>
      <c r="D440" s="279">
        <f>+IFERROR(VLOOKUP(B440,BP_202206!$B:$G,6,0),0)/$H$7</f>
        <v>0</v>
      </c>
      <c r="E440" s="279">
        <f>+IFERROR(VLOOKUP(B440,BP_202106!$B:$G,6,0),0)/$H$7</f>
        <v>0</v>
      </c>
      <c r="F440" s="279">
        <f>+IFERROR(VLOOKUP(B440,BP_202006!$B:$G,6,0),0)/$H$7</f>
        <v>0</v>
      </c>
      <c r="G440" s="279">
        <f t="shared" si="17"/>
        <v>0</v>
      </c>
      <c r="H440" s="277"/>
    </row>
    <row r="441" spans="1:8">
      <c r="A441" s="278">
        <f t="shared" si="16"/>
        <v>8</v>
      </c>
      <c r="B441" s="318">
        <v>24450101</v>
      </c>
      <c r="C441" s="278" t="s">
        <v>679</v>
      </c>
      <c r="D441" s="279">
        <f>+IFERROR(VLOOKUP(B441,BP_202206!$B:$G,6,0),0)/$H$7</f>
        <v>0</v>
      </c>
      <c r="E441" s="279">
        <f>+IFERROR(VLOOKUP(B441,BP_202106!$B:$G,6,0),0)/$H$7</f>
        <v>0</v>
      </c>
      <c r="F441" s="279">
        <f>+IFERROR(VLOOKUP(B441,BP_202006!$B:$G,6,0),0)/$H$7</f>
        <v>0</v>
      </c>
      <c r="G441" s="279">
        <f t="shared" si="17"/>
        <v>0</v>
      </c>
      <c r="H441" s="277"/>
    </row>
    <row r="442" spans="1:8">
      <c r="A442" s="278">
        <f t="shared" si="16"/>
        <v>6</v>
      </c>
      <c r="B442" s="318">
        <v>244502</v>
      </c>
      <c r="C442" s="278" t="s">
        <v>680</v>
      </c>
      <c r="D442" s="279">
        <f>+IFERROR(VLOOKUP(B442,BP_202206!$B:$G,6,0),0)/$H$7</f>
        <v>-8519.61478498</v>
      </c>
      <c r="E442" s="279">
        <f>+IFERROR(VLOOKUP(B442,BP_202106!$B:$G,6,0),0)/$H$7</f>
        <v>-6431.5164800100001</v>
      </c>
      <c r="F442" s="279">
        <f>+IFERROR(VLOOKUP(B442,BP_202006!$B:$G,6,0),0)/$H$7</f>
        <v>-4722.7720960799998</v>
      </c>
      <c r="G442" s="279">
        <f t="shared" si="17"/>
        <v>-2088.0983049699998</v>
      </c>
      <c r="H442" s="277"/>
    </row>
    <row r="443" spans="1:8">
      <c r="A443" s="278">
        <f t="shared" si="16"/>
        <v>8</v>
      </c>
      <c r="B443" s="318">
        <v>24450201</v>
      </c>
      <c r="C443" s="278" t="s">
        <v>681</v>
      </c>
      <c r="D443" s="279">
        <f>+IFERROR(VLOOKUP(B443,BP_202206!$B:$G,6,0),0)/$H$7</f>
        <v>-7887.1393094800005</v>
      </c>
      <c r="E443" s="279">
        <f>+IFERROR(VLOOKUP(B443,BP_202106!$B:$G,6,0),0)/$H$7</f>
        <v>-5804.3865006099995</v>
      </c>
      <c r="F443" s="279">
        <f>+IFERROR(VLOOKUP(B443,BP_202006!$B:$G,6,0),0)/$H$7</f>
        <v>-4104.5116396799995</v>
      </c>
      <c r="G443" s="279">
        <f t="shared" si="17"/>
        <v>-2082.752808870001</v>
      </c>
      <c r="H443" s="277"/>
    </row>
    <row r="444" spans="1:8">
      <c r="A444" s="278">
        <f t="shared" si="16"/>
        <v>8</v>
      </c>
      <c r="B444" s="318">
        <v>24450202</v>
      </c>
      <c r="C444" s="278" t="s">
        <v>682</v>
      </c>
      <c r="D444" s="279">
        <f>+IFERROR(VLOOKUP(B444,BP_202206!$B:$G,6,0),0)/$H$7</f>
        <v>-632.47547550000002</v>
      </c>
      <c r="E444" s="279">
        <f>+IFERROR(VLOOKUP(B444,BP_202106!$B:$G,6,0),0)/$H$7</f>
        <v>-627.12997940000014</v>
      </c>
      <c r="F444" s="279">
        <f>+IFERROR(VLOOKUP(B444,BP_202006!$B:$G,6,0),0)/$H$7</f>
        <v>-618.26045640000007</v>
      </c>
      <c r="G444" s="279">
        <f t="shared" si="17"/>
        <v>-5.3454960999998775</v>
      </c>
      <c r="H444" s="277"/>
    </row>
    <row r="445" spans="1:8">
      <c r="A445" s="278">
        <f t="shared" si="16"/>
        <v>6</v>
      </c>
      <c r="B445" s="318">
        <v>244503</v>
      </c>
      <c r="C445" s="278" t="s">
        <v>683</v>
      </c>
      <c r="D445" s="279">
        <f>+IFERROR(VLOOKUP(B445,BP_202206!$B:$G,6,0),0)/$H$7</f>
        <v>0</v>
      </c>
      <c r="E445" s="279">
        <f>+IFERROR(VLOOKUP(B445,BP_202106!$B:$G,6,0),0)/$H$7</f>
        <v>0</v>
      </c>
      <c r="F445" s="279">
        <f>+IFERROR(VLOOKUP(B445,BP_202006!$B:$G,6,0),0)/$H$7</f>
        <v>0</v>
      </c>
      <c r="G445" s="279">
        <f t="shared" si="17"/>
        <v>0</v>
      </c>
      <c r="H445" s="277"/>
    </row>
    <row r="446" spans="1:8">
      <c r="A446" s="278">
        <f t="shared" si="16"/>
        <v>8</v>
      </c>
      <c r="B446" s="318">
        <v>24450301</v>
      </c>
      <c r="C446" s="278" t="s">
        <v>684</v>
      </c>
      <c r="D446" s="279">
        <f>+IFERROR(VLOOKUP(B446,BP_202206!$B:$G,6,0),0)/$H$7</f>
        <v>0</v>
      </c>
      <c r="E446" s="279">
        <f>+IFERROR(VLOOKUP(B446,BP_202106!$B:$G,6,0),0)/$H$7</f>
        <v>0</v>
      </c>
      <c r="F446" s="279">
        <f>+IFERROR(VLOOKUP(B446,BP_202006!$B:$G,6,0),0)/$H$7</f>
        <v>0</v>
      </c>
      <c r="G446" s="279">
        <f t="shared" si="17"/>
        <v>0</v>
      </c>
      <c r="H446" s="277"/>
    </row>
    <row r="447" spans="1:8">
      <c r="A447" s="278">
        <f t="shared" si="16"/>
        <v>6</v>
      </c>
      <c r="B447" s="318">
        <v>244504</v>
      </c>
      <c r="C447" s="278" t="s">
        <v>685</v>
      </c>
      <c r="D447" s="279">
        <f>+IFERROR(VLOOKUP(B447,BP_202206!$B:$G,6,0),0)/$H$7</f>
        <v>0</v>
      </c>
      <c r="E447" s="279">
        <f>+IFERROR(VLOOKUP(B447,BP_202106!$B:$G,6,0),0)/$H$7</f>
        <v>0</v>
      </c>
      <c r="F447" s="279">
        <f>+IFERROR(VLOOKUP(B447,BP_202006!$B:$G,6,0),0)/$H$7</f>
        <v>0</v>
      </c>
      <c r="G447" s="279">
        <f t="shared" si="17"/>
        <v>0</v>
      </c>
      <c r="H447" s="277"/>
    </row>
    <row r="448" spans="1:8">
      <c r="A448" s="278">
        <f t="shared" si="16"/>
        <v>8</v>
      </c>
      <c r="B448" s="318">
        <v>24450401</v>
      </c>
      <c r="C448" s="278" t="s">
        <v>686</v>
      </c>
      <c r="D448" s="279">
        <f>+IFERROR(VLOOKUP(B448,BP_202206!$B:$G,6,0),0)/$H$7</f>
        <v>0</v>
      </c>
      <c r="E448" s="279">
        <f>+IFERROR(VLOOKUP(B448,BP_202106!$B:$G,6,0),0)/$H$7</f>
        <v>0</v>
      </c>
      <c r="F448" s="279">
        <f>+IFERROR(VLOOKUP(B448,BP_202006!$B:$G,6,0),0)/$H$7</f>
        <v>0</v>
      </c>
      <c r="G448" s="279">
        <f t="shared" si="17"/>
        <v>0</v>
      </c>
      <c r="H448" s="277"/>
    </row>
    <row r="449" spans="1:8">
      <c r="A449" s="278">
        <f t="shared" si="16"/>
        <v>8</v>
      </c>
      <c r="B449" s="318">
        <v>24450503</v>
      </c>
      <c r="C449" s="278" t="s">
        <v>687</v>
      </c>
      <c r="D449" s="279">
        <f>+IFERROR(VLOOKUP(B449,BP_202206!$B:$G,6,0),0)/$H$7</f>
        <v>9.4810000000000005E-2</v>
      </c>
      <c r="E449" s="279">
        <f>+IFERROR(VLOOKUP(B449,BP_202106!$B:$G,6,0),0)/$H$7</f>
        <v>9.4810000000000005E-2</v>
      </c>
      <c r="F449" s="279">
        <f>+IFERROR(VLOOKUP(B449,BP_202006!$B:$G,6,0),0)/$H$7</f>
        <v>9.4810000000000005E-2</v>
      </c>
      <c r="G449" s="279">
        <f t="shared" si="17"/>
        <v>0</v>
      </c>
      <c r="H449" s="277"/>
    </row>
    <row r="450" spans="1:8">
      <c r="A450" s="278">
        <f t="shared" si="16"/>
        <v>6</v>
      </c>
      <c r="B450" s="318">
        <v>244505</v>
      </c>
      <c r="C450" s="278" t="s">
        <v>688</v>
      </c>
      <c r="D450" s="279">
        <f>+IFERROR(VLOOKUP(B450,BP_202206!$B:$G,6,0),0)/$H$7</f>
        <v>138.48397090999998</v>
      </c>
      <c r="E450" s="279">
        <f>+IFERROR(VLOOKUP(B450,BP_202106!$B:$G,6,0),0)/$H$7</f>
        <v>99.297954400000009</v>
      </c>
      <c r="F450" s="279">
        <f>+IFERROR(VLOOKUP(B450,BP_202006!$B:$G,6,0),0)/$H$7</f>
        <v>69.777076449999967</v>
      </c>
      <c r="G450" s="279">
        <f t="shared" si="17"/>
        <v>39.186016509999973</v>
      </c>
      <c r="H450" s="277"/>
    </row>
    <row r="451" spans="1:8">
      <c r="A451" s="278">
        <f t="shared" si="16"/>
        <v>8</v>
      </c>
      <c r="B451" s="318">
        <v>24450501</v>
      </c>
      <c r="C451" s="278" t="s">
        <v>689</v>
      </c>
      <c r="D451" s="279">
        <f>+IFERROR(VLOOKUP(B451,BP_202206!$B:$G,6,0),0)/$H$7</f>
        <v>138.38916090999999</v>
      </c>
      <c r="E451" s="279">
        <f>+IFERROR(VLOOKUP(B451,BP_202106!$B:$G,6,0),0)/$H$7</f>
        <v>99.203144399999999</v>
      </c>
      <c r="F451" s="279">
        <f>+IFERROR(VLOOKUP(B451,BP_202006!$B:$G,6,0),0)/$H$7</f>
        <v>69.682266449999972</v>
      </c>
      <c r="G451" s="279">
        <f t="shared" si="17"/>
        <v>39.186016509999988</v>
      </c>
      <c r="H451" s="277"/>
    </row>
    <row r="452" spans="1:8">
      <c r="A452" s="278">
        <f t="shared" si="16"/>
        <v>8</v>
      </c>
      <c r="B452" s="318">
        <v>24450502</v>
      </c>
      <c r="C452" s="278" t="s">
        <v>690</v>
      </c>
      <c r="D452" s="279">
        <f>+IFERROR(VLOOKUP(B452,BP_202206!$B:$G,6,0),0)/$H$7</f>
        <v>0</v>
      </c>
      <c r="E452" s="279">
        <f>+IFERROR(VLOOKUP(B452,BP_202106!$B:$G,6,0),0)/$H$7</f>
        <v>0</v>
      </c>
      <c r="F452" s="279">
        <f>+IFERROR(VLOOKUP(B452,BP_202006!$B:$G,6,0),0)/$H$7</f>
        <v>0</v>
      </c>
      <c r="G452" s="279">
        <f t="shared" si="17"/>
        <v>0</v>
      </c>
      <c r="H452" s="277"/>
    </row>
    <row r="453" spans="1:8">
      <c r="A453" s="278">
        <f t="shared" si="16"/>
        <v>6</v>
      </c>
      <c r="B453" s="318">
        <v>244506</v>
      </c>
      <c r="C453" s="278" t="s">
        <v>691</v>
      </c>
      <c r="D453" s="279">
        <f>+IFERROR(VLOOKUP(B453,BP_202206!$B:$G,6,0),0)/$H$7</f>
        <v>225.26328459000001</v>
      </c>
      <c r="E453" s="279">
        <f>+IFERROR(VLOOKUP(B453,BP_202106!$B:$G,6,0),0)/$H$7</f>
        <v>170.67510231999998</v>
      </c>
      <c r="F453" s="279">
        <f>+IFERROR(VLOOKUP(B453,BP_202006!$B:$G,6,0),0)/$H$7</f>
        <v>122.22782516999997</v>
      </c>
      <c r="G453" s="279">
        <f t="shared" si="17"/>
        <v>54.588182270000033</v>
      </c>
      <c r="H453" s="277"/>
    </row>
    <row r="454" spans="1:8">
      <c r="A454" s="278">
        <f t="shared" si="16"/>
        <v>8</v>
      </c>
      <c r="B454" s="318">
        <v>24450603</v>
      </c>
      <c r="C454" s="278" t="s">
        <v>692</v>
      </c>
      <c r="D454" s="279">
        <f>+IFERROR(VLOOKUP(B454,BP_202206!$B:$G,6,0),0)/$H$7</f>
        <v>224.72153337</v>
      </c>
      <c r="E454" s="279">
        <f>+IFERROR(VLOOKUP(B454,BP_202106!$B:$G,6,0),0)/$H$7</f>
        <v>170.1333511</v>
      </c>
      <c r="F454" s="279">
        <f>+IFERROR(VLOOKUP(B454,BP_202006!$B:$G,6,0),0)/$H$7</f>
        <v>121.68607394999998</v>
      </c>
      <c r="G454" s="279">
        <f t="shared" si="17"/>
        <v>54.588182270000004</v>
      </c>
      <c r="H454" s="277"/>
    </row>
    <row r="455" spans="1:8">
      <c r="A455" s="278">
        <f t="shared" si="16"/>
        <v>8</v>
      </c>
      <c r="B455" s="318">
        <v>24450604</v>
      </c>
      <c r="C455" s="278" t="s">
        <v>693</v>
      </c>
      <c r="D455" s="279">
        <f>+IFERROR(VLOOKUP(B455,BP_202206!$B:$G,6,0),0)/$H$7</f>
        <v>6.1749999999999999E-2</v>
      </c>
      <c r="E455" s="279">
        <f>+IFERROR(VLOOKUP(B455,BP_202106!$B:$G,6,0),0)/$H$7</f>
        <v>6.1749999999999999E-2</v>
      </c>
      <c r="F455" s="279">
        <f>+IFERROR(VLOOKUP(B455,BP_202006!$B:$G,6,0),0)/$H$7</f>
        <v>6.1749999999999999E-2</v>
      </c>
      <c r="G455" s="279">
        <f t="shared" si="17"/>
        <v>0</v>
      </c>
      <c r="H455" s="277"/>
    </row>
    <row r="456" spans="1:8">
      <c r="A456" s="278">
        <f t="shared" si="16"/>
        <v>8</v>
      </c>
      <c r="B456" s="318">
        <v>24450605</v>
      </c>
      <c r="C456" s="278" t="s">
        <v>694</v>
      </c>
      <c r="D456" s="279">
        <f>+IFERROR(VLOOKUP(B456,BP_202206!$B:$G,6,0),0)/$H$7</f>
        <v>0.48000121999999995</v>
      </c>
      <c r="E456" s="279">
        <f>+IFERROR(VLOOKUP(B456,BP_202106!$B:$G,6,0),0)/$H$7</f>
        <v>0.48000121999999995</v>
      </c>
      <c r="F456" s="279">
        <f>+IFERROR(VLOOKUP(B456,BP_202006!$B:$G,6,0),0)/$H$7</f>
        <v>0.48000121999999995</v>
      </c>
      <c r="G456" s="279">
        <f t="shared" si="17"/>
        <v>0</v>
      </c>
      <c r="H456" s="277"/>
    </row>
    <row r="457" spans="1:8">
      <c r="A457" s="278">
        <f t="shared" si="16"/>
        <v>6</v>
      </c>
      <c r="B457" s="318">
        <v>244507</v>
      </c>
      <c r="C457" s="278" t="s">
        <v>695</v>
      </c>
      <c r="D457" s="279">
        <f>+IFERROR(VLOOKUP(B457,BP_202206!$B:$G,6,0),0)/$H$7</f>
        <v>0</v>
      </c>
      <c r="E457" s="279">
        <f>+IFERROR(VLOOKUP(B457,BP_202106!$B:$G,6,0),0)/$H$7</f>
        <v>0</v>
      </c>
      <c r="F457" s="279">
        <f>+IFERROR(VLOOKUP(B457,BP_202006!$B:$G,6,0),0)/$H$7</f>
        <v>0</v>
      </c>
      <c r="G457" s="279">
        <f t="shared" si="17"/>
        <v>0</v>
      </c>
      <c r="H457" s="277"/>
    </row>
    <row r="458" spans="1:8">
      <c r="A458" s="278">
        <f t="shared" si="16"/>
        <v>8</v>
      </c>
      <c r="B458" s="318">
        <v>24450701</v>
      </c>
      <c r="C458" s="278" t="s">
        <v>696</v>
      </c>
      <c r="D458" s="279">
        <f>+IFERROR(VLOOKUP(B458,BP_202206!$B:$G,6,0),0)/$H$7</f>
        <v>0</v>
      </c>
      <c r="E458" s="279">
        <f>+IFERROR(VLOOKUP(B458,BP_202106!$B:$G,6,0),0)/$H$7</f>
        <v>0</v>
      </c>
      <c r="F458" s="279">
        <f>+IFERROR(VLOOKUP(B458,BP_202006!$B:$G,6,0),0)/$H$7</f>
        <v>0</v>
      </c>
      <c r="G458" s="279">
        <f t="shared" si="17"/>
        <v>0</v>
      </c>
      <c r="H458" s="277"/>
    </row>
    <row r="459" spans="1:8">
      <c r="A459" s="278">
        <f t="shared" si="16"/>
        <v>6</v>
      </c>
      <c r="B459" s="318">
        <v>244508</v>
      </c>
      <c r="C459" s="278" t="s">
        <v>697</v>
      </c>
      <c r="D459" s="279">
        <f>+IFERROR(VLOOKUP(B459,BP_202206!$B:$G,6,0),0)/$H$7</f>
        <v>0</v>
      </c>
      <c r="E459" s="279">
        <f>+IFERROR(VLOOKUP(B459,BP_202106!$B:$G,6,0),0)/$H$7</f>
        <v>0</v>
      </c>
      <c r="F459" s="279">
        <f>+IFERROR(VLOOKUP(B459,BP_202006!$B:$G,6,0),0)/$H$7</f>
        <v>0</v>
      </c>
      <c r="G459" s="279">
        <f t="shared" si="17"/>
        <v>0</v>
      </c>
      <c r="H459" s="277"/>
    </row>
    <row r="460" spans="1:8">
      <c r="A460" s="278">
        <f t="shared" si="16"/>
        <v>8</v>
      </c>
      <c r="B460" s="318">
        <v>24450801</v>
      </c>
      <c r="C460" s="278" t="s">
        <v>698</v>
      </c>
      <c r="D460" s="279">
        <f>+IFERROR(VLOOKUP(B460,BP_202206!$B:$G,6,0),0)/$H$7</f>
        <v>0</v>
      </c>
      <c r="E460" s="279">
        <f>+IFERROR(VLOOKUP(B460,BP_202106!$B:$G,6,0),0)/$H$7</f>
        <v>0</v>
      </c>
      <c r="F460" s="279">
        <f>+IFERROR(VLOOKUP(B460,BP_202006!$B:$G,6,0),0)/$H$7</f>
        <v>0</v>
      </c>
      <c r="G460" s="279">
        <f t="shared" si="17"/>
        <v>0</v>
      </c>
      <c r="H460" s="277"/>
    </row>
    <row r="461" spans="1:8">
      <c r="A461" s="278">
        <f t="shared" si="16"/>
        <v>6</v>
      </c>
      <c r="B461" s="318">
        <v>244575</v>
      </c>
      <c r="C461" s="278" t="s">
        <v>699</v>
      </c>
      <c r="D461" s="279">
        <f>+IFERROR(VLOOKUP(B461,BP_202206!$B:$G,6,0),0)/$H$7</f>
        <v>0</v>
      </c>
      <c r="E461" s="279">
        <f>+IFERROR(VLOOKUP(B461,BP_202106!$B:$G,6,0),0)/$H$7</f>
        <v>0</v>
      </c>
      <c r="F461" s="279">
        <f>+IFERROR(VLOOKUP(B461,BP_202006!$B:$G,6,0),0)/$H$7</f>
        <v>0</v>
      </c>
      <c r="G461" s="279">
        <f t="shared" si="17"/>
        <v>0</v>
      </c>
      <c r="H461" s="277"/>
    </row>
    <row r="462" spans="1:8">
      <c r="A462" s="278">
        <f t="shared" si="16"/>
        <v>8</v>
      </c>
      <c r="B462" s="318">
        <v>24457501</v>
      </c>
      <c r="C462" s="278" t="s">
        <v>700</v>
      </c>
      <c r="D462" s="279">
        <f>+IFERROR(VLOOKUP(B462,BP_202206!$B:$G,6,0),0)/$H$7</f>
        <v>0</v>
      </c>
      <c r="E462" s="279">
        <f>+IFERROR(VLOOKUP(B462,BP_202106!$B:$G,6,0),0)/$H$7</f>
        <v>0</v>
      </c>
      <c r="F462" s="279">
        <f>+IFERROR(VLOOKUP(B462,BP_202006!$B:$G,6,0),0)/$H$7</f>
        <v>0</v>
      </c>
      <c r="G462" s="279">
        <f t="shared" si="17"/>
        <v>0</v>
      </c>
      <c r="H462" s="277"/>
    </row>
    <row r="463" spans="1:8">
      <c r="A463" s="278">
        <f t="shared" si="16"/>
        <v>8</v>
      </c>
      <c r="B463" s="318">
        <v>24457502</v>
      </c>
      <c r="C463" s="278" t="s">
        <v>701</v>
      </c>
      <c r="D463" s="279">
        <f>+IFERROR(VLOOKUP(B463,BP_202206!$B:$G,6,0),0)/$H$7</f>
        <v>0</v>
      </c>
      <c r="E463" s="279">
        <f>+IFERROR(VLOOKUP(B463,BP_202106!$B:$G,6,0),0)/$H$7</f>
        <v>0</v>
      </c>
      <c r="F463" s="279">
        <f>+IFERROR(VLOOKUP(B463,BP_202006!$B:$G,6,0),0)/$H$7</f>
        <v>0</v>
      </c>
      <c r="G463" s="279">
        <f t="shared" si="17"/>
        <v>0</v>
      </c>
      <c r="H463" s="277"/>
    </row>
    <row r="464" spans="1:8">
      <c r="A464" s="278">
        <f t="shared" si="16"/>
        <v>6</v>
      </c>
      <c r="B464" s="318">
        <v>244576</v>
      </c>
      <c r="C464" s="278" t="s">
        <v>702</v>
      </c>
      <c r="D464" s="279">
        <f>+IFERROR(VLOOKUP(B464,BP_202206!$B:$G,6,0),0)/$H$7</f>
        <v>7697.6729741499994</v>
      </c>
      <c r="E464" s="279">
        <f>+IFERROR(VLOOKUP(B464,BP_202106!$B:$G,6,0),0)/$H$7</f>
        <v>5785.6857403600006</v>
      </c>
      <c r="F464" s="279">
        <f>+IFERROR(VLOOKUP(B464,BP_202006!$B:$G,6,0),0)/$H$7</f>
        <v>4299.3683183900002</v>
      </c>
      <c r="G464" s="279">
        <f t="shared" si="17"/>
        <v>1911.9872337899988</v>
      </c>
      <c r="H464" s="277"/>
    </row>
    <row r="465" spans="1:8">
      <c r="A465" s="278">
        <f t="shared" si="16"/>
        <v>8</v>
      </c>
      <c r="B465" s="318">
        <v>24457601</v>
      </c>
      <c r="C465" s="278" t="s">
        <v>703</v>
      </c>
      <c r="D465" s="279">
        <f>+IFERROR(VLOOKUP(B465,BP_202206!$B:$G,6,0),0)/$H$7</f>
        <v>7697.6729741499994</v>
      </c>
      <c r="E465" s="279">
        <f>+IFERROR(VLOOKUP(B465,BP_202106!$B:$G,6,0),0)/$H$7</f>
        <v>5785.6857403600006</v>
      </c>
      <c r="F465" s="279">
        <f>+IFERROR(VLOOKUP(B465,BP_202006!$B:$G,6,0),0)/$H$7</f>
        <v>4299.3683183900002</v>
      </c>
      <c r="G465" s="279">
        <f t="shared" si="17"/>
        <v>1911.9872337899988</v>
      </c>
      <c r="H465" s="277"/>
    </row>
    <row r="466" spans="1:8">
      <c r="A466" s="278">
        <f t="shared" si="16"/>
        <v>6</v>
      </c>
      <c r="B466" s="318">
        <v>244580</v>
      </c>
      <c r="C466" s="278" t="s">
        <v>704</v>
      </c>
      <c r="D466" s="279">
        <f>+IFERROR(VLOOKUP(B466,BP_202206!$B:$G,6,0),0)/$H$7</f>
        <v>0</v>
      </c>
      <c r="E466" s="279">
        <f>+IFERROR(VLOOKUP(B466,BP_202106!$B:$G,6,0),0)/$H$7</f>
        <v>0</v>
      </c>
      <c r="F466" s="279">
        <f>+IFERROR(VLOOKUP(B466,BP_202006!$B:$G,6,0),0)/$H$7</f>
        <v>0</v>
      </c>
      <c r="G466" s="279">
        <f t="shared" si="17"/>
        <v>0</v>
      </c>
      <c r="H466" s="277"/>
    </row>
    <row r="467" spans="1:8">
      <c r="A467" s="278">
        <f t="shared" si="16"/>
        <v>8</v>
      </c>
      <c r="B467" s="318">
        <v>24458001</v>
      </c>
      <c r="C467" s="278" t="s">
        <v>705</v>
      </c>
      <c r="D467" s="279">
        <f>+IFERROR(VLOOKUP(B467,BP_202206!$B:$G,6,0),0)/$H$7</f>
        <v>0</v>
      </c>
      <c r="E467" s="279">
        <f>+IFERROR(VLOOKUP(B467,BP_202106!$B:$G,6,0),0)/$H$7</f>
        <v>0</v>
      </c>
      <c r="F467" s="279">
        <f>+IFERROR(VLOOKUP(B467,BP_202006!$B:$G,6,0),0)/$H$7</f>
        <v>0</v>
      </c>
      <c r="G467" s="279">
        <f t="shared" si="17"/>
        <v>0</v>
      </c>
      <c r="H467" s="277"/>
    </row>
    <row r="468" spans="1:8">
      <c r="A468" s="278">
        <f t="shared" si="16"/>
        <v>8</v>
      </c>
      <c r="B468" s="318">
        <v>24458002</v>
      </c>
      <c r="C468" s="278" t="s">
        <v>706</v>
      </c>
      <c r="D468" s="279">
        <f>+IFERROR(VLOOKUP(B468,BP_202206!$B:$G,6,0),0)/$H$7</f>
        <v>0</v>
      </c>
      <c r="E468" s="279">
        <f>+IFERROR(VLOOKUP(B468,BP_202106!$B:$G,6,0),0)/$H$7</f>
        <v>0</v>
      </c>
      <c r="F468" s="279">
        <f>+IFERROR(VLOOKUP(B468,BP_202006!$B:$G,6,0),0)/$H$7</f>
        <v>0</v>
      </c>
      <c r="G468" s="279">
        <f t="shared" si="17"/>
        <v>0</v>
      </c>
      <c r="H468" s="277"/>
    </row>
    <row r="469" spans="1:8">
      <c r="A469" s="278">
        <f t="shared" si="16"/>
        <v>4</v>
      </c>
      <c r="B469" s="318">
        <v>2450</v>
      </c>
      <c r="C469" s="278" t="s">
        <v>707</v>
      </c>
      <c r="D469" s="279">
        <f>+IFERROR(VLOOKUP(B469,BP_202206!$B:$G,6,0),0)/$H$7</f>
        <v>-0.91</v>
      </c>
      <c r="E469" s="279">
        <f>+IFERROR(VLOOKUP(B469,BP_202106!$B:$G,6,0),0)/$H$7</f>
        <v>0</v>
      </c>
      <c r="F469" s="279">
        <f>+IFERROR(VLOOKUP(B469,BP_202006!$B:$G,6,0),0)/$H$7</f>
        <v>0</v>
      </c>
      <c r="G469" s="279">
        <f t="shared" si="17"/>
        <v>-0.91</v>
      </c>
      <c r="H469" s="277"/>
    </row>
    <row r="470" spans="1:8">
      <c r="A470" s="278">
        <f t="shared" si="16"/>
        <v>6</v>
      </c>
      <c r="B470" s="318">
        <v>245001</v>
      </c>
      <c r="C470" s="278" t="s">
        <v>708</v>
      </c>
      <c r="D470" s="279">
        <f>+IFERROR(VLOOKUP(B470,BP_202206!$B:$G,6,0),0)/$H$7</f>
        <v>-0.91</v>
      </c>
      <c r="E470" s="279">
        <f>+IFERROR(VLOOKUP(B470,BP_202106!$B:$G,6,0),0)/$H$7</f>
        <v>0</v>
      </c>
      <c r="F470" s="279">
        <f>+IFERROR(VLOOKUP(B470,BP_202006!$B:$G,6,0),0)/$H$7</f>
        <v>0</v>
      </c>
      <c r="G470" s="279">
        <f t="shared" si="17"/>
        <v>-0.91</v>
      </c>
      <c r="H470" s="277"/>
    </row>
    <row r="471" spans="1:8">
      <c r="A471" s="278">
        <f t="shared" si="16"/>
        <v>8</v>
      </c>
      <c r="B471" s="318">
        <v>24500101</v>
      </c>
      <c r="C471" s="278" t="s">
        <v>709</v>
      </c>
      <c r="D471" s="279">
        <f>+IFERROR(VLOOKUP(B471,BP_202206!$B:$G,6,0),0)/$H$7</f>
        <v>-0.91</v>
      </c>
      <c r="E471" s="279">
        <f>+IFERROR(VLOOKUP(B471,BP_202106!$B:$G,6,0),0)/$H$7</f>
        <v>0</v>
      </c>
      <c r="F471" s="279">
        <f>+IFERROR(VLOOKUP(B471,BP_202006!$B:$G,6,0),0)/$H$7</f>
        <v>0</v>
      </c>
      <c r="G471" s="279">
        <f t="shared" si="17"/>
        <v>-0.91</v>
      </c>
      <c r="H471" s="277"/>
    </row>
    <row r="472" spans="1:8">
      <c r="A472" s="278">
        <f t="shared" ref="A472:A542" si="18">+LEN(B472)</f>
        <v>6</v>
      </c>
      <c r="B472" s="318">
        <v>245003</v>
      </c>
      <c r="C472" s="278" t="s">
        <v>710</v>
      </c>
      <c r="D472" s="279">
        <f>+IFERROR(VLOOKUP(B472,BP_202206!$B:$G,6,0),0)/$H$7</f>
        <v>0</v>
      </c>
      <c r="E472" s="279">
        <f>+IFERROR(VLOOKUP(B472,BP_202106!$B:$G,6,0),0)/$H$7</f>
        <v>0</v>
      </c>
      <c r="F472" s="279">
        <f>+IFERROR(VLOOKUP(B472,BP_202006!$B:$G,6,0),0)/$H$7</f>
        <v>0</v>
      </c>
      <c r="G472" s="279">
        <f t="shared" si="17"/>
        <v>0</v>
      </c>
      <c r="H472" s="277"/>
    </row>
    <row r="473" spans="1:8">
      <c r="A473" s="278">
        <f t="shared" si="18"/>
        <v>8</v>
      </c>
      <c r="B473" s="318">
        <v>24500301</v>
      </c>
      <c r="C473" s="278" t="s">
        <v>711</v>
      </c>
      <c r="D473" s="279">
        <f>+IFERROR(VLOOKUP(B473,BP_202206!$B:$G,6,0),0)/$H$7</f>
        <v>0</v>
      </c>
      <c r="E473" s="279">
        <f>+IFERROR(VLOOKUP(B473,BP_202106!$B:$G,6,0),0)/$H$7</f>
        <v>0</v>
      </c>
      <c r="F473" s="279">
        <f>+IFERROR(VLOOKUP(B473,BP_202006!$B:$G,6,0),0)/$H$7</f>
        <v>0</v>
      </c>
      <c r="G473" s="279">
        <f t="shared" si="17"/>
        <v>0</v>
      </c>
      <c r="H473" s="277"/>
    </row>
    <row r="474" spans="1:8">
      <c r="A474" s="278">
        <f t="shared" si="18"/>
        <v>4</v>
      </c>
      <c r="B474" s="318">
        <v>2453</v>
      </c>
      <c r="C474" s="278" t="s">
        <v>712</v>
      </c>
      <c r="D474" s="279">
        <f>+IFERROR(VLOOKUP(B474,BP_202206!$B:$G,6,0),0)/$H$7</f>
        <v>7.600006861612201E-7</v>
      </c>
      <c r="E474" s="279">
        <f>+IFERROR(VLOOKUP(B474,BP_202106!$B:$G,6,0),0)/$H$7</f>
        <v>-125.62775187999873</v>
      </c>
      <c r="F474" s="279">
        <f>+IFERROR(VLOOKUP(B474,BP_202006!$B:$G,6,0),0)/$H$7</f>
        <v>-605.68336758000146</v>
      </c>
      <c r="G474" s="279">
        <f t="shared" si="17"/>
        <v>125.62775263999941</v>
      </c>
      <c r="H474" s="277"/>
    </row>
    <row r="475" spans="1:8">
      <c r="A475" s="278">
        <f t="shared" si="18"/>
        <v>6</v>
      </c>
      <c r="B475" s="318">
        <v>245301</v>
      </c>
      <c r="C475" s="278" t="s">
        <v>713</v>
      </c>
      <c r="D475" s="279">
        <f>+IFERROR(VLOOKUP(B475,BP_202206!$B:$G,6,0),0)/$H$7</f>
        <v>-4583.1372190600005</v>
      </c>
      <c r="E475" s="279">
        <f>+IFERROR(VLOOKUP(B475,BP_202106!$B:$G,6,0),0)/$H$7</f>
        <v>-4708.7649716999995</v>
      </c>
      <c r="F475" s="279">
        <f>+IFERROR(VLOOKUP(B475,BP_202006!$B:$G,6,0),0)/$H$7</f>
        <v>-5126.1840801199996</v>
      </c>
      <c r="G475" s="279">
        <f t="shared" si="17"/>
        <v>125.62775263999902</v>
      </c>
      <c r="H475" s="277"/>
    </row>
    <row r="476" spans="1:8">
      <c r="A476" s="278">
        <f t="shared" si="18"/>
        <v>8</v>
      </c>
      <c r="B476" s="318">
        <v>24530101</v>
      </c>
      <c r="C476" s="278" t="s">
        <v>714</v>
      </c>
      <c r="D476" s="279">
        <f>+IFERROR(VLOOKUP(B476,BP_202206!$B:$G,6,0),0)/$H$7</f>
        <v>-4533.7682134200004</v>
      </c>
      <c r="E476" s="279">
        <f>+IFERROR(VLOOKUP(B476,BP_202106!$B:$G,6,0),0)/$H$7</f>
        <v>-4659.5459077400001</v>
      </c>
      <c r="F476" s="279">
        <f>+IFERROR(VLOOKUP(B476,BP_202006!$B:$G,6,0),0)/$H$7</f>
        <v>-4993.3809192299996</v>
      </c>
      <c r="G476" s="279">
        <f t="shared" si="17"/>
        <v>125.77769431999968</v>
      </c>
      <c r="H476" s="277"/>
    </row>
    <row r="477" spans="1:8">
      <c r="A477" s="278">
        <f t="shared" si="18"/>
        <v>8</v>
      </c>
      <c r="B477" s="318">
        <v>24530102</v>
      </c>
      <c r="C477" s="278" t="s">
        <v>715</v>
      </c>
      <c r="D477" s="279">
        <f>+IFERROR(VLOOKUP(B477,BP_202206!$B:$G,6,0),0)/$H$7</f>
        <v>-49.11642664</v>
      </c>
      <c r="E477" s="279">
        <f>+IFERROR(VLOOKUP(B477,BP_202106!$B:$G,6,0),0)/$H$7</f>
        <v>-48.966484960000003</v>
      </c>
      <c r="F477" s="279">
        <f>+IFERROR(VLOOKUP(B477,BP_202006!$B:$G,6,0),0)/$H$7</f>
        <v>-132.55058188999999</v>
      </c>
      <c r="G477" s="279">
        <f t="shared" ref="G477:G541" si="19">+D477-E477</f>
        <v>-0.14994167999999775</v>
      </c>
      <c r="H477" s="277"/>
    </row>
    <row r="478" spans="1:8">
      <c r="A478" s="278">
        <f t="shared" si="18"/>
        <v>8</v>
      </c>
      <c r="B478" s="318">
        <v>24530103</v>
      </c>
      <c r="C478" s="278" t="s">
        <v>716</v>
      </c>
      <c r="D478" s="279">
        <f>+IFERROR(VLOOKUP(B478,BP_202206!$B:$G,6,0),0)/$H$7</f>
        <v>0</v>
      </c>
      <c r="E478" s="279">
        <f>+IFERROR(VLOOKUP(B478,BP_202106!$B:$G,6,0),0)/$H$7</f>
        <v>0</v>
      </c>
      <c r="F478" s="279">
        <f>+IFERROR(VLOOKUP(B478,BP_202006!$B:$G,6,0),0)/$H$7</f>
        <v>0</v>
      </c>
      <c r="G478" s="279">
        <f t="shared" si="19"/>
        <v>0</v>
      </c>
      <c r="H478" s="277"/>
    </row>
    <row r="479" spans="1:8">
      <c r="A479" s="278">
        <f t="shared" si="18"/>
        <v>8</v>
      </c>
      <c r="B479" s="318">
        <v>24530104</v>
      </c>
      <c r="C479" s="278" t="s">
        <v>717</v>
      </c>
      <c r="D479" s="279">
        <f>+IFERROR(VLOOKUP(B479,BP_202206!$B:$G,6,0),0)/$H$7</f>
        <v>-0.252579</v>
      </c>
      <c r="E479" s="279">
        <f>+IFERROR(VLOOKUP(B479,BP_202106!$B:$G,6,0),0)/$H$7</f>
        <v>-0.252579</v>
      </c>
      <c r="F479" s="279">
        <f>+IFERROR(VLOOKUP(B479,BP_202006!$B:$G,6,0),0)/$H$7</f>
        <v>-0.252579</v>
      </c>
      <c r="G479" s="279">
        <f t="shared" si="19"/>
        <v>0</v>
      </c>
      <c r="H479" s="277"/>
    </row>
    <row r="480" spans="1:8">
      <c r="A480" s="278">
        <f t="shared" si="18"/>
        <v>6</v>
      </c>
      <c r="B480" s="318">
        <v>245302</v>
      </c>
      <c r="C480" s="278" t="s">
        <v>718</v>
      </c>
      <c r="D480" s="279">
        <f>+IFERROR(VLOOKUP(B480,BP_202206!$B:$G,6,0),0)/$H$7</f>
        <v>4583.1372198200006</v>
      </c>
      <c r="E480" s="279">
        <f>+IFERROR(VLOOKUP(B480,BP_202106!$B:$G,6,0),0)/$H$7</f>
        <v>4583.1372198200006</v>
      </c>
      <c r="F480" s="279">
        <f>+IFERROR(VLOOKUP(B480,BP_202006!$B:$G,6,0),0)/$H$7</f>
        <v>4520.5007125400007</v>
      </c>
      <c r="G480" s="279">
        <f t="shared" si="19"/>
        <v>0</v>
      </c>
      <c r="H480" s="277"/>
    </row>
    <row r="481" spans="1:8">
      <c r="A481" s="278">
        <f t="shared" si="18"/>
        <v>8</v>
      </c>
      <c r="B481" s="318">
        <v>24530201</v>
      </c>
      <c r="C481" s="278" t="s">
        <v>719</v>
      </c>
      <c r="D481" s="279">
        <f>+IFERROR(VLOOKUP(B481,BP_202206!$B:$G,6,0),0)/$H$7</f>
        <v>27.833355440000002</v>
      </c>
      <c r="E481" s="279">
        <f>+IFERROR(VLOOKUP(B481,BP_202106!$B:$G,6,0),0)/$H$7</f>
        <v>27.833355440000002</v>
      </c>
      <c r="F481" s="279">
        <f>+IFERROR(VLOOKUP(B481,BP_202006!$B:$G,6,0),0)/$H$7</f>
        <v>28.414093569999999</v>
      </c>
      <c r="G481" s="279">
        <f t="shared" si="19"/>
        <v>0</v>
      </c>
      <c r="H481" s="277"/>
    </row>
    <row r="482" spans="1:8">
      <c r="A482" s="278">
        <f t="shared" si="18"/>
        <v>8</v>
      </c>
      <c r="B482" s="318">
        <v>24530202</v>
      </c>
      <c r="C482" s="278" t="s">
        <v>720</v>
      </c>
      <c r="D482" s="279">
        <f>+IFERROR(VLOOKUP(B482,BP_202206!$B:$G,6,0),0)/$H$7</f>
        <v>1.1089893899999999</v>
      </c>
      <c r="E482" s="279">
        <f>+IFERROR(VLOOKUP(B482,BP_202106!$B:$G,6,0),0)/$H$7</f>
        <v>1.1089893899999999</v>
      </c>
      <c r="F482" s="279">
        <f>+IFERROR(VLOOKUP(B482,BP_202006!$B:$G,6,0),0)/$H$7</f>
        <v>1.2128785599999998</v>
      </c>
      <c r="G482" s="279">
        <f t="shared" si="19"/>
        <v>0</v>
      </c>
      <c r="H482" s="277"/>
    </row>
    <row r="483" spans="1:8">
      <c r="A483" s="278">
        <f t="shared" si="18"/>
        <v>8</v>
      </c>
      <c r="B483" s="318">
        <v>24530203</v>
      </c>
      <c r="C483" s="278" t="s">
        <v>721</v>
      </c>
      <c r="D483" s="279">
        <f>+IFERROR(VLOOKUP(B483,BP_202206!$B:$G,6,0),0)/$H$7</f>
        <v>0</v>
      </c>
      <c r="E483" s="279">
        <f>+IFERROR(VLOOKUP(B483,BP_202106!$B:$G,6,0),0)/$H$7</f>
        <v>0</v>
      </c>
      <c r="F483" s="279">
        <f>+IFERROR(VLOOKUP(B483,BP_202006!$B:$G,6,0),0)/$H$7</f>
        <v>0</v>
      </c>
      <c r="G483" s="279">
        <f t="shared" si="19"/>
        <v>0</v>
      </c>
      <c r="H483" s="277"/>
    </row>
    <row r="484" spans="1:8">
      <c r="A484" s="278">
        <f t="shared" si="18"/>
        <v>8</v>
      </c>
      <c r="B484" s="318">
        <v>24530204</v>
      </c>
      <c r="C484" s="278" t="s">
        <v>722</v>
      </c>
      <c r="D484" s="279">
        <f>+IFERROR(VLOOKUP(B484,BP_202206!$B:$G,6,0),0)/$H$7</f>
        <v>6.5242999999999996E-4</v>
      </c>
      <c r="E484" s="279">
        <f>+IFERROR(VLOOKUP(B484,BP_202106!$B:$G,6,0),0)/$H$7</f>
        <v>6.5242999999999996E-4</v>
      </c>
      <c r="F484" s="279">
        <f>+IFERROR(VLOOKUP(B484,BP_202006!$B:$G,6,0),0)/$H$7</f>
        <v>6.5242999999999996E-4</v>
      </c>
      <c r="G484" s="279">
        <f t="shared" si="19"/>
        <v>0</v>
      </c>
      <c r="H484" s="277"/>
    </row>
    <row r="485" spans="1:8">
      <c r="A485" s="278">
        <f t="shared" si="18"/>
        <v>8</v>
      </c>
      <c r="B485" s="318">
        <v>24530205</v>
      </c>
      <c r="C485" s="278" t="s">
        <v>723</v>
      </c>
      <c r="D485" s="279">
        <f>+IFERROR(VLOOKUP(B485,BP_202206!$B:$G,6,0),0)/$H$7</f>
        <v>0</v>
      </c>
      <c r="E485" s="279">
        <f>+IFERROR(VLOOKUP(B485,BP_202106!$B:$G,6,0),0)/$H$7</f>
        <v>0</v>
      </c>
      <c r="F485" s="279">
        <f>+IFERROR(VLOOKUP(B485,BP_202006!$B:$G,6,0),0)/$H$7</f>
        <v>0</v>
      </c>
      <c r="G485" s="279">
        <f t="shared" si="19"/>
        <v>0</v>
      </c>
      <c r="H485" s="277"/>
    </row>
    <row r="486" spans="1:8">
      <c r="A486" s="278">
        <f t="shared" si="18"/>
        <v>8</v>
      </c>
      <c r="B486" s="318">
        <v>24530206</v>
      </c>
      <c r="C486" s="278" t="s">
        <v>724</v>
      </c>
      <c r="D486" s="279">
        <f>+IFERROR(VLOOKUP(B486,BP_202206!$B:$G,6,0),0)/$H$7</f>
        <v>26.983139300000001</v>
      </c>
      <c r="E486" s="279">
        <f>+IFERROR(VLOOKUP(B486,BP_202106!$B:$G,6,0),0)/$H$7</f>
        <v>26.983139300000001</v>
      </c>
      <c r="F486" s="279">
        <f>+IFERROR(VLOOKUP(B486,BP_202006!$B:$G,6,0),0)/$H$7</f>
        <v>26.983139300000001</v>
      </c>
      <c r="G486" s="279">
        <f t="shared" si="19"/>
        <v>0</v>
      </c>
      <c r="H486" s="277"/>
    </row>
    <row r="487" spans="1:8">
      <c r="A487" s="278">
        <f t="shared" si="18"/>
        <v>8</v>
      </c>
      <c r="B487" s="318">
        <v>24530207</v>
      </c>
      <c r="C487" s="278" t="s">
        <v>725</v>
      </c>
      <c r="D487" s="279">
        <f>+IFERROR(VLOOKUP(B487,BP_202206!$B:$G,6,0),0)/$H$7</f>
        <v>0.43887500000000002</v>
      </c>
      <c r="E487" s="279">
        <f>+IFERROR(VLOOKUP(B487,BP_202106!$B:$G,6,0),0)/$H$7</f>
        <v>0.43887500000000002</v>
      </c>
      <c r="F487" s="279">
        <f>+IFERROR(VLOOKUP(B487,BP_202006!$B:$G,6,0),0)/$H$7</f>
        <v>0.43887500000000002</v>
      </c>
      <c r="G487" s="279">
        <f t="shared" si="19"/>
        <v>0</v>
      </c>
      <c r="H487" s="277"/>
    </row>
    <row r="488" spans="1:8">
      <c r="A488" s="278">
        <f t="shared" si="18"/>
        <v>8</v>
      </c>
      <c r="B488" s="318">
        <v>24530208</v>
      </c>
      <c r="C488" s="278" t="s">
        <v>726</v>
      </c>
      <c r="D488" s="279">
        <f>+IFERROR(VLOOKUP(B488,BP_202206!$B:$G,6,0),0)/$H$7</f>
        <v>18.98937712</v>
      </c>
      <c r="E488" s="279">
        <f>+IFERROR(VLOOKUP(B488,BP_202106!$B:$G,6,0),0)/$H$7</f>
        <v>18.98937712</v>
      </c>
      <c r="F488" s="279">
        <f>+IFERROR(VLOOKUP(B488,BP_202006!$B:$G,6,0),0)/$H$7</f>
        <v>18.98937712</v>
      </c>
      <c r="G488" s="279">
        <f t="shared" si="19"/>
        <v>0</v>
      </c>
      <c r="H488" s="277"/>
    </row>
    <row r="489" spans="1:8">
      <c r="A489" s="278">
        <f t="shared" si="18"/>
        <v>8</v>
      </c>
      <c r="B489" s="318">
        <v>24530209</v>
      </c>
      <c r="C489" s="278" t="s">
        <v>727</v>
      </c>
      <c r="D489" s="279">
        <f>+IFERROR(VLOOKUP(B489,BP_202206!$B:$G,6,0),0)/$H$7</f>
        <v>8.0517957999999989</v>
      </c>
      <c r="E489" s="279">
        <f>+IFERROR(VLOOKUP(B489,BP_202106!$B:$G,6,0),0)/$H$7</f>
        <v>8.0517957999999989</v>
      </c>
      <c r="F489" s="279">
        <f>+IFERROR(VLOOKUP(B489,BP_202006!$B:$G,6,0),0)/$H$7</f>
        <v>8.0517957999999989</v>
      </c>
      <c r="G489" s="279">
        <f t="shared" si="19"/>
        <v>0</v>
      </c>
      <c r="H489" s="277"/>
    </row>
    <row r="490" spans="1:8">
      <c r="A490" s="278">
        <f t="shared" si="18"/>
        <v>8</v>
      </c>
      <c r="B490" s="318">
        <v>24530210</v>
      </c>
      <c r="C490" s="278" t="s">
        <v>728</v>
      </c>
      <c r="D490" s="279">
        <f>+IFERROR(VLOOKUP(B490,BP_202206!$B:$G,6,0),0)/$H$7</f>
        <v>0</v>
      </c>
      <c r="E490" s="279">
        <f>+IFERROR(VLOOKUP(B490,BP_202106!$B:$G,6,0),0)/$H$7</f>
        <v>0</v>
      </c>
      <c r="F490" s="279">
        <f>+IFERROR(VLOOKUP(B490,BP_202006!$B:$G,6,0),0)/$H$7</f>
        <v>0</v>
      </c>
      <c r="G490" s="279">
        <f t="shared" si="19"/>
        <v>0</v>
      </c>
      <c r="H490" s="277"/>
    </row>
    <row r="491" spans="1:8">
      <c r="A491" s="278">
        <f t="shared" si="18"/>
        <v>8</v>
      </c>
      <c r="B491" s="318">
        <v>24530211</v>
      </c>
      <c r="C491" s="278" t="s">
        <v>729</v>
      </c>
      <c r="D491" s="279">
        <f>+IFERROR(VLOOKUP(B491,BP_202206!$B:$G,6,0),0)/$H$7</f>
        <v>398.27273018</v>
      </c>
      <c r="E491" s="279">
        <f>+IFERROR(VLOOKUP(B491,BP_202106!$B:$G,6,0),0)/$H$7</f>
        <v>398.27273018</v>
      </c>
      <c r="F491" s="279">
        <f>+IFERROR(VLOOKUP(B491,BP_202006!$B:$G,6,0),0)/$H$7</f>
        <v>394.84086236000002</v>
      </c>
      <c r="G491" s="279">
        <f t="shared" si="19"/>
        <v>0</v>
      </c>
      <c r="H491" s="277"/>
    </row>
    <row r="492" spans="1:8">
      <c r="A492" s="278">
        <f t="shared" si="18"/>
        <v>8</v>
      </c>
      <c r="B492" s="318">
        <v>24530212</v>
      </c>
      <c r="C492" s="278" t="s">
        <v>730</v>
      </c>
      <c r="D492" s="279">
        <f>+IFERROR(VLOOKUP(B492,BP_202206!$B:$G,6,0),0)/$H$7</f>
        <v>8.7474836099999997</v>
      </c>
      <c r="E492" s="279">
        <f>+IFERROR(VLOOKUP(B492,BP_202106!$B:$G,6,0),0)/$H$7</f>
        <v>8.7474836099999997</v>
      </c>
      <c r="F492" s="279">
        <f>+IFERROR(VLOOKUP(B492,BP_202006!$B:$G,6,0),0)/$H$7</f>
        <v>8.7474836099999997</v>
      </c>
      <c r="G492" s="279">
        <f t="shared" si="19"/>
        <v>0</v>
      </c>
      <c r="H492" s="277"/>
    </row>
    <row r="493" spans="1:8">
      <c r="A493" s="278">
        <f t="shared" si="18"/>
        <v>8</v>
      </c>
      <c r="B493" s="318">
        <v>24530213</v>
      </c>
      <c r="C493" s="278" t="s">
        <v>731</v>
      </c>
      <c r="D493" s="279">
        <f>+IFERROR(VLOOKUP(B493,BP_202206!$B:$G,6,0),0)/$H$7</f>
        <v>14.89070223</v>
      </c>
      <c r="E493" s="279">
        <f>+IFERROR(VLOOKUP(B493,BP_202106!$B:$G,6,0),0)/$H$7</f>
        <v>14.89070223</v>
      </c>
      <c r="F493" s="279">
        <f>+IFERROR(VLOOKUP(B493,BP_202006!$B:$G,6,0),0)/$H$7</f>
        <v>14.89070223</v>
      </c>
      <c r="G493" s="279">
        <f t="shared" si="19"/>
        <v>0</v>
      </c>
      <c r="H493" s="277"/>
    </row>
    <row r="494" spans="1:8">
      <c r="A494" s="278">
        <f t="shared" si="18"/>
        <v>8</v>
      </c>
      <c r="B494" s="318">
        <v>24530214</v>
      </c>
      <c r="C494" s="278" t="s">
        <v>732</v>
      </c>
      <c r="D494" s="279">
        <f>+IFERROR(VLOOKUP(B494,BP_202206!$B:$G,6,0),0)/$H$7</f>
        <v>0</v>
      </c>
      <c r="E494" s="279">
        <f>+IFERROR(VLOOKUP(B494,BP_202106!$B:$G,6,0),0)/$H$7</f>
        <v>0</v>
      </c>
      <c r="F494" s="279">
        <f>+IFERROR(VLOOKUP(B494,BP_202006!$B:$G,6,0),0)/$H$7</f>
        <v>0</v>
      </c>
      <c r="G494" s="279">
        <f t="shared" si="19"/>
        <v>0</v>
      </c>
      <c r="H494" s="277"/>
    </row>
    <row r="495" spans="1:8">
      <c r="A495" s="278">
        <f t="shared" si="18"/>
        <v>8</v>
      </c>
      <c r="B495" s="318">
        <v>24530215</v>
      </c>
      <c r="C495" s="278" t="s">
        <v>733</v>
      </c>
      <c r="D495" s="279">
        <f>+IFERROR(VLOOKUP(B495,BP_202206!$B:$G,6,0),0)/$H$7</f>
        <v>0.749</v>
      </c>
      <c r="E495" s="279">
        <f>+IFERROR(VLOOKUP(B495,BP_202106!$B:$G,6,0),0)/$H$7</f>
        <v>0.749</v>
      </c>
      <c r="F495" s="279">
        <f>+IFERROR(VLOOKUP(B495,BP_202006!$B:$G,6,0),0)/$H$7</f>
        <v>0.749</v>
      </c>
      <c r="G495" s="279">
        <f t="shared" si="19"/>
        <v>0</v>
      </c>
      <c r="H495" s="277"/>
    </row>
    <row r="496" spans="1:8">
      <c r="A496" s="278">
        <f t="shared" si="18"/>
        <v>8</v>
      </c>
      <c r="B496" s="318">
        <v>24530216</v>
      </c>
      <c r="C496" s="278" t="s">
        <v>734</v>
      </c>
      <c r="D496" s="279">
        <f>+IFERROR(VLOOKUP(B496,BP_202206!$B:$G,6,0),0)/$H$7</f>
        <v>36.221801169999999</v>
      </c>
      <c r="E496" s="279">
        <f>+IFERROR(VLOOKUP(B496,BP_202106!$B:$G,6,0),0)/$H$7</f>
        <v>36.221801169999999</v>
      </c>
      <c r="F496" s="279">
        <f>+IFERROR(VLOOKUP(B496,BP_202006!$B:$G,6,0),0)/$H$7</f>
        <v>36.198591839999999</v>
      </c>
      <c r="G496" s="279">
        <f t="shared" si="19"/>
        <v>0</v>
      </c>
      <c r="H496" s="277"/>
    </row>
    <row r="497" spans="1:8">
      <c r="A497" s="278">
        <f t="shared" si="18"/>
        <v>8</v>
      </c>
      <c r="B497" s="318">
        <v>24530217</v>
      </c>
      <c r="C497" s="278" t="s">
        <v>735</v>
      </c>
      <c r="D497" s="279">
        <f>+IFERROR(VLOOKUP(B497,BP_202206!$B:$G,6,0),0)/$H$7</f>
        <v>107.14646395999999</v>
      </c>
      <c r="E497" s="279">
        <f>+IFERROR(VLOOKUP(B497,BP_202106!$B:$G,6,0),0)/$H$7</f>
        <v>107.14646395999999</v>
      </c>
      <c r="F497" s="279">
        <f>+IFERROR(VLOOKUP(B497,BP_202006!$B:$G,6,0),0)/$H$7</f>
        <v>107.14646395999999</v>
      </c>
      <c r="G497" s="279">
        <f t="shared" si="19"/>
        <v>0</v>
      </c>
      <c r="H497" s="277"/>
    </row>
    <row r="498" spans="1:8">
      <c r="A498" s="278">
        <f t="shared" si="18"/>
        <v>8</v>
      </c>
      <c r="B498" s="318">
        <v>24530218</v>
      </c>
      <c r="C498" s="278" t="s">
        <v>736</v>
      </c>
      <c r="D498" s="279">
        <f>+IFERROR(VLOOKUP(B498,BP_202206!$B:$G,6,0),0)/$H$7</f>
        <v>0</v>
      </c>
      <c r="E498" s="279">
        <f>+IFERROR(VLOOKUP(B498,BP_202106!$B:$G,6,0),0)/$H$7</f>
        <v>0</v>
      </c>
      <c r="F498" s="279">
        <f>+IFERROR(VLOOKUP(B498,BP_202006!$B:$G,6,0),0)/$H$7</f>
        <v>0</v>
      </c>
      <c r="G498" s="279">
        <f t="shared" si="19"/>
        <v>0</v>
      </c>
      <c r="H498" s="277"/>
    </row>
    <row r="499" spans="1:8">
      <c r="A499" s="278">
        <f t="shared" si="18"/>
        <v>8</v>
      </c>
      <c r="B499" s="318">
        <v>24530219</v>
      </c>
      <c r="C499" s="278" t="s">
        <v>737</v>
      </c>
      <c r="D499" s="279">
        <f>+IFERROR(VLOOKUP(B499,BP_202206!$B:$G,6,0),0)/$H$7</f>
        <v>5.2180388300000002</v>
      </c>
      <c r="E499" s="279">
        <f>+IFERROR(VLOOKUP(B499,BP_202106!$B:$G,6,0),0)/$H$7</f>
        <v>5.2180388300000002</v>
      </c>
      <c r="F499" s="279">
        <f>+IFERROR(VLOOKUP(B499,BP_202006!$B:$G,6,0),0)/$H$7</f>
        <v>5.6367326900000005</v>
      </c>
      <c r="G499" s="279">
        <f t="shared" si="19"/>
        <v>0</v>
      </c>
      <c r="H499" s="277"/>
    </row>
    <row r="500" spans="1:8">
      <c r="A500" s="278">
        <f t="shared" si="18"/>
        <v>8</v>
      </c>
      <c r="B500" s="318">
        <v>24530220</v>
      </c>
      <c r="C500" s="278" t="s">
        <v>738</v>
      </c>
      <c r="D500" s="279">
        <f>+IFERROR(VLOOKUP(B500,BP_202206!$B:$G,6,0),0)/$H$7</f>
        <v>5.4999999999999997E-3</v>
      </c>
      <c r="E500" s="279">
        <f>+IFERROR(VLOOKUP(B500,BP_202106!$B:$G,6,0),0)/$H$7</f>
        <v>5.4999999999999997E-3</v>
      </c>
      <c r="F500" s="279">
        <f>+IFERROR(VLOOKUP(B500,BP_202006!$B:$G,6,0),0)/$H$7</f>
        <v>5.4999999999999997E-3</v>
      </c>
      <c r="G500" s="279">
        <f t="shared" si="19"/>
        <v>0</v>
      </c>
      <c r="H500" s="277"/>
    </row>
    <row r="501" spans="1:8">
      <c r="A501" s="278">
        <f t="shared" si="18"/>
        <v>8</v>
      </c>
      <c r="B501" s="318">
        <v>24530221</v>
      </c>
      <c r="C501" s="278" t="s">
        <v>739</v>
      </c>
      <c r="D501" s="279">
        <f>+IFERROR(VLOOKUP(B501,BP_202206!$B:$G,6,0),0)/$H$7</f>
        <v>9.9999999999999995E-7</v>
      </c>
      <c r="E501" s="279">
        <f>+IFERROR(VLOOKUP(B501,BP_202106!$B:$G,6,0),0)/$H$7</f>
        <v>9.9999999999999995E-7</v>
      </c>
      <c r="F501" s="279">
        <f>+IFERROR(VLOOKUP(B501,BP_202006!$B:$G,6,0),0)/$H$7</f>
        <v>0</v>
      </c>
      <c r="G501" s="279">
        <f t="shared" si="19"/>
        <v>0</v>
      </c>
      <c r="H501" s="277"/>
    </row>
    <row r="502" spans="1:8">
      <c r="A502" s="278">
        <f t="shared" si="18"/>
        <v>8</v>
      </c>
      <c r="B502" s="318">
        <v>24530222</v>
      </c>
      <c r="C502" s="278" t="s">
        <v>740</v>
      </c>
      <c r="D502" s="279">
        <f>+IFERROR(VLOOKUP(B502,BP_202206!$B:$G,6,0),0)/$H$7</f>
        <v>6.5508972600000002</v>
      </c>
      <c r="E502" s="279">
        <f>+IFERROR(VLOOKUP(B502,BP_202106!$B:$G,6,0),0)/$H$7</f>
        <v>6.5508972600000002</v>
      </c>
      <c r="F502" s="279">
        <f>+IFERROR(VLOOKUP(B502,BP_202006!$B:$G,6,0),0)/$H$7</f>
        <v>6.4679242600000002</v>
      </c>
      <c r="G502" s="279">
        <f t="shared" si="19"/>
        <v>0</v>
      </c>
      <c r="H502" s="277"/>
    </row>
    <row r="503" spans="1:8">
      <c r="A503" s="278">
        <f t="shared" si="18"/>
        <v>8</v>
      </c>
      <c r="B503" s="318">
        <v>24530223</v>
      </c>
      <c r="C503" s="278" t="s">
        <v>741</v>
      </c>
      <c r="D503" s="279">
        <f>+IFERROR(VLOOKUP(B503,BP_202206!$B:$G,6,0),0)/$H$7</f>
        <v>0</v>
      </c>
      <c r="E503" s="279">
        <f>+IFERROR(VLOOKUP(B503,BP_202106!$B:$G,6,0),0)/$H$7</f>
        <v>0</v>
      </c>
      <c r="F503" s="279">
        <f>+IFERROR(VLOOKUP(B503,BP_202006!$B:$G,6,0),0)/$H$7</f>
        <v>0</v>
      </c>
      <c r="G503" s="279">
        <f t="shared" si="19"/>
        <v>0</v>
      </c>
      <c r="H503" s="277"/>
    </row>
    <row r="504" spans="1:8">
      <c r="A504" s="278">
        <f t="shared" si="18"/>
        <v>8</v>
      </c>
      <c r="B504" s="318">
        <v>24530224</v>
      </c>
      <c r="C504" s="278" t="s">
        <v>742</v>
      </c>
      <c r="D504" s="279">
        <f>+IFERROR(VLOOKUP(B504,BP_202206!$B:$G,6,0),0)/$H$7</f>
        <v>0</v>
      </c>
      <c r="E504" s="279">
        <f>+IFERROR(VLOOKUP(B504,BP_202106!$B:$G,6,0),0)/$H$7</f>
        <v>0</v>
      </c>
      <c r="F504" s="279">
        <f>+IFERROR(VLOOKUP(B504,BP_202006!$B:$G,6,0),0)/$H$7</f>
        <v>0</v>
      </c>
      <c r="G504" s="279">
        <f t="shared" si="19"/>
        <v>0</v>
      </c>
      <c r="H504" s="277"/>
    </row>
    <row r="505" spans="1:8">
      <c r="A505" s="278">
        <f t="shared" si="18"/>
        <v>8</v>
      </c>
      <c r="B505" s="318">
        <v>24530225</v>
      </c>
      <c r="C505" s="278" t="s">
        <v>743</v>
      </c>
      <c r="D505" s="279">
        <f>+IFERROR(VLOOKUP(B505,BP_202206!$B:$G,6,0),0)/$H$7</f>
        <v>0</v>
      </c>
      <c r="E505" s="279">
        <f>+IFERROR(VLOOKUP(B505,BP_202106!$B:$G,6,0),0)/$H$7</f>
        <v>0</v>
      </c>
      <c r="F505" s="279">
        <f>+IFERROR(VLOOKUP(B505,BP_202006!$B:$G,6,0),0)/$H$7</f>
        <v>0</v>
      </c>
      <c r="G505" s="279">
        <f t="shared" si="19"/>
        <v>0</v>
      </c>
      <c r="H505" s="277"/>
    </row>
    <row r="506" spans="1:8">
      <c r="A506" s="278">
        <f t="shared" si="18"/>
        <v>8</v>
      </c>
      <c r="B506" s="318">
        <v>24530226</v>
      </c>
      <c r="C506" s="278" t="s">
        <v>744</v>
      </c>
      <c r="D506" s="279">
        <f>+IFERROR(VLOOKUP(B506,BP_202206!$B:$G,6,0),0)/$H$7</f>
        <v>0</v>
      </c>
      <c r="E506" s="279">
        <f>+IFERROR(VLOOKUP(B506,BP_202106!$B:$G,6,0),0)/$H$7</f>
        <v>0</v>
      </c>
      <c r="F506" s="279">
        <f>+IFERROR(VLOOKUP(B506,BP_202006!$B:$G,6,0),0)/$H$7</f>
        <v>0</v>
      </c>
      <c r="G506" s="279">
        <f t="shared" si="19"/>
        <v>0</v>
      </c>
      <c r="H506" s="277"/>
    </row>
    <row r="507" spans="1:8">
      <c r="A507" s="278">
        <f t="shared" si="18"/>
        <v>8</v>
      </c>
      <c r="B507" s="318">
        <v>24530227</v>
      </c>
      <c r="C507" s="278" t="s">
        <v>745</v>
      </c>
      <c r="D507" s="279">
        <f>+IFERROR(VLOOKUP(B507,BP_202206!$B:$G,6,0),0)/$H$7</f>
        <v>3</v>
      </c>
      <c r="E507" s="279">
        <f>+IFERROR(VLOOKUP(B507,BP_202106!$B:$G,6,0),0)/$H$7</f>
        <v>3</v>
      </c>
      <c r="F507" s="279">
        <f>+IFERROR(VLOOKUP(B507,BP_202006!$B:$G,6,0),0)/$H$7</f>
        <v>3</v>
      </c>
      <c r="G507" s="279">
        <f t="shared" si="19"/>
        <v>0</v>
      </c>
      <c r="H507" s="277"/>
    </row>
    <row r="508" spans="1:8">
      <c r="A508" s="278">
        <f t="shared" si="18"/>
        <v>8</v>
      </c>
      <c r="B508" s="318">
        <v>24530228</v>
      </c>
      <c r="C508" s="278" t="s">
        <v>746</v>
      </c>
      <c r="D508" s="279">
        <f>+IFERROR(VLOOKUP(B508,BP_202206!$B:$G,6,0),0)/$H$7</f>
        <v>29.78550748</v>
      </c>
      <c r="E508" s="279">
        <f>+IFERROR(VLOOKUP(B508,BP_202106!$B:$G,6,0),0)/$H$7</f>
        <v>29.78550748</v>
      </c>
      <c r="F508" s="279">
        <f>+IFERROR(VLOOKUP(B508,BP_202006!$B:$G,6,0),0)/$H$7</f>
        <v>29.78550748</v>
      </c>
      <c r="G508" s="279">
        <f t="shared" si="19"/>
        <v>0</v>
      </c>
      <c r="H508" s="277"/>
    </row>
    <row r="509" spans="1:8">
      <c r="A509" s="278">
        <f t="shared" si="18"/>
        <v>8</v>
      </c>
      <c r="B509" s="318">
        <v>24530229</v>
      </c>
      <c r="C509" s="278" t="s">
        <v>747</v>
      </c>
      <c r="D509" s="279">
        <f>+IFERROR(VLOOKUP(B509,BP_202206!$B:$G,6,0),0)/$H$7</f>
        <v>111.21880723000001</v>
      </c>
      <c r="E509" s="279">
        <f>+IFERROR(VLOOKUP(B509,BP_202106!$B:$G,6,0),0)/$H$7</f>
        <v>111.21880723000001</v>
      </c>
      <c r="F509" s="279">
        <f>+IFERROR(VLOOKUP(B509,BP_202006!$B:$G,6,0),0)/$H$7</f>
        <v>111.08726153999999</v>
      </c>
      <c r="G509" s="279">
        <f t="shared" si="19"/>
        <v>0</v>
      </c>
      <c r="H509" s="277"/>
    </row>
    <row r="510" spans="1:8">
      <c r="A510" s="278">
        <f t="shared" si="18"/>
        <v>8</v>
      </c>
      <c r="B510" s="318">
        <v>24530230</v>
      </c>
      <c r="C510" s="278" t="s">
        <v>748</v>
      </c>
      <c r="D510" s="279">
        <f>+IFERROR(VLOOKUP(B510,BP_202206!$B:$G,6,0),0)/$H$7</f>
        <v>0</v>
      </c>
      <c r="E510" s="279">
        <f>+IFERROR(VLOOKUP(B510,BP_202106!$B:$G,6,0),0)/$H$7</f>
        <v>0</v>
      </c>
      <c r="F510" s="279">
        <f>+IFERROR(VLOOKUP(B510,BP_202006!$B:$G,6,0),0)/$H$7</f>
        <v>0</v>
      </c>
      <c r="G510" s="279">
        <f t="shared" si="19"/>
        <v>0</v>
      </c>
      <c r="H510" s="277"/>
    </row>
    <row r="511" spans="1:8">
      <c r="A511" s="278">
        <f t="shared" si="18"/>
        <v>8</v>
      </c>
      <c r="B511" s="318">
        <v>24530231</v>
      </c>
      <c r="C511" s="278" t="s">
        <v>749</v>
      </c>
      <c r="D511" s="279">
        <f>+IFERROR(VLOOKUP(B511,BP_202206!$B:$G,6,0),0)/$H$7</f>
        <v>0</v>
      </c>
      <c r="E511" s="279">
        <f>+IFERROR(VLOOKUP(B511,BP_202106!$B:$G,6,0),0)/$H$7</f>
        <v>0</v>
      </c>
      <c r="F511" s="279">
        <f>+IFERROR(VLOOKUP(B511,BP_202006!$B:$G,6,0),0)/$H$7</f>
        <v>0</v>
      </c>
      <c r="G511" s="279">
        <f t="shared" si="19"/>
        <v>0</v>
      </c>
      <c r="H511" s="277"/>
    </row>
    <row r="512" spans="1:8">
      <c r="A512" s="278">
        <f t="shared" si="18"/>
        <v>8</v>
      </c>
      <c r="B512" s="318">
        <v>24530232</v>
      </c>
      <c r="C512" s="278" t="s">
        <v>750</v>
      </c>
      <c r="D512" s="279">
        <f>+IFERROR(VLOOKUP(B512,BP_202206!$B:$G,6,0),0)/$H$7</f>
        <v>0</v>
      </c>
      <c r="E512" s="279">
        <f>+IFERROR(VLOOKUP(B512,BP_202106!$B:$G,6,0),0)/$H$7</f>
        <v>0</v>
      </c>
      <c r="F512" s="279">
        <f>+IFERROR(VLOOKUP(B512,BP_202006!$B:$G,6,0),0)/$H$7</f>
        <v>0</v>
      </c>
      <c r="G512" s="279">
        <f t="shared" si="19"/>
        <v>0</v>
      </c>
      <c r="H512" s="277"/>
    </row>
    <row r="513" spans="1:8">
      <c r="A513" s="278">
        <f t="shared" si="18"/>
        <v>8</v>
      </c>
      <c r="B513" s="318">
        <v>24530233</v>
      </c>
      <c r="C513" s="278" t="s">
        <v>751</v>
      </c>
      <c r="D513" s="279">
        <f>+IFERROR(VLOOKUP(B513,BP_202206!$B:$G,6,0),0)/$H$7</f>
        <v>0</v>
      </c>
      <c r="E513" s="279">
        <f>+IFERROR(VLOOKUP(B513,BP_202106!$B:$G,6,0),0)/$H$7</f>
        <v>0</v>
      </c>
      <c r="F513" s="279">
        <f>+IFERROR(VLOOKUP(B513,BP_202006!$B:$G,6,0),0)/$H$7</f>
        <v>0</v>
      </c>
      <c r="G513" s="279">
        <f t="shared" si="19"/>
        <v>0</v>
      </c>
      <c r="H513" s="277"/>
    </row>
    <row r="514" spans="1:8">
      <c r="A514" s="278">
        <f t="shared" si="18"/>
        <v>8</v>
      </c>
      <c r="B514" s="318">
        <v>24530234</v>
      </c>
      <c r="C514" s="278" t="s">
        <v>752</v>
      </c>
      <c r="D514" s="279">
        <f>+IFERROR(VLOOKUP(B514,BP_202206!$B:$G,6,0),0)/$H$7</f>
        <v>0</v>
      </c>
      <c r="E514" s="279">
        <f>+IFERROR(VLOOKUP(B514,BP_202106!$B:$G,6,0),0)/$H$7</f>
        <v>0</v>
      </c>
      <c r="F514" s="279">
        <f>+IFERROR(VLOOKUP(B514,BP_202006!$B:$G,6,0),0)/$H$7</f>
        <v>0</v>
      </c>
      <c r="G514" s="279">
        <f t="shared" si="19"/>
        <v>0</v>
      </c>
      <c r="H514" s="277"/>
    </row>
    <row r="515" spans="1:8">
      <c r="A515" s="278">
        <f t="shared" si="18"/>
        <v>8</v>
      </c>
      <c r="B515" s="318">
        <v>24530238</v>
      </c>
      <c r="C515" s="278" t="s">
        <v>753</v>
      </c>
      <c r="D515" s="279">
        <f>+IFERROR(VLOOKUP(B515,BP_202206!$B:$G,6,0),0)/$H$7</f>
        <v>0</v>
      </c>
      <c r="E515" s="279">
        <f>+IFERROR(VLOOKUP(B515,BP_202106!$B:$G,6,0),0)/$H$7</f>
        <v>0</v>
      </c>
      <c r="F515" s="279">
        <f>+IFERROR(VLOOKUP(B515,BP_202006!$B:$G,6,0),0)/$H$7</f>
        <v>0</v>
      </c>
      <c r="G515" s="279">
        <f t="shared" si="19"/>
        <v>0</v>
      </c>
      <c r="H515" s="277"/>
    </row>
    <row r="516" spans="1:8">
      <c r="A516" s="278">
        <f t="shared" si="18"/>
        <v>8</v>
      </c>
      <c r="B516" s="318">
        <v>24530239</v>
      </c>
      <c r="C516" s="278" t="s">
        <v>754</v>
      </c>
      <c r="D516" s="279">
        <f>+IFERROR(VLOOKUP(B516,BP_202206!$B:$G,6,0),0)/$H$7</f>
        <v>0</v>
      </c>
      <c r="E516" s="279">
        <f>+IFERROR(VLOOKUP(B516,BP_202106!$B:$G,6,0),0)/$H$7</f>
        <v>0</v>
      </c>
      <c r="F516" s="279">
        <f>+IFERROR(VLOOKUP(B516,BP_202006!$B:$G,6,0),0)/$H$7</f>
        <v>0</v>
      </c>
      <c r="G516" s="279">
        <f t="shared" si="19"/>
        <v>0</v>
      </c>
      <c r="H516" s="277"/>
    </row>
    <row r="517" spans="1:8">
      <c r="A517" s="278">
        <f t="shared" si="18"/>
        <v>8</v>
      </c>
      <c r="B517" s="318">
        <v>24530240</v>
      </c>
      <c r="C517" s="278" t="s">
        <v>755</v>
      </c>
      <c r="D517" s="279">
        <f>+IFERROR(VLOOKUP(B517,BP_202206!$B:$G,6,0),0)/$H$7</f>
        <v>0.73699340000000002</v>
      </c>
      <c r="E517" s="279">
        <f>+IFERROR(VLOOKUP(B517,BP_202106!$B:$G,6,0),0)/$H$7</f>
        <v>0.73699340000000002</v>
      </c>
      <c r="F517" s="279">
        <f>+IFERROR(VLOOKUP(B517,BP_202006!$B:$G,6,0),0)/$H$7</f>
        <v>0.7365626700000002</v>
      </c>
      <c r="G517" s="279">
        <f t="shared" si="19"/>
        <v>0</v>
      </c>
      <c r="H517" s="277"/>
    </row>
    <row r="518" spans="1:8">
      <c r="A518" s="278">
        <f t="shared" si="18"/>
        <v>8</v>
      </c>
      <c r="B518" s="318">
        <v>24530241</v>
      </c>
      <c r="C518" s="278" t="s">
        <v>756</v>
      </c>
      <c r="D518" s="279">
        <f>+IFERROR(VLOOKUP(B518,BP_202206!$B:$G,6,0),0)/$H$7</f>
        <v>8.5000000000000006E-2</v>
      </c>
      <c r="E518" s="279">
        <f>+IFERROR(VLOOKUP(B518,BP_202106!$B:$G,6,0),0)/$H$7</f>
        <v>8.5000000000000006E-2</v>
      </c>
      <c r="F518" s="279">
        <f>+IFERROR(VLOOKUP(B518,BP_202006!$B:$G,6,0),0)/$H$7</f>
        <v>8.5000000000000006E-2</v>
      </c>
      <c r="G518" s="279">
        <f t="shared" si="19"/>
        <v>0</v>
      </c>
      <c r="H518" s="277"/>
    </row>
    <row r="519" spans="1:8">
      <c r="A519" s="278">
        <f t="shared" si="18"/>
        <v>8</v>
      </c>
      <c r="B519" s="318">
        <v>24530242</v>
      </c>
      <c r="C519" s="278" t="s">
        <v>757</v>
      </c>
      <c r="D519" s="279">
        <f>+IFERROR(VLOOKUP(B519,BP_202206!$B:$G,6,0),0)/$H$7</f>
        <v>0</v>
      </c>
      <c r="E519" s="279">
        <f>+IFERROR(VLOOKUP(B519,BP_202106!$B:$G,6,0),0)/$H$7</f>
        <v>0</v>
      </c>
      <c r="F519" s="279">
        <f>+IFERROR(VLOOKUP(B519,BP_202006!$B:$G,6,0),0)/$H$7</f>
        <v>0</v>
      </c>
      <c r="G519" s="279">
        <f t="shared" si="19"/>
        <v>0</v>
      </c>
      <c r="H519" s="277"/>
    </row>
    <row r="520" spans="1:8">
      <c r="A520" s="278">
        <f t="shared" si="18"/>
        <v>8</v>
      </c>
      <c r="B520" s="318">
        <v>24530243</v>
      </c>
      <c r="C520" s="278" t="s">
        <v>758</v>
      </c>
      <c r="D520" s="279">
        <f>+IFERROR(VLOOKUP(B520,BP_202206!$B:$G,6,0),0)/$H$7</f>
        <v>0</v>
      </c>
      <c r="E520" s="279">
        <f>+IFERROR(VLOOKUP(B520,BP_202106!$B:$G,6,0),0)/$H$7</f>
        <v>0</v>
      </c>
      <c r="F520" s="279">
        <f>+IFERROR(VLOOKUP(B520,BP_202006!$B:$G,6,0),0)/$H$7</f>
        <v>0</v>
      </c>
      <c r="G520" s="279">
        <f t="shared" si="19"/>
        <v>0</v>
      </c>
      <c r="H520" s="277"/>
    </row>
    <row r="521" spans="1:8">
      <c r="A521" s="278">
        <f t="shared" si="18"/>
        <v>8</v>
      </c>
      <c r="B521" s="318">
        <v>24530244</v>
      </c>
      <c r="C521" s="278" t="s">
        <v>759</v>
      </c>
      <c r="D521" s="279">
        <f>+IFERROR(VLOOKUP(B521,BP_202206!$B:$G,6,0),0)/$H$7</f>
        <v>0</v>
      </c>
      <c r="E521" s="279">
        <f>+IFERROR(VLOOKUP(B521,BP_202106!$B:$G,6,0),0)/$H$7</f>
        <v>0</v>
      </c>
      <c r="F521" s="279">
        <f>+IFERROR(VLOOKUP(B521,BP_202006!$B:$G,6,0),0)/$H$7</f>
        <v>0</v>
      </c>
      <c r="G521" s="279">
        <f t="shared" si="19"/>
        <v>0</v>
      </c>
      <c r="H521" s="277"/>
    </row>
    <row r="522" spans="1:8">
      <c r="A522" s="278">
        <f t="shared" si="18"/>
        <v>8</v>
      </c>
      <c r="B522" s="318">
        <v>24530245</v>
      </c>
      <c r="C522" s="278" t="s">
        <v>760</v>
      </c>
      <c r="D522" s="279">
        <f>+IFERROR(VLOOKUP(B522,BP_202206!$B:$G,6,0),0)/$H$7</f>
        <v>0</v>
      </c>
      <c r="E522" s="279">
        <f>+IFERROR(VLOOKUP(B522,BP_202106!$B:$G,6,0),0)/$H$7</f>
        <v>0</v>
      </c>
      <c r="F522" s="279">
        <f>+IFERROR(VLOOKUP(B522,BP_202006!$B:$G,6,0),0)/$H$7</f>
        <v>0</v>
      </c>
      <c r="G522" s="279">
        <f t="shared" si="19"/>
        <v>0</v>
      </c>
      <c r="H522" s="277"/>
    </row>
    <row r="523" spans="1:8">
      <c r="A523" s="278">
        <f t="shared" si="18"/>
        <v>8</v>
      </c>
      <c r="B523" s="318">
        <v>24530246</v>
      </c>
      <c r="C523" s="278" t="s">
        <v>761</v>
      </c>
      <c r="D523" s="279">
        <f>+IFERROR(VLOOKUP(B523,BP_202206!$B:$G,6,0),0)/$H$7</f>
        <v>16.674368189999999</v>
      </c>
      <c r="E523" s="279">
        <f>+IFERROR(VLOOKUP(B523,BP_202106!$B:$G,6,0),0)/$H$7</f>
        <v>16.674368189999999</v>
      </c>
      <c r="F523" s="279">
        <f>+IFERROR(VLOOKUP(B523,BP_202006!$B:$G,6,0),0)/$H$7</f>
        <v>16.674368190000003</v>
      </c>
      <c r="G523" s="279">
        <f t="shared" si="19"/>
        <v>0</v>
      </c>
      <c r="H523" s="277"/>
    </row>
    <row r="524" spans="1:8">
      <c r="A524" s="278">
        <f t="shared" si="18"/>
        <v>8</v>
      </c>
      <c r="B524" s="318">
        <v>24530247</v>
      </c>
      <c r="C524" s="278" t="s">
        <v>762</v>
      </c>
      <c r="D524" s="279">
        <f>+IFERROR(VLOOKUP(B524,BP_202206!$B:$G,6,0),0)/$H$7</f>
        <v>1.5939000000000001</v>
      </c>
      <c r="E524" s="279">
        <f>+IFERROR(VLOOKUP(B524,BP_202106!$B:$G,6,0),0)/$H$7</f>
        <v>1.5939000000000001</v>
      </c>
      <c r="F524" s="279">
        <f>+IFERROR(VLOOKUP(B524,BP_202006!$B:$G,6,0),0)/$H$7</f>
        <v>1.5939000000000001</v>
      </c>
      <c r="G524" s="279">
        <f t="shared" si="19"/>
        <v>0</v>
      </c>
      <c r="H524" s="277"/>
    </row>
    <row r="525" spans="1:8">
      <c r="A525" s="278">
        <f t="shared" si="18"/>
        <v>8</v>
      </c>
      <c r="B525" s="318">
        <v>24530248</v>
      </c>
      <c r="C525" s="278" t="s">
        <v>763</v>
      </c>
      <c r="D525" s="279">
        <f>+IFERROR(VLOOKUP(B525,BP_202206!$B:$G,6,0),0)/$H$7</f>
        <v>0.65500000000000003</v>
      </c>
      <c r="E525" s="279">
        <f>+IFERROR(VLOOKUP(B525,BP_202106!$B:$G,6,0),0)/$H$7</f>
        <v>0.65500000000000003</v>
      </c>
      <c r="F525" s="279">
        <f>+IFERROR(VLOOKUP(B525,BP_202006!$B:$G,6,0),0)/$H$7</f>
        <v>0.65500000000000003</v>
      </c>
      <c r="G525" s="279">
        <f t="shared" si="19"/>
        <v>0</v>
      </c>
      <c r="H525" s="277"/>
    </row>
    <row r="526" spans="1:8">
      <c r="A526" s="278">
        <f t="shared" si="18"/>
        <v>8</v>
      </c>
      <c r="B526" s="318">
        <v>24530249</v>
      </c>
      <c r="C526" s="278" t="s">
        <v>764</v>
      </c>
      <c r="D526" s="279">
        <f>+IFERROR(VLOOKUP(B526,BP_202206!$B:$G,6,0),0)/$H$7</f>
        <v>4.9650593600000006</v>
      </c>
      <c r="E526" s="279">
        <f>+IFERROR(VLOOKUP(B526,BP_202106!$B:$G,6,0),0)/$H$7</f>
        <v>4.9650593600000006</v>
      </c>
      <c r="F526" s="279">
        <f>+IFERROR(VLOOKUP(B526,BP_202006!$B:$G,6,0),0)/$H$7</f>
        <v>4.9650593600000006</v>
      </c>
      <c r="G526" s="279">
        <f t="shared" si="19"/>
        <v>0</v>
      </c>
      <c r="H526" s="277"/>
    </row>
    <row r="527" spans="1:8">
      <c r="A527" s="278">
        <f t="shared" si="18"/>
        <v>8</v>
      </c>
      <c r="B527" s="318">
        <v>24530250</v>
      </c>
      <c r="C527" s="278" t="s">
        <v>765</v>
      </c>
      <c r="D527" s="279">
        <f>+IFERROR(VLOOKUP(B527,BP_202206!$B:$G,6,0),0)/$H$7</f>
        <v>16.879167149999997</v>
      </c>
      <c r="E527" s="279">
        <f>+IFERROR(VLOOKUP(B527,BP_202106!$B:$G,6,0),0)/$H$7</f>
        <v>16.879167149999997</v>
      </c>
      <c r="F527" s="279">
        <f>+IFERROR(VLOOKUP(B527,BP_202006!$B:$G,6,0),0)/$H$7</f>
        <v>16.879167150000001</v>
      </c>
      <c r="G527" s="279">
        <f t="shared" si="19"/>
        <v>0</v>
      </c>
      <c r="H527" s="277"/>
    </row>
    <row r="528" spans="1:8">
      <c r="A528" s="278">
        <f t="shared" si="18"/>
        <v>8</v>
      </c>
      <c r="B528" s="318">
        <v>24530251</v>
      </c>
      <c r="C528" s="278" t="s">
        <v>766</v>
      </c>
      <c r="D528" s="279">
        <f>+IFERROR(VLOOKUP(B528,BP_202206!$B:$G,6,0),0)/$H$7</f>
        <v>2.9108647099999998</v>
      </c>
      <c r="E528" s="279">
        <f>+IFERROR(VLOOKUP(B528,BP_202106!$B:$G,6,0),0)/$H$7</f>
        <v>2.9108647099999998</v>
      </c>
      <c r="F528" s="279">
        <f>+IFERROR(VLOOKUP(B528,BP_202006!$B:$G,6,0),0)/$H$7</f>
        <v>2.9108647099999998</v>
      </c>
      <c r="G528" s="279">
        <f t="shared" si="19"/>
        <v>0</v>
      </c>
      <c r="H528" s="277"/>
    </row>
    <row r="529" spans="1:8">
      <c r="A529" s="278">
        <f t="shared" si="18"/>
        <v>8</v>
      </c>
      <c r="B529" s="318">
        <v>24530252</v>
      </c>
      <c r="C529" s="278" t="s">
        <v>767</v>
      </c>
      <c r="D529" s="279">
        <f>+IFERROR(VLOOKUP(B529,BP_202206!$B:$G,6,0),0)/$H$7</f>
        <v>3701.3357158499998</v>
      </c>
      <c r="E529" s="279">
        <f>+IFERROR(VLOOKUP(B529,BP_202106!$B:$G,6,0),0)/$H$7</f>
        <v>3701.3357158499998</v>
      </c>
      <c r="F529" s="279">
        <f>+IFERROR(VLOOKUP(B529,BP_202006!$B:$G,6,0),0)/$H$7</f>
        <v>3642.74815098</v>
      </c>
      <c r="G529" s="279">
        <f t="shared" si="19"/>
        <v>0</v>
      </c>
      <c r="H529" s="277"/>
    </row>
    <row r="530" spans="1:8">
      <c r="A530" s="278">
        <f t="shared" si="18"/>
        <v>8</v>
      </c>
      <c r="B530" s="318">
        <v>24530253</v>
      </c>
      <c r="C530" s="278" t="s">
        <v>768</v>
      </c>
      <c r="D530" s="279">
        <f>+IFERROR(VLOOKUP(B530,BP_202206!$B:$G,6,0),0)/$H$7</f>
        <v>0</v>
      </c>
      <c r="E530" s="279">
        <f>+IFERROR(VLOOKUP(B530,BP_202106!$B:$G,6,0),0)/$H$7</f>
        <v>0</v>
      </c>
      <c r="F530" s="279">
        <f>+IFERROR(VLOOKUP(B530,BP_202006!$B:$G,6,0),0)/$H$7</f>
        <v>0</v>
      </c>
      <c r="G530" s="279">
        <f t="shared" si="19"/>
        <v>0</v>
      </c>
      <c r="H530" s="277"/>
    </row>
    <row r="531" spans="1:8">
      <c r="A531" s="278">
        <f t="shared" si="18"/>
        <v>8</v>
      </c>
      <c r="B531" s="318">
        <v>24530254</v>
      </c>
      <c r="C531" s="278" t="s">
        <v>769</v>
      </c>
      <c r="D531" s="279">
        <f>+IFERROR(VLOOKUP(B531,BP_202206!$B:$G,6,0),0)/$H$7</f>
        <v>0.11993089</v>
      </c>
      <c r="E531" s="279">
        <f>+IFERROR(VLOOKUP(B531,BP_202106!$B:$G,6,0),0)/$H$7</f>
        <v>0.11993089</v>
      </c>
      <c r="F531" s="279">
        <f>+IFERROR(VLOOKUP(B531,BP_202006!$B:$G,6,0),0)/$H$7</f>
        <v>0.11993089</v>
      </c>
      <c r="G531" s="279">
        <f t="shared" si="19"/>
        <v>0</v>
      </c>
      <c r="H531" s="277"/>
    </row>
    <row r="532" spans="1:8">
      <c r="A532" s="278">
        <f t="shared" si="18"/>
        <v>8</v>
      </c>
      <c r="B532" s="318">
        <v>24530255</v>
      </c>
      <c r="C532" s="278" t="s">
        <v>770</v>
      </c>
      <c r="D532" s="279">
        <f>+IFERROR(VLOOKUP(B532,BP_202206!$B:$G,6,0),0)/$H$7</f>
        <v>0</v>
      </c>
      <c r="E532" s="279">
        <f>+IFERROR(VLOOKUP(B532,BP_202106!$B:$G,6,0),0)/$H$7</f>
        <v>0</v>
      </c>
      <c r="F532" s="279">
        <f>+IFERROR(VLOOKUP(B532,BP_202006!$B:$G,6,0),0)/$H$7</f>
        <v>0</v>
      </c>
      <c r="G532" s="279"/>
      <c r="H532" s="277"/>
    </row>
    <row r="533" spans="1:8">
      <c r="A533" s="278">
        <f t="shared" si="18"/>
        <v>8</v>
      </c>
      <c r="B533" s="318">
        <v>24530256</v>
      </c>
      <c r="C533" s="278" t="s">
        <v>771</v>
      </c>
      <c r="D533" s="279">
        <f>+IFERROR(VLOOKUP(B533,BP_202206!$B:$G,6,0),0)/$H$7</f>
        <v>8.403540000000001E-3</v>
      </c>
      <c r="E533" s="279">
        <f>+IFERROR(VLOOKUP(B533,BP_202106!$B:$G,6,0),0)/$H$7</f>
        <v>8.403540000000001E-3</v>
      </c>
      <c r="F533" s="279">
        <f>+IFERROR(VLOOKUP(B533,BP_202006!$B:$G,6,0),0)/$H$7</f>
        <v>8.403540000000001E-3</v>
      </c>
      <c r="G533" s="279">
        <f t="shared" si="19"/>
        <v>0</v>
      </c>
      <c r="H533" s="277"/>
    </row>
    <row r="534" spans="1:8">
      <c r="A534" s="278">
        <f t="shared" si="18"/>
        <v>8</v>
      </c>
      <c r="B534" s="318">
        <v>24530257</v>
      </c>
      <c r="C534" s="278" t="s">
        <v>772</v>
      </c>
      <c r="D534" s="279">
        <f>+IFERROR(VLOOKUP(B534,BP_202206!$B:$G,6,0),0)/$H$7</f>
        <v>28.836253249999999</v>
      </c>
      <c r="E534" s="279">
        <f>+IFERROR(VLOOKUP(B534,BP_202106!$B:$G,6,0),0)/$H$7</f>
        <v>28.836253249999999</v>
      </c>
      <c r="F534" s="279">
        <f>+IFERROR(VLOOKUP(B534,BP_202006!$B:$G,6,0),0)/$H$7</f>
        <v>27.494173249999999</v>
      </c>
      <c r="G534" s="279">
        <f t="shared" si="19"/>
        <v>0</v>
      </c>
      <c r="H534" s="277"/>
    </row>
    <row r="535" spans="1:8">
      <c r="A535" s="278">
        <f t="shared" si="18"/>
        <v>8</v>
      </c>
      <c r="B535" s="318">
        <v>24530258</v>
      </c>
      <c r="C535" s="278" t="s">
        <v>773</v>
      </c>
      <c r="D535" s="279">
        <f>+IFERROR(VLOOKUP(B535,BP_202206!$B:$G,6,0),0)/$H$7</f>
        <v>0.25874405</v>
      </c>
      <c r="E535" s="279">
        <f>+IFERROR(VLOOKUP(B535,BP_202106!$B:$G,6,0),0)/$H$7</f>
        <v>0.25874405</v>
      </c>
      <c r="F535" s="279">
        <f>+IFERROR(VLOOKUP(B535,BP_202006!$B:$G,6,0),0)/$H$7</f>
        <v>0.25874405</v>
      </c>
      <c r="G535" s="279">
        <f t="shared" si="19"/>
        <v>0</v>
      </c>
      <c r="H535" s="277"/>
    </row>
    <row r="536" spans="1:8">
      <c r="A536" s="278">
        <f t="shared" si="18"/>
        <v>8</v>
      </c>
      <c r="B536" s="318">
        <v>24530259</v>
      </c>
      <c r="C536" s="278" t="s">
        <v>774</v>
      </c>
      <c r="D536" s="279">
        <f>+IFERROR(VLOOKUP(B536,BP_202206!$B:$G,6,0),0)/$H$7</f>
        <v>2.8647019999999999</v>
      </c>
      <c r="E536" s="279">
        <f>+IFERROR(VLOOKUP(B536,BP_202106!$B:$G,6,0),0)/$H$7</f>
        <v>2.8647019999999999</v>
      </c>
      <c r="F536" s="279">
        <f>+IFERROR(VLOOKUP(B536,BP_202006!$B:$G,6,0),0)/$H$7</f>
        <v>2.7245460000000001</v>
      </c>
      <c r="G536" s="279">
        <f t="shared" si="19"/>
        <v>0</v>
      </c>
      <c r="H536" s="277"/>
    </row>
    <row r="537" spans="1:8">
      <c r="A537" s="278">
        <f t="shared" si="18"/>
        <v>6</v>
      </c>
      <c r="B537" s="318">
        <v>245303</v>
      </c>
      <c r="C537" s="278" t="s">
        <v>635</v>
      </c>
      <c r="D537" s="279">
        <f>+IFERROR(VLOOKUP(B537,BP_202206!$B:$G,6,0),0)/$H$7</f>
        <v>0</v>
      </c>
      <c r="E537" s="279">
        <f>+IFERROR(VLOOKUP(B537,BP_202106!$B:$G,6,0),0)/$H$7</f>
        <v>0</v>
      </c>
      <c r="F537" s="279">
        <f>+IFERROR(VLOOKUP(B537,BP_202006!$B:$G,6,0),0)/$H$7</f>
        <v>0</v>
      </c>
      <c r="G537" s="279">
        <f t="shared" si="19"/>
        <v>0</v>
      </c>
      <c r="H537" s="277"/>
    </row>
    <row r="538" spans="1:8">
      <c r="A538" s="278">
        <f t="shared" si="18"/>
        <v>8</v>
      </c>
      <c r="B538" s="318">
        <v>24530301</v>
      </c>
      <c r="C538" s="278" t="s">
        <v>775</v>
      </c>
      <c r="D538" s="279">
        <f>+IFERROR(VLOOKUP(B538,BP_202206!$B:$G,6,0),0)/$H$7</f>
        <v>0</v>
      </c>
      <c r="E538" s="279">
        <f>+IFERROR(VLOOKUP(B538,BP_202106!$B:$G,6,0),0)/$H$7</f>
        <v>0</v>
      </c>
      <c r="F538" s="279">
        <f>+IFERROR(VLOOKUP(B538,BP_202006!$B:$G,6,0),0)/$H$7</f>
        <v>0</v>
      </c>
      <c r="G538" s="279">
        <f t="shared" si="19"/>
        <v>0</v>
      </c>
      <c r="H538" s="277"/>
    </row>
    <row r="539" spans="1:8">
      <c r="A539" s="278">
        <f t="shared" si="18"/>
        <v>8</v>
      </c>
      <c r="B539" s="318">
        <v>24530302</v>
      </c>
      <c r="C539" s="278" t="s">
        <v>776</v>
      </c>
      <c r="D539" s="279">
        <f>+IFERROR(VLOOKUP(B539,BP_202206!$B:$G,6,0),0)/$H$7</f>
        <v>0</v>
      </c>
      <c r="E539" s="279">
        <f>+IFERROR(VLOOKUP(B539,BP_202106!$B:$G,6,0),0)/$H$7</f>
        <v>0</v>
      </c>
      <c r="F539" s="279">
        <f>+IFERROR(VLOOKUP(B539,BP_202006!$B:$G,6,0),0)/$H$7</f>
        <v>0</v>
      </c>
      <c r="G539" s="279">
        <f t="shared" si="19"/>
        <v>0</v>
      </c>
      <c r="H539" s="277"/>
    </row>
    <row r="540" spans="1:8">
      <c r="A540" s="278">
        <f t="shared" si="18"/>
        <v>8</v>
      </c>
      <c r="B540" s="318">
        <v>24530303</v>
      </c>
      <c r="C540" s="278" t="s">
        <v>777</v>
      </c>
      <c r="D540" s="279">
        <f>+IFERROR(VLOOKUP(B540,BP_202206!$B:$G,6,0),0)/$H$7</f>
        <v>0</v>
      </c>
      <c r="E540" s="279">
        <f>+IFERROR(VLOOKUP(B540,BP_202106!$B:$G,6,0),0)/$H$7</f>
        <v>0</v>
      </c>
      <c r="F540" s="279">
        <f>+IFERROR(VLOOKUP(B540,BP_202006!$B:$G,6,0),0)/$H$7</f>
        <v>0</v>
      </c>
      <c r="G540" s="279">
        <f t="shared" si="19"/>
        <v>0</v>
      </c>
      <c r="H540" s="277"/>
    </row>
    <row r="541" spans="1:8">
      <c r="A541" s="278">
        <f t="shared" si="18"/>
        <v>6</v>
      </c>
      <c r="B541" s="318">
        <v>245304</v>
      </c>
      <c r="C541" s="278" t="s">
        <v>638</v>
      </c>
      <c r="D541" s="279">
        <f>+IFERROR(VLOOKUP(B541,BP_202206!$B:$G,6,0),0)/$H$7</f>
        <v>0</v>
      </c>
      <c r="E541" s="279">
        <f>+IFERROR(VLOOKUP(B541,BP_202106!$B:$G,6,0),0)/$H$7</f>
        <v>0</v>
      </c>
      <c r="F541" s="279">
        <f>+IFERROR(VLOOKUP(B541,BP_202006!$B:$G,6,0),0)/$H$7</f>
        <v>0</v>
      </c>
      <c r="G541" s="279">
        <f t="shared" si="19"/>
        <v>0</v>
      </c>
      <c r="H541" s="277"/>
    </row>
    <row r="542" spans="1:8">
      <c r="A542" s="278">
        <f t="shared" si="18"/>
        <v>8</v>
      </c>
      <c r="B542" s="318">
        <v>24530401</v>
      </c>
      <c r="C542" s="278" t="s">
        <v>778</v>
      </c>
      <c r="D542" s="279">
        <f>+IFERROR(VLOOKUP(B542,BP_202206!$B:$G,6,0),0)/$H$7</f>
        <v>0</v>
      </c>
      <c r="E542" s="279">
        <f>+IFERROR(VLOOKUP(B542,BP_202106!$B:$G,6,0),0)/$H$7</f>
        <v>0</v>
      </c>
      <c r="F542" s="279">
        <f>+IFERROR(VLOOKUP(B542,BP_202006!$B:$G,6,0),0)/$H$7</f>
        <v>0</v>
      </c>
      <c r="G542" s="279">
        <f t="shared" ref="G542:G624" si="20">+D542-E542</f>
        <v>0</v>
      </c>
      <c r="H542" s="277"/>
    </row>
    <row r="543" spans="1:8">
      <c r="A543" s="278">
        <f t="shared" ref="A543:A626" si="21">+LEN(B543)</f>
        <v>8</v>
      </c>
      <c r="B543" s="318">
        <v>24530402</v>
      </c>
      <c r="C543" s="278" t="s">
        <v>779</v>
      </c>
      <c r="D543" s="279">
        <f>+IFERROR(VLOOKUP(B543,BP_202206!$B:$G,6,0),0)/$H$7</f>
        <v>0</v>
      </c>
      <c r="E543" s="279">
        <f>+IFERROR(VLOOKUP(B543,BP_202106!$B:$G,6,0),0)/$H$7</f>
        <v>0</v>
      </c>
      <c r="F543" s="279">
        <f>+IFERROR(VLOOKUP(B543,BP_202006!$B:$G,6,0),0)/$H$7</f>
        <v>0</v>
      </c>
      <c r="G543" s="279">
        <f t="shared" si="20"/>
        <v>0</v>
      </c>
      <c r="H543" s="277"/>
    </row>
    <row r="544" spans="1:8">
      <c r="A544" s="278">
        <f t="shared" si="21"/>
        <v>8</v>
      </c>
      <c r="B544" s="318">
        <v>24530403</v>
      </c>
      <c r="C544" s="278" t="s">
        <v>780</v>
      </c>
      <c r="D544" s="279">
        <f>+IFERROR(VLOOKUP(B544,BP_202206!$B:$G,6,0),0)/$H$7</f>
        <v>0</v>
      </c>
      <c r="E544" s="279">
        <f>+IFERROR(VLOOKUP(B544,BP_202106!$B:$G,6,0),0)/$H$7</f>
        <v>0</v>
      </c>
      <c r="F544" s="279">
        <f>+IFERROR(VLOOKUP(B544,BP_202006!$B:$G,6,0),0)/$H$7</f>
        <v>0</v>
      </c>
      <c r="G544" s="279">
        <f t="shared" si="20"/>
        <v>0</v>
      </c>
      <c r="H544" s="277"/>
    </row>
    <row r="545" spans="1:8">
      <c r="A545" s="278">
        <f t="shared" si="21"/>
        <v>4</v>
      </c>
      <c r="B545" s="318">
        <v>2490</v>
      </c>
      <c r="C545" s="278" t="s">
        <v>781</v>
      </c>
      <c r="D545" s="279">
        <f>+IFERROR(VLOOKUP(B545,BP_202206!$B:$G,6,0),0)/$H$7</f>
        <v>0</v>
      </c>
      <c r="E545" s="279">
        <f>+IFERROR(VLOOKUP(B545,BP_202106!$B:$G,6,0),0)/$H$7</f>
        <v>0</v>
      </c>
      <c r="F545" s="279">
        <f>+IFERROR(VLOOKUP(B545,BP_202006!$B:$G,6,0),0)/$H$7</f>
        <v>0</v>
      </c>
      <c r="G545" s="279">
        <f t="shared" si="20"/>
        <v>0</v>
      </c>
      <c r="H545" s="277"/>
    </row>
    <row r="546" spans="1:8">
      <c r="A546" s="278">
        <f t="shared" si="21"/>
        <v>6</v>
      </c>
      <c r="B546" s="318">
        <v>249001</v>
      </c>
      <c r="C546" s="278" t="s">
        <v>781</v>
      </c>
      <c r="D546" s="279">
        <f>+IFERROR(VLOOKUP(B546,BP_202206!$B:$G,6,0),0)/$H$7</f>
        <v>0</v>
      </c>
      <c r="E546" s="279">
        <f>+IFERROR(VLOOKUP(B546,BP_202106!$B:$G,6,0),0)/$H$7</f>
        <v>0</v>
      </c>
      <c r="F546" s="279">
        <f>+IFERROR(VLOOKUP(B546,BP_202006!$B:$G,6,0),0)/$H$7</f>
        <v>0</v>
      </c>
      <c r="G546" s="279">
        <f t="shared" si="20"/>
        <v>0</v>
      </c>
      <c r="H546" s="277"/>
    </row>
    <row r="547" spans="1:8">
      <c r="A547" s="278">
        <f t="shared" si="21"/>
        <v>8</v>
      </c>
      <c r="B547" s="318">
        <v>24900101</v>
      </c>
      <c r="C547" s="278" t="s">
        <v>782</v>
      </c>
      <c r="D547" s="279">
        <f>+IFERROR(VLOOKUP(B547,BP_202206!$B:$G,6,0),0)/$H$7</f>
        <v>0</v>
      </c>
      <c r="E547" s="279">
        <f>+IFERROR(VLOOKUP(B547,BP_202106!$B:$G,6,0),0)/$H$7</f>
        <v>0</v>
      </c>
      <c r="F547" s="279">
        <f>+IFERROR(VLOOKUP(B547,BP_202006!$B:$G,6,0),0)/$H$7</f>
        <v>0</v>
      </c>
      <c r="G547" s="279">
        <f t="shared" si="20"/>
        <v>0</v>
      </c>
      <c r="H547" s="277"/>
    </row>
    <row r="548" spans="1:8">
      <c r="A548" s="278">
        <f t="shared" si="21"/>
        <v>8</v>
      </c>
      <c r="B548" s="318">
        <v>24900102</v>
      </c>
      <c r="C548" s="278" t="s">
        <v>783</v>
      </c>
      <c r="D548" s="279">
        <f>+IFERROR(VLOOKUP(B548,BP_202206!$B:$G,6,0),0)/$H$7</f>
        <v>0</v>
      </c>
      <c r="E548" s="279">
        <f>+IFERROR(VLOOKUP(B548,BP_202106!$B:$G,6,0),0)/$H$7</f>
        <v>0</v>
      </c>
      <c r="F548" s="279">
        <f>+IFERROR(VLOOKUP(B548,BP_202006!$B:$G,6,0),0)/$H$7</f>
        <v>0</v>
      </c>
      <c r="G548" s="279">
        <f t="shared" si="20"/>
        <v>0</v>
      </c>
      <c r="H548" s="277"/>
    </row>
    <row r="549" spans="1:8">
      <c r="A549" s="278">
        <f t="shared" si="21"/>
        <v>2</v>
      </c>
      <c r="B549" s="318">
        <v>25</v>
      </c>
      <c r="C549" s="278" t="s">
        <v>784</v>
      </c>
      <c r="D549" s="279">
        <f>+IFERROR(VLOOKUP(B549,BP_202206!$B:$G,6,0),0)/$H$7</f>
        <v>-868.23201124000002</v>
      </c>
      <c r="E549" s="279">
        <f>+IFERROR(VLOOKUP(B549,BP_202106!$B:$G,6,0),0)/$H$7</f>
        <v>-980.31435962000012</v>
      </c>
      <c r="F549" s="279">
        <f>+IFERROR(VLOOKUP(B549,BP_202006!$B:$G,6,0),0)/$H$7</f>
        <v>-730.98969820000002</v>
      </c>
      <c r="G549" s="279">
        <f t="shared" si="20"/>
        <v>112.0823483800001</v>
      </c>
      <c r="H549" s="277"/>
    </row>
    <row r="550" spans="1:8">
      <c r="A550" s="278">
        <f t="shared" si="21"/>
        <v>4</v>
      </c>
      <c r="B550" s="318">
        <v>2505</v>
      </c>
      <c r="C550" s="278" t="s">
        <v>785</v>
      </c>
      <c r="D550" s="279">
        <f>+IFERROR(VLOOKUP(B550,BP_202206!$B:$G,6,0),0)/$H$7</f>
        <v>-868.23201124000002</v>
      </c>
      <c r="E550" s="279">
        <f>+IFERROR(VLOOKUP(B550,BP_202106!$B:$G,6,0),0)/$H$7</f>
        <v>-980.31435962000012</v>
      </c>
      <c r="F550" s="279">
        <f>+IFERROR(VLOOKUP(B550,BP_202006!$B:$G,6,0),0)/$H$7</f>
        <v>-730.98969820000002</v>
      </c>
      <c r="G550" s="279">
        <f t="shared" si="20"/>
        <v>112.0823483800001</v>
      </c>
      <c r="H550" s="277"/>
    </row>
    <row r="551" spans="1:8">
      <c r="A551" s="278">
        <f t="shared" si="21"/>
        <v>6</v>
      </c>
      <c r="B551" s="318">
        <v>250501</v>
      </c>
      <c r="C551" s="278" t="s">
        <v>785</v>
      </c>
      <c r="D551" s="279">
        <f>+IFERROR(VLOOKUP(B551,BP_202206!$B:$G,6,0),0)/$H$7</f>
        <v>-868.23201124000002</v>
      </c>
      <c r="E551" s="279">
        <f>+IFERROR(VLOOKUP(B551,BP_202106!$B:$G,6,0),0)/$H$7</f>
        <v>-980.31435962000012</v>
      </c>
      <c r="F551" s="279">
        <f>+IFERROR(VLOOKUP(B551,BP_202006!$B:$G,6,0),0)/$H$7</f>
        <v>-730.98969820000002</v>
      </c>
      <c r="G551" s="279">
        <f t="shared" si="20"/>
        <v>112.0823483800001</v>
      </c>
      <c r="H551" s="277"/>
    </row>
    <row r="552" spans="1:8">
      <c r="A552" s="278">
        <f t="shared" si="21"/>
        <v>8</v>
      </c>
      <c r="B552" s="318">
        <v>25050101</v>
      </c>
      <c r="C552" s="278" t="s">
        <v>786</v>
      </c>
      <c r="D552" s="279">
        <f>+IFERROR(VLOOKUP(B552,BP_202206!$B:$G,6,0),0)/$H$7</f>
        <v>-12.122666000000001</v>
      </c>
      <c r="E552" s="279">
        <f>+IFERROR(VLOOKUP(B552,BP_202106!$B:$G,6,0),0)/$H$7</f>
        <v>-18.039034999999998</v>
      </c>
      <c r="F552" s="279">
        <f>+IFERROR(VLOOKUP(B552,BP_202006!$B:$G,6,0),0)/$H$7</f>
        <v>-11.618497</v>
      </c>
      <c r="G552" s="279">
        <f t="shared" si="20"/>
        <v>5.9163689999999978</v>
      </c>
      <c r="H552" s="277"/>
    </row>
    <row r="553" spans="1:8">
      <c r="A553" s="278">
        <f t="shared" si="21"/>
        <v>8</v>
      </c>
      <c r="B553" s="318">
        <v>25050102</v>
      </c>
      <c r="C553" s="278" t="s">
        <v>787</v>
      </c>
      <c r="D553" s="279">
        <f>+IFERROR(VLOOKUP(B553,BP_202206!$B:$G,6,0),0)/$H$7</f>
        <v>-427.84465299999999</v>
      </c>
      <c r="E553" s="279">
        <f>+IFERROR(VLOOKUP(B553,BP_202106!$B:$G,6,0),0)/$H$7</f>
        <v>-487.889903</v>
      </c>
      <c r="F553" s="279">
        <f>+IFERROR(VLOOKUP(B553,BP_202006!$B:$G,6,0),0)/$H$7</f>
        <v>-349.63557300000002</v>
      </c>
      <c r="G553" s="279">
        <f t="shared" si="20"/>
        <v>60.04525000000001</v>
      </c>
      <c r="H553" s="277"/>
    </row>
    <row r="554" spans="1:8">
      <c r="A554" s="278">
        <f t="shared" si="21"/>
        <v>8</v>
      </c>
      <c r="B554" s="318">
        <v>25050103</v>
      </c>
      <c r="C554" s="278" t="s">
        <v>788</v>
      </c>
      <c r="D554" s="279">
        <f>+IFERROR(VLOOKUP(B554,BP_202206!$B:$G,6,0),0)/$H$7</f>
        <v>-51.341203</v>
      </c>
      <c r="E554" s="279">
        <f>+IFERROR(VLOOKUP(B554,BP_202106!$B:$G,6,0),0)/$H$7</f>
        <v>-58.547504000000004</v>
      </c>
      <c r="F554" s="279">
        <f>+IFERROR(VLOOKUP(B554,BP_202006!$B:$G,6,0),0)/$H$7</f>
        <v>-41.956594000000003</v>
      </c>
      <c r="G554" s="279">
        <f t="shared" si="20"/>
        <v>7.2063010000000034</v>
      </c>
      <c r="H554" s="277"/>
    </row>
    <row r="555" spans="1:8">
      <c r="A555" s="278">
        <f t="shared" si="21"/>
        <v>8</v>
      </c>
      <c r="B555" s="318">
        <v>25050104</v>
      </c>
      <c r="C555" s="278" t="s">
        <v>789</v>
      </c>
      <c r="D555" s="279">
        <f>+IFERROR(VLOOKUP(B555,BP_202206!$B:$G,6,0),0)/$H$7</f>
        <v>-376.92348924000004</v>
      </c>
      <c r="E555" s="279">
        <f>+IFERROR(VLOOKUP(B555,BP_202106!$B:$G,6,0),0)/$H$7</f>
        <v>-415.83791762000004</v>
      </c>
      <c r="F555" s="279">
        <f>+IFERROR(VLOOKUP(B555,BP_202006!$B:$G,6,0),0)/$H$7</f>
        <v>-327.77903420000001</v>
      </c>
      <c r="G555" s="279">
        <f t="shared" si="20"/>
        <v>38.914428380000004</v>
      </c>
      <c r="H555" s="277"/>
    </row>
    <row r="556" spans="1:8">
      <c r="A556" s="278">
        <f t="shared" si="21"/>
        <v>8</v>
      </c>
      <c r="B556" s="318">
        <v>25050105</v>
      </c>
      <c r="C556" s="278" t="s">
        <v>790</v>
      </c>
      <c r="D556" s="279">
        <f>+IFERROR(VLOOKUP(B556,BP_202206!$B:$G,6,0),0)/$H$7</f>
        <v>0</v>
      </c>
      <c r="E556" s="279">
        <f>+IFERROR(VLOOKUP(B556,BP_202106!$B:$G,6,0),0)/$H$7</f>
        <v>0</v>
      </c>
      <c r="F556" s="279">
        <f>+IFERROR(VLOOKUP(B556,BP_202006!$B:$G,6,0),0)/$H$7</f>
        <v>0</v>
      </c>
      <c r="G556" s="279">
        <f t="shared" si="20"/>
        <v>0</v>
      </c>
      <c r="H556" s="277"/>
    </row>
    <row r="557" spans="1:8">
      <c r="A557" s="278">
        <f t="shared" si="21"/>
        <v>2</v>
      </c>
      <c r="B557" s="318">
        <v>26</v>
      </c>
      <c r="C557" s="278" t="s">
        <v>86</v>
      </c>
      <c r="D557" s="279">
        <f>+IFERROR(VLOOKUP(B557,BP_202206!$B:$G,6,0),0)/$H$7</f>
        <v>-1286.4395810799999</v>
      </c>
      <c r="E557" s="279">
        <f>+IFERROR(VLOOKUP(B557,BP_202106!$B:$G,6,0),0)/$H$7</f>
        <v>-3418.2212200999988</v>
      </c>
      <c r="F557" s="279">
        <f>+IFERROR(VLOOKUP(B557,BP_202006!$B:$G,6,0),0)/$H$7</f>
        <v>-8013.1540660000001</v>
      </c>
      <c r="G557" s="279">
        <f t="shared" si="20"/>
        <v>2131.7816390199987</v>
      </c>
      <c r="H557" s="277"/>
    </row>
    <row r="558" spans="1:8">
      <c r="A558" s="278">
        <f t="shared" si="21"/>
        <v>4</v>
      </c>
      <c r="B558" s="318">
        <v>2611</v>
      </c>
      <c r="C558" s="278" t="s">
        <v>791</v>
      </c>
      <c r="D558" s="279">
        <f>+IFERROR(VLOOKUP(B558,BP_202206!$B:$G,6,0),0)/$H$7</f>
        <v>7047.7267780200009</v>
      </c>
      <c r="E558" s="279">
        <f>+IFERROR(VLOOKUP(B558,BP_202106!$B:$G,6,0),0)/$H$7</f>
        <v>6362.9579810000014</v>
      </c>
      <c r="F558" s="279">
        <f>+IFERROR(VLOOKUP(B558,BP_202006!$B:$G,6,0),0)/$H$7</f>
        <v>3816.8629380000002</v>
      </c>
      <c r="G558" s="279">
        <f t="shared" si="20"/>
        <v>684.76879701999951</v>
      </c>
      <c r="H558" s="277"/>
    </row>
    <row r="559" spans="1:8">
      <c r="A559" s="278">
        <f t="shared" si="21"/>
        <v>6</v>
      </c>
      <c r="B559" s="318">
        <v>261101</v>
      </c>
      <c r="C559" s="278" t="s">
        <v>792</v>
      </c>
      <c r="D559" s="279">
        <f>+IFERROR(VLOOKUP(B559,BP_202206!$B:$G,6,0),0)/$H$7</f>
        <v>7047.7267780200009</v>
      </c>
      <c r="E559" s="279">
        <f>+IFERROR(VLOOKUP(B559,BP_202106!$B:$G,6,0),0)/$H$7</f>
        <v>6362.9579810000014</v>
      </c>
      <c r="F559" s="279">
        <f>+IFERROR(VLOOKUP(B559,BP_202006!$B:$G,6,0),0)/$H$7</f>
        <v>3816.8629380000002</v>
      </c>
      <c r="G559" s="279">
        <f t="shared" si="20"/>
        <v>684.76879701999951</v>
      </c>
      <c r="H559" s="277"/>
    </row>
    <row r="560" spans="1:8">
      <c r="A560" s="278">
        <f t="shared" si="21"/>
        <v>8</v>
      </c>
      <c r="B560" s="318">
        <v>26110101</v>
      </c>
      <c r="C560" s="278" t="s">
        <v>793</v>
      </c>
      <c r="D560" s="279">
        <f>+IFERROR(VLOOKUP(B560,BP_202206!$B:$G,6,0),0)/$H$7</f>
        <v>850.08263297000008</v>
      </c>
      <c r="E560" s="279">
        <f>+IFERROR(VLOOKUP(B560,BP_202106!$B:$G,6,0),0)/$H$7</f>
        <v>371.00148818999998</v>
      </c>
      <c r="F560" s="279">
        <f>+IFERROR(VLOOKUP(B560,BP_202006!$B:$G,6,0),0)/$H$7</f>
        <v>371.49198104000004</v>
      </c>
      <c r="G560" s="279">
        <f t="shared" si="20"/>
        <v>479.0811447800001</v>
      </c>
      <c r="H560" s="277"/>
    </row>
    <row r="561" spans="1:8">
      <c r="A561" s="278">
        <f t="shared" si="21"/>
        <v>8</v>
      </c>
      <c r="B561" s="318">
        <v>26110102</v>
      </c>
      <c r="C561" s="278" t="s">
        <v>794</v>
      </c>
      <c r="D561" s="279">
        <f>+IFERROR(VLOOKUP(B561,BP_202206!$B:$G,6,0),0)/$H$7</f>
        <v>1134.3947880999999</v>
      </c>
      <c r="E561" s="279">
        <f>+IFERROR(VLOOKUP(B561,BP_202106!$B:$G,6,0),0)/$H$7</f>
        <v>1056.864536</v>
      </c>
      <c r="F561" s="279">
        <f>+IFERROR(VLOOKUP(B561,BP_202006!$B:$G,6,0),0)/$H$7</f>
        <v>238.323036</v>
      </c>
      <c r="G561" s="279">
        <f t="shared" si="20"/>
        <v>77.530252099999871</v>
      </c>
      <c r="H561" s="277"/>
    </row>
    <row r="562" spans="1:8">
      <c r="A562" s="278">
        <f t="shared" si="21"/>
        <v>8</v>
      </c>
      <c r="B562" s="318">
        <v>26110103</v>
      </c>
      <c r="C562" s="278" t="s">
        <v>795</v>
      </c>
      <c r="D562" s="279">
        <f>+IFERROR(VLOOKUP(B562,BP_202206!$B:$G,6,0),0)/$H$7</f>
        <v>4582.7</v>
      </c>
      <c r="E562" s="279">
        <f>+IFERROR(VLOOKUP(B562,BP_202106!$B:$G,6,0),0)/$H$7</f>
        <v>4582.7</v>
      </c>
      <c r="F562" s="279">
        <f>+IFERROR(VLOOKUP(B562,BP_202006!$B:$G,6,0),0)/$H$7</f>
        <v>3142.7</v>
      </c>
      <c r="G562" s="279">
        <f t="shared" si="20"/>
        <v>0</v>
      </c>
      <c r="H562" s="277"/>
    </row>
    <row r="563" spans="1:8">
      <c r="A563" s="278">
        <f t="shared" si="21"/>
        <v>8</v>
      </c>
      <c r="B563" s="318">
        <v>26110104</v>
      </c>
      <c r="C563" s="278" t="s">
        <v>796</v>
      </c>
      <c r="D563" s="279">
        <f>+IFERROR(VLOOKUP(B563,BP_202206!$B:$G,6,0),0)/$H$7</f>
        <v>135.024765</v>
      </c>
      <c r="E563" s="279">
        <f>+IFERROR(VLOOKUP(B563,BP_202106!$B:$G,6,0),0)/$H$7</f>
        <v>135.024765</v>
      </c>
      <c r="F563" s="279">
        <f>+IFERROR(VLOOKUP(B563,BP_202006!$B:$G,6,0),0)/$H$7</f>
        <v>0</v>
      </c>
      <c r="G563" s="279">
        <f t="shared" si="20"/>
        <v>0</v>
      </c>
      <c r="H563" s="277"/>
    </row>
    <row r="564" spans="1:8">
      <c r="A564" s="278">
        <f t="shared" si="21"/>
        <v>8</v>
      </c>
      <c r="B564" s="318">
        <v>26110107</v>
      </c>
      <c r="C564" s="278" t="s">
        <v>797</v>
      </c>
      <c r="D564" s="279">
        <f>+IFERROR(VLOOKUP(B564,BP_202206!$B:$G,6,0),0)/$H$7</f>
        <v>1.6430199999999999</v>
      </c>
      <c r="E564" s="279">
        <f>+IFERROR(VLOOKUP(B564,BP_202106!$B:$G,6,0),0)/$H$7</f>
        <v>1.6430199999999999</v>
      </c>
      <c r="F564" s="279">
        <f>+IFERROR(VLOOKUP(B564,BP_202006!$B:$G,6,0),0)/$H$7</f>
        <v>0.95150000000000001</v>
      </c>
      <c r="G564" s="279">
        <f t="shared" si="20"/>
        <v>0</v>
      </c>
      <c r="H564" s="277"/>
    </row>
    <row r="565" spans="1:8">
      <c r="A565" s="278">
        <f t="shared" si="21"/>
        <v>8</v>
      </c>
      <c r="B565" s="318">
        <v>26110108</v>
      </c>
      <c r="C565" s="278" t="s">
        <v>798</v>
      </c>
      <c r="D565" s="279">
        <f>+IFERROR(VLOOKUP(B565,BP_202206!$B:$G,6,0),0)/$H$7</f>
        <v>54.992400000000004</v>
      </c>
      <c r="E565" s="279">
        <f>+IFERROR(VLOOKUP(B565,BP_202106!$B:$G,6,0),0)/$H$7</f>
        <v>54.992400000000004</v>
      </c>
      <c r="F565" s="279">
        <f>+IFERROR(VLOOKUP(B565,BP_202006!$B:$G,6,0),0)/$H$7</f>
        <v>37.712400000000002</v>
      </c>
      <c r="G565" s="279">
        <f t="shared" si="20"/>
        <v>0</v>
      </c>
      <c r="H565" s="277"/>
    </row>
    <row r="566" spans="1:8">
      <c r="A566" s="278">
        <f t="shared" si="21"/>
        <v>8</v>
      </c>
      <c r="B566" s="318">
        <v>26110109</v>
      </c>
      <c r="C566" s="278" t="s">
        <v>799</v>
      </c>
      <c r="D566" s="279">
        <f>+IFERROR(VLOOKUP(B566,BP_202206!$B:$G,6,0),0)/$H$7</f>
        <v>76.948848999999996</v>
      </c>
      <c r="E566" s="279">
        <f>+IFERROR(VLOOKUP(B566,BP_202106!$B:$G,6,0),0)/$H$7</f>
        <v>0</v>
      </c>
      <c r="F566" s="279">
        <f>+IFERROR(VLOOKUP(B566,BP_202006!$B:$G,6,0),0)/$H$7</f>
        <v>0</v>
      </c>
      <c r="G566" s="279">
        <f t="shared" si="20"/>
        <v>76.948848999999996</v>
      </c>
      <c r="H566" s="277"/>
    </row>
    <row r="567" spans="1:8">
      <c r="A567" s="278">
        <f t="shared" si="21"/>
        <v>8</v>
      </c>
      <c r="B567" s="318">
        <v>26110110</v>
      </c>
      <c r="C567" s="278" t="s">
        <v>800</v>
      </c>
      <c r="D567" s="279">
        <f>+IFERROR(VLOOKUP(B567,BP_202206!$B:$G,6,0),0)/$H$7</f>
        <v>135.024765</v>
      </c>
      <c r="E567" s="279">
        <f>+IFERROR(VLOOKUP(B567,BP_202106!$B:$G,6,0),0)/$H$7</f>
        <v>135.024765</v>
      </c>
      <c r="F567" s="279">
        <f>+IFERROR(VLOOKUP(B567,BP_202006!$B:$G,6,0),0)/$H$7</f>
        <v>0</v>
      </c>
      <c r="G567" s="279">
        <f t="shared" si="20"/>
        <v>0</v>
      </c>
      <c r="H567" s="277"/>
    </row>
    <row r="568" spans="1:8">
      <c r="A568" s="278"/>
      <c r="B568" s="318">
        <v>26110120</v>
      </c>
      <c r="C568" s="278" t="s">
        <v>801</v>
      </c>
      <c r="D568" s="279">
        <f>+IFERROR(VLOOKUP(B568,BP_202206!$B:$G,6,0),0)/$H$7</f>
        <v>1.09931702</v>
      </c>
      <c r="E568" s="279">
        <f>+IFERROR(VLOOKUP(B568,BP_202106!$B:$G,6,0),0)/$H$7</f>
        <v>0</v>
      </c>
      <c r="F568" s="279">
        <f>+IFERROR(VLOOKUP(B568,BP_202006!$B:$G,6,0),0)/$H$7</f>
        <v>0</v>
      </c>
      <c r="G568" s="279">
        <f t="shared" ref="G568" si="22">+D568-E568</f>
        <v>1.09931702</v>
      </c>
      <c r="H568" s="277"/>
    </row>
    <row r="569" spans="1:8">
      <c r="A569" s="278">
        <f t="shared" si="21"/>
        <v>8</v>
      </c>
      <c r="B569" s="318">
        <v>26110122</v>
      </c>
      <c r="C569" s="278" t="s">
        <v>802</v>
      </c>
      <c r="D569" s="279">
        <f>+IFERROR(VLOOKUP(B569,BP_202206!$B:$G,6,0),0)/$H$7</f>
        <v>1.0619016799999998</v>
      </c>
      <c r="E569" s="279">
        <f>+IFERROR(VLOOKUP(B569,BP_202106!$B:$G,6,0),0)/$H$7</f>
        <v>1.0619016799999998</v>
      </c>
      <c r="F569" s="279">
        <f>+IFERROR(VLOOKUP(B569,BP_202006!$B:$G,6,0),0)/$H$7</f>
        <v>1.0619016799999998</v>
      </c>
      <c r="G569" s="279">
        <f t="shared" si="20"/>
        <v>0</v>
      </c>
      <c r="H569" s="277"/>
    </row>
    <row r="570" spans="1:8">
      <c r="A570" s="278">
        <f t="shared" si="21"/>
        <v>8</v>
      </c>
      <c r="B570" s="318">
        <v>26110195</v>
      </c>
      <c r="C570" s="278" t="s">
        <v>803</v>
      </c>
      <c r="D570" s="279">
        <f>+IFERROR(VLOOKUP(B570,BP_202206!$B:$G,6,0),0)/$H$7</f>
        <v>11.468205529999999</v>
      </c>
      <c r="E570" s="279">
        <f>+IFERROR(VLOOKUP(B570,BP_202106!$B:$G,6,0),0)/$H$7</f>
        <v>8.8361217599999993</v>
      </c>
      <c r="F570" s="279">
        <f>+IFERROR(VLOOKUP(B570,BP_202006!$B:$G,6,0),0)/$H$7</f>
        <v>8.8361217599999993</v>
      </c>
      <c r="G570" s="279">
        <f t="shared" si="20"/>
        <v>2.6320837699999995</v>
      </c>
      <c r="H570" s="277"/>
    </row>
    <row r="571" spans="1:8">
      <c r="A571" s="278">
        <f t="shared" si="21"/>
        <v>8</v>
      </c>
      <c r="B571" s="318">
        <v>26110199</v>
      </c>
      <c r="C571" s="278" t="s">
        <v>804</v>
      </c>
      <c r="D571" s="279">
        <f>+IFERROR(VLOOKUP(B571,BP_202206!$B:$G,6,0),0)/$H$7</f>
        <v>63.286133719999988</v>
      </c>
      <c r="E571" s="279">
        <f>+IFERROR(VLOOKUP(B571,BP_202106!$B:$G,6,0),0)/$H$7</f>
        <v>15.80898337</v>
      </c>
      <c r="F571" s="279">
        <f>+IFERROR(VLOOKUP(B571,BP_202006!$B:$G,6,0),0)/$H$7</f>
        <v>15.785997519999999</v>
      </c>
      <c r="G571" s="279">
        <f t="shared" si="20"/>
        <v>47.477150349999988</v>
      </c>
      <c r="H571" s="277"/>
    </row>
    <row r="572" spans="1:8">
      <c r="A572" s="278">
        <f t="shared" si="21"/>
        <v>4</v>
      </c>
      <c r="B572" s="318">
        <v>2625</v>
      </c>
      <c r="C572" s="278" t="s">
        <v>86</v>
      </c>
      <c r="D572" s="279">
        <f>+IFERROR(VLOOKUP(B572,BP_202206!$B:$G,6,0),0)/$H$7</f>
        <v>-8334.1663590999997</v>
      </c>
      <c r="E572" s="279">
        <f>+IFERROR(VLOOKUP(B572,BP_202106!$B:$G,6,0),0)/$H$7</f>
        <v>-9781.1792010999998</v>
      </c>
      <c r="F572" s="279">
        <f>+IFERROR(VLOOKUP(B572,BP_202006!$B:$G,6,0),0)/$H$7</f>
        <v>-11830.017003999999</v>
      </c>
      <c r="G572" s="279">
        <f t="shared" si="20"/>
        <v>1447.0128420000001</v>
      </c>
      <c r="H572" s="277"/>
    </row>
    <row r="573" spans="1:8">
      <c r="A573" s="278">
        <f t="shared" si="21"/>
        <v>6</v>
      </c>
      <c r="B573" s="318">
        <v>262501</v>
      </c>
      <c r="C573" s="278" t="s">
        <v>86</v>
      </c>
      <c r="D573" s="279">
        <f>+IFERROR(VLOOKUP(B573,BP_202206!$B:$G,6,0),0)/$H$7</f>
        <v>-1286.0803599999999</v>
      </c>
      <c r="E573" s="279">
        <f>+IFERROR(VLOOKUP(B573,BP_202106!$B:$G,6,0),0)/$H$7</f>
        <v>-2811.2005909999998</v>
      </c>
      <c r="F573" s="279">
        <f>+IFERROR(VLOOKUP(B573,BP_202006!$B:$G,6,0),0)/$H$7</f>
        <v>-5094.043506</v>
      </c>
      <c r="G573" s="279">
        <f t="shared" si="20"/>
        <v>1525.1202309999999</v>
      </c>
      <c r="H573" s="277"/>
    </row>
    <row r="574" spans="1:8">
      <c r="A574" s="278">
        <f t="shared" si="21"/>
        <v>8</v>
      </c>
      <c r="B574" s="318">
        <v>26250101</v>
      </c>
      <c r="C574" s="278" t="s">
        <v>805</v>
      </c>
      <c r="D574" s="279">
        <f>+IFERROR(VLOOKUP(B574,BP_202206!$B:$G,6,0),0)/$H$7</f>
        <v>-753.66941199999997</v>
      </c>
      <c r="E574" s="279">
        <f>+IFERROR(VLOOKUP(B574,BP_202106!$B:$G,6,0),0)/$H$7</f>
        <v>-2811.2005909999998</v>
      </c>
      <c r="F574" s="279">
        <f>+IFERROR(VLOOKUP(B574,BP_202006!$B:$G,6,0),0)/$H$7</f>
        <v>-5094.043506</v>
      </c>
      <c r="G574" s="279">
        <f t="shared" si="20"/>
        <v>2057.5311789999996</v>
      </c>
      <c r="H574" s="277"/>
    </row>
    <row r="575" spans="1:8">
      <c r="A575" s="278">
        <f t="shared" si="21"/>
        <v>8</v>
      </c>
      <c r="B575" s="318">
        <v>26250102</v>
      </c>
      <c r="C575" s="278" t="s">
        <v>806</v>
      </c>
      <c r="D575" s="279">
        <f>+IFERROR(VLOOKUP(B575,BP_202206!$B:$G,6,0),0)/$H$7</f>
        <v>-532.41094799999996</v>
      </c>
      <c r="E575" s="279">
        <f>+IFERROR(VLOOKUP(B575,BP_202106!$B:$G,6,0),0)/$H$7</f>
        <v>0</v>
      </c>
      <c r="F575" s="279">
        <f>+IFERROR(VLOOKUP(B575,BP_202006!$B:$G,6,0),0)/$H$7</f>
        <v>0</v>
      </c>
      <c r="G575" s="279">
        <f t="shared" ref="G575" si="23">+D575-E575</f>
        <v>-532.41094799999996</v>
      </c>
      <c r="H575" s="277"/>
    </row>
    <row r="576" spans="1:8">
      <c r="A576" s="278">
        <f t="shared" si="21"/>
        <v>6</v>
      </c>
      <c r="B576" s="318">
        <v>262502</v>
      </c>
      <c r="C576" s="278" t="s">
        <v>807</v>
      </c>
      <c r="D576" s="279">
        <f>+IFERROR(VLOOKUP(B576,BP_202206!$B:$G,6,0),0)/$H$7</f>
        <v>-1.37</v>
      </c>
      <c r="E576" s="279">
        <f>+IFERROR(VLOOKUP(B576,BP_202106!$B:$G,6,0),0)/$H$7</f>
        <v>-1.37</v>
      </c>
      <c r="F576" s="279">
        <f>+IFERROR(VLOOKUP(B576,BP_202006!$B:$G,6,0),0)/$H$7</f>
        <v>-1.37</v>
      </c>
      <c r="G576" s="279">
        <f t="shared" si="20"/>
        <v>0</v>
      </c>
      <c r="H576" s="277"/>
    </row>
    <row r="577" spans="1:8">
      <c r="A577" s="278">
        <f t="shared" si="21"/>
        <v>8</v>
      </c>
      <c r="B577" s="318">
        <v>26250201</v>
      </c>
      <c r="C577" s="278" t="s">
        <v>808</v>
      </c>
      <c r="D577" s="279">
        <f>+IFERROR(VLOOKUP(B577,BP_202206!$B:$G,6,0),0)/$H$7</f>
        <v>-1.37</v>
      </c>
      <c r="E577" s="279">
        <f>+IFERROR(VLOOKUP(B577,BP_202106!$B:$G,6,0),0)/$H$7</f>
        <v>-1.37</v>
      </c>
      <c r="F577" s="279">
        <f>+IFERROR(VLOOKUP(B577,BP_202006!$B:$G,6,0),0)/$H$7</f>
        <v>-1.37</v>
      </c>
      <c r="G577" s="279">
        <f t="shared" si="20"/>
        <v>0</v>
      </c>
      <c r="H577" s="277"/>
    </row>
    <row r="578" spans="1:8">
      <c r="A578" s="278">
        <f t="shared" si="21"/>
        <v>6</v>
      </c>
      <c r="B578" s="318">
        <v>262503</v>
      </c>
      <c r="C578" s="278" t="s">
        <v>809</v>
      </c>
      <c r="D578" s="279">
        <f>+IFERROR(VLOOKUP(B578,BP_202206!$B:$G,6,0),0)/$H$7</f>
        <v>-6834.4423851000001</v>
      </c>
      <c r="E578" s="279">
        <f>+IFERROR(VLOOKUP(B578,BP_202106!$B:$G,6,0),0)/$H$7</f>
        <v>-6833.2838451000007</v>
      </c>
      <c r="F578" s="279">
        <f>+IFERROR(VLOOKUP(B578,BP_202006!$B:$G,6,0),0)/$H$7</f>
        <v>-6734.6034980000004</v>
      </c>
      <c r="G578" s="279">
        <f t="shared" si="20"/>
        <v>-1.1585399999994479</v>
      </c>
      <c r="H578" s="277"/>
    </row>
    <row r="579" spans="1:8">
      <c r="A579" s="278">
        <f t="shared" si="21"/>
        <v>8</v>
      </c>
      <c r="B579" s="318">
        <v>26250301</v>
      </c>
      <c r="C579" s="278" t="s">
        <v>810</v>
      </c>
      <c r="D579" s="279">
        <f>+IFERROR(VLOOKUP(B579,BP_202206!$B:$G,6,0),0)/$H$7</f>
        <v>-849.59140609999997</v>
      </c>
      <c r="E579" s="279">
        <f>+IFERROR(VLOOKUP(B579,BP_202106!$B:$G,6,0),0)/$H$7</f>
        <v>-849.59081609999998</v>
      </c>
      <c r="F579" s="279">
        <f>+IFERROR(VLOOKUP(B579,BP_202006!$B:$G,6,0),0)/$H$7</f>
        <v>-842.87146900000005</v>
      </c>
      <c r="G579" s="279">
        <f t="shared" si="20"/>
        <v>-5.8999999998832209E-4</v>
      </c>
      <c r="H579" s="277"/>
    </row>
    <row r="580" spans="1:8">
      <c r="A580" s="278">
        <f t="shared" si="21"/>
        <v>8</v>
      </c>
      <c r="B580" s="318">
        <v>26250302</v>
      </c>
      <c r="C580" s="278" t="s">
        <v>811</v>
      </c>
      <c r="D580" s="279">
        <f>+IFERROR(VLOOKUP(B580,BP_202206!$B:$G,6,0),0)/$H$7</f>
        <v>-5984.8509789999998</v>
      </c>
      <c r="E580" s="279">
        <f>+IFERROR(VLOOKUP(B580,BP_202106!$B:$G,6,0),0)/$H$7</f>
        <v>-5983.693029</v>
      </c>
      <c r="F580" s="279">
        <f>+IFERROR(VLOOKUP(B580,BP_202006!$B:$G,6,0),0)/$H$7</f>
        <v>-5891.4320289999996</v>
      </c>
      <c r="G580" s="279">
        <f t="shared" si="20"/>
        <v>-1.1579499999998006</v>
      </c>
      <c r="H580" s="277"/>
    </row>
    <row r="581" spans="1:8">
      <c r="A581" s="278">
        <f t="shared" si="21"/>
        <v>8</v>
      </c>
      <c r="B581" s="318">
        <v>26250303</v>
      </c>
      <c r="C581" s="278" t="s">
        <v>812</v>
      </c>
      <c r="D581" s="279">
        <f>+IFERROR(VLOOKUP(B581,BP_202206!$B:$G,6,0),0)/$H$7</f>
        <v>0</v>
      </c>
      <c r="E581" s="279">
        <f>+IFERROR(VLOOKUP(B581,BP_202106!$B:$G,6,0),0)/$H$7</f>
        <v>0</v>
      </c>
      <c r="F581" s="279">
        <f>+IFERROR(VLOOKUP(B581,BP_202006!$B:$G,6,0),0)/$H$7</f>
        <v>-0.3</v>
      </c>
      <c r="G581" s="279">
        <f t="shared" si="20"/>
        <v>0</v>
      </c>
      <c r="H581" s="277"/>
    </row>
    <row r="582" spans="1:8">
      <c r="A582" s="278">
        <f t="shared" si="21"/>
        <v>6</v>
      </c>
      <c r="B582" s="318">
        <v>262504</v>
      </c>
      <c r="C582" s="278" t="s">
        <v>813</v>
      </c>
      <c r="D582" s="279">
        <f>+IFERROR(VLOOKUP(B582,BP_202206!$B:$G,6,0),0)/$H$7</f>
        <v>-135.32476500000001</v>
      </c>
      <c r="E582" s="279">
        <f>+IFERROR(VLOOKUP(B582,BP_202106!$B:$G,6,0),0)/$H$7</f>
        <v>-135.32476500000001</v>
      </c>
      <c r="F582" s="279">
        <f>+IFERROR(VLOOKUP(B582,BP_202006!$B:$G,6,0),0)/$H$7</f>
        <v>0</v>
      </c>
      <c r="G582" s="279">
        <f t="shared" si="20"/>
        <v>0</v>
      </c>
      <c r="H582" s="277"/>
    </row>
    <row r="583" spans="1:8">
      <c r="A583" s="278">
        <f t="shared" si="21"/>
        <v>8</v>
      </c>
      <c r="B583" s="318">
        <v>26250401</v>
      </c>
      <c r="C583" s="278" t="s">
        <v>814</v>
      </c>
      <c r="D583" s="279">
        <f>+IFERROR(VLOOKUP(B583,BP_202206!$B:$G,6,0),0)/$H$7</f>
        <v>-135.32476500000001</v>
      </c>
      <c r="E583" s="279">
        <f>+IFERROR(VLOOKUP(B583,BP_202106!$B:$G,6,0),0)/$H$7</f>
        <v>-135.32476500000001</v>
      </c>
      <c r="F583" s="279">
        <f>+IFERROR(VLOOKUP(B583,BP_202006!$B:$G,6,0),0)/$H$7</f>
        <v>0</v>
      </c>
      <c r="G583" s="279">
        <f t="shared" si="20"/>
        <v>0</v>
      </c>
      <c r="H583" s="277"/>
    </row>
    <row r="584" spans="1:8">
      <c r="A584" s="278">
        <f t="shared" si="21"/>
        <v>6</v>
      </c>
      <c r="B584" s="318">
        <v>262505</v>
      </c>
      <c r="C584" s="278" t="s">
        <v>815</v>
      </c>
      <c r="D584" s="279">
        <f>+IFERROR(VLOOKUP(B584,BP_202206!$B:$G,6,0),0)/$H$7</f>
        <v>-76.948848999999996</v>
      </c>
      <c r="E584" s="279">
        <f>+IFERROR(VLOOKUP(B584,BP_202106!$B:$G,6,0),0)/$H$7</f>
        <v>0</v>
      </c>
      <c r="F584" s="279">
        <f>+IFERROR(VLOOKUP(B584,BP_202006!$B:$G,6,0),0)/$H$7</f>
        <v>0</v>
      </c>
      <c r="G584" s="279"/>
      <c r="H584" s="277"/>
    </row>
    <row r="585" spans="1:8">
      <c r="A585" s="278">
        <f t="shared" si="21"/>
        <v>8</v>
      </c>
      <c r="B585" s="318">
        <v>26250501</v>
      </c>
      <c r="C585" s="278" t="s">
        <v>816</v>
      </c>
      <c r="D585" s="279">
        <f>+IFERROR(VLOOKUP(B585,BP_202206!$B:$G,6,0),0)/$H$7</f>
        <v>-0.78</v>
      </c>
      <c r="E585" s="279">
        <f>+IFERROR(VLOOKUP(B585,BP_202106!$B:$G,6,0),0)/$H$7</f>
        <v>0</v>
      </c>
      <c r="F585" s="279">
        <f>+IFERROR(VLOOKUP(B585,BP_202006!$B:$G,6,0),0)/$H$7</f>
        <v>0</v>
      </c>
      <c r="G585" s="279"/>
      <c r="H585" s="277"/>
    </row>
    <row r="586" spans="1:8">
      <c r="A586" s="278">
        <f t="shared" si="21"/>
        <v>8</v>
      </c>
      <c r="B586" s="318">
        <v>26250502</v>
      </c>
      <c r="C586" s="278" t="s">
        <v>817</v>
      </c>
      <c r="D586" s="279">
        <f>+IFERROR(VLOOKUP(B586,BP_202206!$B:$G,6,0),0)/$H$7</f>
        <v>-76.168848999999994</v>
      </c>
      <c r="E586" s="279">
        <f>+IFERROR(VLOOKUP(B586,BP_202106!$B:$G,6,0),0)/$H$7</f>
        <v>0</v>
      </c>
      <c r="F586" s="279">
        <f>+IFERROR(VLOOKUP(B586,BP_202006!$B:$G,6,0),0)/$H$7</f>
        <v>0</v>
      </c>
      <c r="G586" s="279"/>
      <c r="H586" s="277"/>
    </row>
    <row r="587" spans="1:8">
      <c r="A587" s="278">
        <f t="shared" si="21"/>
        <v>2</v>
      </c>
      <c r="B587" s="318">
        <v>27</v>
      </c>
      <c r="C587" s="278" t="s">
        <v>818</v>
      </c>
      <c r="D587" s="279">
        <f>+IFERROR(VLOOKUP(B587,BP_202206!$B:$G,6,0),0)/$H$7</f>
        <v>0</v>
      </c>
      <c r="E587" s="279">
        <f>+IFERROR(VLOOKUP(B587,BP_202106!$B:$G,6,0),0)/$H$7</f>
        <v>0</v>
      </c>
      <c r="F587" s="279">
        <f>+IFERROR(VLOOKUP(B587,BP_202006!$B:$G,6,0),0)/$H$7</f>
        <v>0</v>
      </c>
      <c r="G587" s="279">
        <f t="shared" si="20"/>
        <v>0</v>
      </c>
      <c r="H587" s="277"/>
    </row>
    <row r="588" spans="1:8">
      <c r="A588" s="278">
        <f t="shared" si="21"/>
        <v>4</v>
      </c>
      <c r="B588" s="318">
        <v>2705</v>
      </c>
      <c r="C588" s="278" t="s">
        <v>819</v>
      </c>
      <c r="D588" s="279">
        <f>+IFERROR(VLOOKUP(B588,BP_202206!$B:$G,6,0),0)/$H$7</f>
        <v>0</v>
      </c>
      <c r="E588" s="279">
        <f>+IFERROR(VLOOKUP(B588,BP_202106!$B:$G,6,0),0)/$H$7</f>
        <v>0</v>
      </c>
      <c r="F588" s="279">
        <f>+IFERROR(VLOOKUP(B588,BP_202006!$B:$G,6,0),0)/$H$7</f>
        <v>0</v>
      </c>
      <c r="G588" s="279">
        <f t="shared" si="20"/>
        <v>0</v>
      </c>
      <c r="H588" s="277"/>
    </row>
    <row r="589" spans="1:8">
      <c r="A589" s="278">
        <f t="shared" si="21"/>
        <v>6</v>
      </c>
      <c r="B589" s="318">
        <v>270501</v>
      </c>
      <c r="C589" s="278" t="s">
        <v>820</v>
      </c>
      <c r="D589" s="279">
        <f>+IFERROR(VLOOKUP(B589,BP_202206!$B:$G,6,0),0)/$H$7</f>
        <v>0</v>
      </c>
      <c r="E589" s="279">
        <f>+IFERROR(VLOOKUP(B589,BP_202106!$B:$G,6,0),0)/$H$7</f>
        <v>0</v>
      </c>
      <c r="F589" s="279">
        <f>+IFERROR(VLOOKUP(B589,BP_202006!$B:$G,6,0),0)/$H$7</f>
        <v>0</v>
      </c>
      <c r="G589" s="279">
        <f t="shared" si="20"/>
        <v>0</v>
      </c>
      <c r="H589" s="277"/>
    </row>
    <row r="590" spans="1:8">
      <c r="A590" s="278">
        <f t="shared" si="21"/>
        <v>8</v>
      </c>
      <c r="B590" s="318">
        <v>27050101</v>
      </c>
      <c r="C590" s="278" t="s">
        <v>821</v>
      </c>
      <c r="D590" s="279">
        <f>+IFERROR(VLOOKUP(B590,BP_202206!$B:$G,6,0),0)/$H$7</f>
        <v>0</v>
      </c>
      <c r="E590" s="279">
        <f>+IFERROR(VLOOKUP(B590,BP_202106!$B:$G,6,0),0)/$H$7</f>
        <v>0</v>
      </c>
      <c r="F590" s="279">
        <f>+IFERROR(VLOOKUP(B590,BP_202006!$B:$G,6,0),0)/$H$7</f>
        <v>0</v>
      </c>
      <c r="G590" s="279">
        <f t="shared" si="20"/>
        <v>0</v>
      </c>
      <c r="H590" s="277"/>
    </row>
    <row r="591" spans="1:8">
      <c r="A591" s="278">
        <f t="shared" si="21"/>
        <v>4</v>
      </c>
      <c r="B591" s="318">
        <v>2715</v>
      </c>
      <c r="C591" s="278" t="s">
        <v>822</v>
      </c>
      <c r="D591" s="279">
        <f>+IFERROR(VLOOKUP(B591,BP_202206!$B:$G,6,0),0)/$H$7</f>
        <v>0</v>
      </c>
      <c r="E591" s="279">
        <f>+IFERROR(VLOOKUP(B591,BP_202106!$B:$G,6,0),0)/$H$7</f>
        <v>0</v>
      </c>
      <c r="F591" s="279">
        <f>+IFERROR(VLOOKUP(B591,BP_202006!$B:$G,6,0),0)/$H$7</f>
        <v>0</v>
      </c>
      <c r="G591" s="279">
        <f t="shared" si="20"/>
        <v>0</v>
      </c>
      <c r="H591" s="277"/>
    </row>
    <row r="592" spans="1:8">
      <c r="A592" s="278">
        <f t="shared" si="21"/>
        <v>6</v>
      </c>
      <c r="B592" s="318">
        <v>271501</v>
      </c>
      <c r="C592" s="278" t="s">
        <v>822</v>
      </c>
      <c r="D592" s="279">
        <f>+IFERROR(VLOOKUP(B592,BP_202206!$B:$G,6,0),0)/$H$7</f>
        <v>0</v>
      </c>
      <c r="E592" s="279">
        <f>+IFERROR(VLOOKUP(B592,BP_202106!$B:$G,6,0),0)/$H$7</f>
        <v>0</v>
      </c>
      <c r="F592" s="279">
        <f>+IFERROR(VLOOKUP(B592,BP_202006!$B:$G,6,0),0)/$H$7</f>
        <v>0</v>
      </c>
      <c r="G592" s="279">
        <f t="shared" si="20"/>
        <v>0</v>
      </c>
      <c r="H592" s="277"/>
    </row>
    <row r="593" spans="1:8">
      <c r="A593" s="278">
        <f t="shared" si="21"/>
        <v>8</v>
      </c>
      <c r="B593" s="318">
        <v>27150101</v>
      </c>
      <c r="C593" s="278" t="s">
        <v>823</v>
      </c>
      <c r="D593" s="279">
        <f>+IFERROR(VLOOKUP(B593,BP_202206!$B:$G,6,0),0)/$H$7</f>
        <v>0</v>
      </c>
      <c r="E593" s="279">
        <f>+IFERROR(VLOOKUP(B593,BP_202106!$B:$G,6,0),0)/$H$7</f>
        <v>0</v>
      </c>
      <c r="F593" s="279">
        <f>+IFERROR(VLOOKUP(B593,BP_202006!$B:$G,6,0),0)/$H$7</f>
        <v>0</v>
      </c>
      <c r="G593" s="279">
        <f t="shared" si="20"/>
        <v>0</v>
      </c>
      <c r="H593" s="277"/>
    </row>
    <row r="594" spans="1:8">
      <c r="A594" s="278">
        <f t="shared" si="21"/>
        <v>8</v>
      </c>
      <c r="B594" s="318">
        <v>27150102</v>
      </c>
      <c r="C594" s="278" t="s">
        <v>824</v>
      </c>
      <c r="D594" s="279">
        <f>+IFERROR(VLOOKUP(B594,BP_202206!$B:$G,6,0),0)/$H$7</f>
        <v>0</v>
      </c>
      <c r="E594" s="279">
        <f>+IFERROR(VLOOKUP(B594,BP_202106!$B:$G,6,0),0)/$H$7</f>
        <v>0</v>
      </c>
      <c r="F594" s="279">
        <f>+IFERROR(VLOOKUP(B594,BP_202006!$B:$G,6,0),0)/$H$7</f>
        <v>0</v>
      </c>
      <c r="G594" s="279">
        <f t="shared" si="20"/>
        <v>0</v>
      </c>
      <c r="H594" s="277"/>
    </row>
    <row r="595" spans="1:8">
      <c r="A595" s="278">
        <f t="shared" si="21"/>
        <v>8</v>
      </c>
      <c r="B595" s="318">
        <v>27150103</v>
      </c>
      <c r="C595" s="278" t="s">
        <v>825</v>
      </c>
      <c r="D595" s="279">
        <f>+IFERROR(VLOOKUP(B595,BP_202206!$B:$G,6,0),0)/$H$7</f>
        <v>0</v>
      </c>
      <c r="E595" s="279">
        <f>+IFERROR(VLOOKUP(B595,BP_202106!$B:$G,6,0),0)/$H$7</f>
        <v>0</v>
      </c>
      <c r="F595" s="279">
        <f>+IFERROR(VLOOKUP(B595,BP_202006!$B:$G,6,0),0)/$H$7</f>
        <v>0</v>
      </c>
      <c r="G595" s="279">
        <f t="shared" si="20"/>
        <v>0</v>
      </c>
      <c r="H595" s="277"/>
    </row>
    <row r="596" spans="1:8">
      <c r="A596" s="278">
        <f t="shared" si="21"/>
        <v>8</v>
      </c>
      <c r="B596" s="318">
        <v>27150104</v>
      </c>
      <c r="C596" s="278" t="s">
        <v>826</v>
      </c>
      <c r="D596" s="279">
        <f>+IFERROR(VLOOKUP(B596,BP_202206!$B:$G,6,0),0)/$H$7</f>
        <v>0</v>
      </c>
      <c r="E596" s="279">
        <f>+IFERROR(VLOOKUP(B596,BP_202106!$B:$G,6,0),0)/$H$7</f>
        <v>0</v>
      </c>
      <c r="F596" s="279">
        <f>+IFERROR(VLOOKUP(B596,BP_202006!$B:$G,6,0),0)/$H$7</f>
        <v>0</v>
      </c>
      <c r="G596" s="279">
        <f t="shared" si="20"/>
        <v>0</v>
      </c>
      <c r="H596" s="277"/>
    </row>
    <row r="597" spans="1:8">
      <c r="A597" s="278">
        <f t="shared" si="21"/>
        <v>8</v>
      </c>
      <c r="B597" s="318">
        <v>27150105</v>
      </c>
      <c r="C597" s="278" t="s">
        <v>827</v>
      </c>
      <c r="D597" s="279">
        <f>+IFERROR(VLOOKUP(B597,BP_202206!$B:$G,6,0),0)/$H$7</f>
        <v>0</v>
      </c>
      <c r="E597" s="279">
        <f>+IFERROR(VLOOKUP(B597,BP_202106!$B:$G,6,0),0)/$H$7</f>
        <v>0</v>
      </c>
      <c r="F597" s="279">
        <f>+IFERROR(VLOOKUP(B597,BP_202006!$B:$G,6,0),0)/$H$7</f>
        <v>0</v>
      </c>
      <c r="G597" s="279">
        <f t="shared" si="20"/>
        <v>0</v>
      </c>
      <c r="H597" s="277"/>
    </row>
    <row r="598" spans="1:8">
      <c r="A598" s="278">
        <f t="shared" si="21"/>
        <v>4</v>
      </c>
      <c r="B598" s="318">
        <v>2790</v>
      </c>
      <c r="C598" s="278" t="s">
        <v>828</v>
      </c>
      <c r="D598" s="279">
        <f>+IFERROR(VLOOKUP(B598,BP_202206!$B:$G,6,0),0)/$H$7</f>
        <v>0</v>
      </c>
      <c r="E598" s="279">
        <f>+IFERROR(VLOOKUP(B598,BP_202106!$B:$G,6,0),0)/$H$7</f>
        <v>0</v>
      </c>
      <c r="F598" s="279">
        <f>+IFERROR(VLOOKUP(B598,BP_202006!$B:$G,6,0),0)/$H$7</f>
        <v>0</v>
      </c>
      <c r="G598" s="279">
        <f t="shared" si="20"/>
        <v>0</v>
      </c>
      <c r="H598" s="277"/>
    </row>
    <row r="599" spans="1:8">
      <c r="A599" s="278">
        <f t="shared" si="21"/>
        <v>6</v>
      </c>
      <c r="B599" s="318">
        <v>279090</v>
      </c>
      <c r="C599" s="278" t="s">
        <v>829</v>
      </c>
      <c r="D599" s="279">
        <f>+IFERROR(VLOOKUP(B599,BP_202206!$B:$G,6,0),0)/$H$7</f>
        <v>0</v>
      </c>
      <c r="E599" s="279">
        <f>+IFERROR(VLOOKUP(B599,BP_202106!$B:$G,6,0),0)/$H$7</f>
        <v>0</v>
      </c>
      <c r="F599" s="279">
        <f>+IFERROR(VLOOKUP(B599,BP_202006!$B:$G,6,0),0)/$H$7</f>
        <v>0</v>
      </c>
      <c r="G599" s="279">
        <f t="shared" si="20"/>
        <v>0</v>
      </c>
      <c r="H599" s="277"/>
    </row>
    <row r="600" spans="1:8">
      <c r="A600" s="278">
        <f t="shared" si="21"/>
        <v>8</v>
      </c>
      <c r="B600" s="318">
        <v>27909001</v>
      </c>
      <c r="C600" s="278" t="s">
        <v>830</v>
      </c>
      <c r="D600" s="279">
        <f>+IFERROR(VLOOKUP(B600,BP_202206!$B:$G,6,0),0)/$H$7</f>
        <v>0</v>
      </c>
      <c r="E600" s="279">
        <f>+IFERROR(VLOOKUP(B600,BP_202106!$B:$G,6,0),0)/$H$7</f>
        <v>0</v>
      </c>
      <c r="F600" s="279">
        <f>+IFERROR(VLOOKUP(B600,BP_202006!$B:$G,6,0),0)/$H$7</f>
        <v>0</v>
      </c>
      <c r="G600" s="279">
        <f t="shared" si="20"/>
        <v>0</v>
      </c>
      <c r="H600" s="277"/>
    </row>
    <row r="601" spans="1:8">
      <c r="A601" s="278">
        <f t="shared" si="21"/>
        <v>8</v>
      </c>
      <c r="B601" s="318">
        <v>27909002</v>
      </c>
      <c r="C601" s="278" t="s">
        <v>831</v>
      </c>
      <c r="D601" s="279">
        <f>+IFERROR(VLOOKUP(B601,BP_202206!$B:$G,6,0),0)/$H$7</f>
        <v>0</v>
      </c>
      <c r="E601" s="279">
        <f>+IFERROR(VLOOKUP(B601,BP_202106!$B:$G,6,0),0)/$H$7</f>
        <v>0</v>
      </c>
      <c r="F601" s="279">
        <f>+IFERROR(VLOOKUP(B601,BP_202006!$B:$G,6,0),0)/$H$7</f>
        <v>0</v>
      </c>
      <c r="G601" s="279">
        <f t="shared" si="20"/>
        <v>0</v>
      </c>
      <c r="H601" s="277"/>
    </row>
    <row r="602" spans="1:8">
      <c r="A602" s="278">
        <f t="shared" si="21"/>
        <v>2</v>
      </c>
      <c r="B602" s="318">
        <v>29</v>
      </c>
      <c r="C602" s="278" t="s">
        <v>76</v>
      </c>
      <c r="D602" s="279">
        <f>+IFERROR(VLOOKUP(B602,BP_202206!$B:$G,6,0),0)/$H$7</f>
        <v>-78.685727999999997</v>
      </c>
      <c r="E602" s="279">
        <f>+IFERROR(VLOOKUP(B602,BP_202106!$B:$G,6,0),0)/$H$7</f>
        <v>-3.0423179999999999</v>
      </c>
      <c r="F602" s="279">
        <f>+IFERROR(VLOOKUP(B602,BP_202006!$B:$G,6,0),0)/$H$7</f>
        <v>-2.2568280000000001</v>
      </c>
      <c r="G602" s="279">
        <f t="shared" si="20"/>
        <v>-75.643410000000003</v>
      </c>
      <c r="H602" s="277"/>
    </row>
    <row r="603" spans="1:8">
      <c r="A603" s="278">
        <f t="shared" si="21"/>
        <v>4</v>
      </c>
      <c r="B603" s="318">
        <v>2905</v>
      </c>
      <c r="C603" s="278" t="s">
        <v>832</v>
      </c>
      <c r="D603" s="279">
        <f>+IFERROR(VLOOKUP(B603,BP_202206!$B:$G,6,0),0)/$H$7</f>
        <v>-78.685727999999997</v>
      </c>
      <c r="E603" s="279">
        <f>+IFERROR(VLOOKUP(B603,BP_202106!$B:$G,6,0),0)/$H$7</f>
        <v>-3.0423179999999999</v>
      </c>
      <c r="F603" s="279">
        <f>+IFERROR(VLOOKUP(B603,BP_202006!$B:$G,6,0),0)/$H$7</f>
        <v>-2.2568280000000001</v>
      </c>
      <c r="G603" s="279">
        <f t="shared" si="20"/>
        <v>-75.643410000000003</v>
      </c>
      <c r="H603" s="277"/>
    </row>
    <row r="604" spans="1:8">
      <c r="A604" s="278">
        <f t="shared" si="21"/>
        <v>6</v>
      </c>
      <c r="B604" s="318">
        <v>290501</v>
      </c>
      <c r="C604" s="278" t="s">
        <v>832</v>
      </c>
      <c r="D604" s="279">
        <f>+IFERROR(VLOOKUP(B604,BP_202206!$B:$G,6,0),0)/$H$7</f>
        <v>-78.685727999999997</v>
      </c>
      <c r="E604" s="279">
        <f>+IFERROR(VLOOKUP(B604,BP_202106!$B:$G,6,0),0)/$H$7</f>
        <v>-3.0423179999999999</v>
      </c>
      <c r="F604" s="279">
        <f>+IFERROR(VLOOKUP(B604,BP_202006!$B:$G,6,0),0)/$H$7</f>
        <v>-2.2568280000000001</v>
      </c>
      <c r="G604" s="279">
        <f t="shared" si="20"/>
        <v>-75.643410000000003</v>
      </c>
      <c r="H604" s="277"/>
    </row>
    <row r="605" spans="1:8">
      <c r="A605" s="278">
        <f t="shared" si="21"/>
        <v>8</v>
      </c>
      <c r="B605" s="318">
        <v>29050101</v>
      </c>
      <c r="C605" s="278" t="s">
        <v>833</v>
      </c>
      <c r="D605" s="279">
        <f>+IFERROR(VLOOKUP(B605,BP_202206!$B:$G,6,0),0)/$H$7</f>
        <v>0</v>
      </c>
      <c r="E605" s="279">
        <f>+IFERROR(VLOOKUP(B605,BP_202106!$B:$G,6,0),0)/$H$7</f>
        <v>0</v>
      </c>
      <c r="F605" s="279">
        <f>+IFERROR(VLOOKUP(B605,BP_202006!$B:$G,6,0),0)/$H$7</f>
        <v>-7.816E-3</v>
      </c>
      <c r="G605" s="279">
        <f t="shared" si="20"/>
        <v>0</v>
      </c>
      <c r="H605" s="277"/>
    </row>
    <row r="606" spans="1:8">
      <c r="A606" s="278">
        <f t="shared" si="21"/>
        <v>8</v>
      </c>
      <c r="B606" s="318">
        <v>29050102</v>
      </c>
      <c r="C606" s="278" t="s">
        <v>834</v>
      </c>
      <c r="D606" s="279">
        <f>+IFERROR(VLOOKUP(B606,BP_202206!$B:$G,6,0),0)/$H$7</f>
        <v>0</v>
      </c>
      <c r="E606" s="279">
        <f>+IFERROR(VLOOKUP(B606,BP_202106!$B:$G,6,0),0)/$H$7</f>
        <v>0</v>
      </c>
      <c r="F606" s="279">
        <f>+IFERROR(VLOOKUP(B606,BP_202006!$B:$G,6,0),0)/$H$7</f>
        <v>0</v>
      </c>
      <c r="G606" s="279">
        <f t="shared" si="20"/>
        <v>0</v>
      </c>
      <c r="H606" s="277"/>
    </row>
    <row r="607" spans="1:8">
      <c r="A607" s="278">
        <f t="shared" si="21"/>
        <v>8</v>
      </c>
      <c r="B607" s="318">
        <v>29050103</v>
      </c>
      <c r="C607" s="278" t="s">
        <v>835</v>
      </c>
      <c r="D607" s="279">
        <f>+IFERROR(VLOOKUP(B607,BP_202206!$B:$G,6,0),0)/$H$7</f>
        <v>-78.685727999999997</v>
      </c>
      <c r="E607" s="279">
        <f>+IFERROR(VLOOKUP(B607,BP_202106!$B:$G,6,0),0)/$H$7</f>
        <v>-3.0423179999999999</v>
      </c>
      <c r="F607" s="279">
        <f>+IFERROR(VLOOKUP(B607,BP_202006!$B:$G,6,0),0)/$H$7</f>
        <v>-2.1130119999999999</v>
      </c>
      <c r="G607" s="279">
        <f t="shared" si="20"/>
        <v>-75.643410000000003</v>
      </c>
      <c r="H607" s="277"/>
    </row>
    <row r="608" spans="1:8">
      <c r="A608" s="278">
        <f t="shared" si="21"/>
        <v>8</v>
      </c>
      <c r="B608" s="318">
        <v>29050104</v>
      </c>
      <c r="C608" s="278" t="s">
        <v>836</v>
      </c>
      <c r="D608" s="279">
        <f>+IFERROR(VLOOKUP(B608,BP_202206!$B:$G,6,0),0)/$H$7</f>
        <v>0</v>
      </c>
      <c r="E608" s="279">
        <f>+IFERROR(VLOOKUP(B608,BP_202106!$B:$G,6,0),0)/$H$7</f>
        <v>0</v>
      </c>
      <c r="F608" s="279">
        <f>+IFERROR(VLOOKUP(B608,BP_202006!$B:$G,6,0),0)/$H$7</f>
        <v>-0.13600000000000001</v>
      </c>
      <c r="G608" s="279">
        <f t="shared" si="20"/>
        <v>0</v>
      </c>
      <c r="H608" s="277"/>
    </row>
    <row r="609" spans="1:8">
      <c r="A609" s="278">
        <f t="shared" si="21"/>
        <v>4</v>
      </c>
      <c r="B609" s="318">
        <v>2910</v>
      </c>
      <c r="C609" s="278" t="s">
        <v>837</v>
      </c>
      <c r="D609" s="279">
        <f>+IFERROR(VLOOKUP(B609,BP_202206!$B:$G,6,0),0)/$H$7</f>
        <v>0</v>
      </c>
      <c r="E609" s="279">
        <f>+IFERROR(VLOOKUP(B609,BP_202106!$B:$G,6,0),0)/$H$7</f>
        <v>0</v>
      </c>
      <c r="F609" s="279">
        <f>+IFERROR(VLOOKUP(B609,BP_202006!$B:$G,6,0),0)/$H$7</f>
        <v>0</v>
      </c>
      <c r="G609" s="279">
        <f t="shared" si="20"/>
        <v>0</v>
      </c>
      <c r="H609" s="277"/>
    </row>
    <row r="610" spans="1:8">
      <c r="A610" s="278">
        <f t="shared" si="21"/>
        <v>6</v>
      </c>
      <c r="B610" s="318">
        <v>291001</v>
      </c>
      <c r="C610" s="278" t="s">
        <v>837</v>
      </c>
      <c r="D610" s="279">
        <f>+IFERROR(VLOOKUP(B610,BP_202206!$B:$G,6,0),0)/$H$7</f>
        <v>0</v>
      </c>
      <c r="E610" s="279">
        <f>+IFERROR(VLOOKUP(B610,BP_202106!$B:$G,6,0),0)/$H$7</f>
        <v>0</v>
      </c>
      <c r="F610" s="279">
        <f>+IFERROR(VLOOKUP(B610,BP_202006!$B:$G,6,0),0)/$H$7</f>
        <v>0</v>
      </c>
      <c r="G610" s="279">
        <f t="shared" si="20"/>
        <v>0</v>
      </c>
      <c r="H610" s="277"/>
    </row>
    <row r="611" spans="1:8">
      <c r="A611" s="278">
        <f t="shared" si="21"/>
        <v>8</v>
      </c>
      <c r="B611" s="318">
        <v>29100101</v>
      </c>
      <c r="C611" s="278" t="s">
        <v>838</v>
      </c>
      <c r="D611" s="279">
        <f>+IFERROR(VLOOKUP(B611,BP_202206!$B:$G,6,0),0)/$H$7</f>
        <v>0</v>
      </c>
      <c r="E611" s="279">
        <f>+IFERROR(VLOOKUP(B611,BP_202106!$B:$G,6,0),0)/$H$7</f>
        <v>0</v>
      </c>
      <c r="F611" s="279">
        <f>+IFERROR(VLOOKUP(B611,BP_202006!$B:$G,6,0),0)/$H$7</f>
        <v>0</v>
      </c>
      <c r="G611" s="279">
        <f t="shared" si="20"/>
        <v>0</v>
      </c>
      <c r="H611" s="277"/>
    </row>
    <row r="612" spans="1:8">
      <c r="A612" s="278">
        <f t="shared" si="21"/>
        <v>8</v>
      </c>
      <c r="B612" s="318">
        <v>29100102</v>
      </c>
      <c r="C612" s="278" t="s">
        <v>839</v>
      </c>
      <c r="D612" s="279">
        <f>+IFERROR(VLOOKUP(B612,BP_202206!$B:$G,6,0),0)/$H$7</f>
        <v>0</v>
      </c>
      <c r="E612" s="279">
        <f>+IFERROR(VLOOKUP(B612,BP_202106!$B:$G,6,0),0)/$H$7</f>
        <v>0</v>
      </c>
      <c r="F612" s="279">
        <f>+IFERROR(VLOOKUP(B612,BP_202006!$B:$G,6,0),0)/$H$7</f>
        <v>0</v>
      </c>
      <c r="G612" s="279">
        <f t="shared" si="20"/>
        <v>0</v>
      </c>
      <c r="H612" s="277"/>
    </row>
    <row r="613" spans="1:8">
      <c r="A613" s="278">
        <f t="shared" si="21"/>
        <v>8</v>
      </c>
      <c r="B613" s="318">
        <v>29100103</v>
      </c>
      <c r="C613" s="278" t="s">
        <v>840</v>
      </c>
      <c r="D613" s="279">
        <f>+IFERROR(VLOOKUP(B613,BP_202206!$B:$G,6,0),0)/$H$7</f>
        <v>0</v>
      </c>
      <c r="E613" s="279">
        <f>+IFERROR(VLOOKUP(B613,BP_202106!$B:$G,6,0),0)/$H$7</f>
        <v>0</v>
      </c>
      <c r="F613" s="279">
        <f>+IFERROR(VLOOKUP(B613,BP_202006!$B:$G,6,0),0)/$H$7</f>
        <v>0</v>
      </c>
      <c r="G613" s="279">
        <f t="shared" si="20"/>
        <v>0</v>
      </c>
      <c r="H613" s="277"/>
    </row>
    <row r="614" spans="1:8">
      <c r="A614" s="278">
        <f t="shared" si="21"/>
        <v>8</v>
      </c>
      <c r="B614" s="318">
        <v>29100104</v>
      </c>
      <c r="C614" s="278" t="s">
        <v>841</v>
      </c>
      <c r="D614" s="279">
        <f>+IFERROR(VLOOKUP(B614,BP_202206!$B:$G,6,0),0)/$H$7</f>
        <v>0</v>
      </c>
      <c r="E614" s="279">
        <f>+IFERROR(VLOOKUP(B614,BP_202106!$B:$G,6,0),0)/$H$7</f>
        <v>0</v>
      </c>
      <c r="F614" s="279">
        <f>+IFERROR(VLOOKUP(B614,BP_202006!$B:$G,6,0),0)/$H$7</f>
        <v>0</v>
      </c>
      <c r="G614" s="279">
        <f t="shared" si="20"/>
        <v>0</v>
      </c>
      <c r="H614" s="277"/>
    </row>
    <row r="615" spans="1:8">
      <c r="A615" s="278">
        <f t="shared" si="21"/>
        <v>8</v>
      </c>
      <c r="B615" s="318">
        <v>29100105</v>
      </c>
      <c r="C615" s="278" t="s">
        <v>842</v>
      </c>
      <c r="D615" s="279">
        <f>+IFERROR(VLOOKUP(B615,BP_202206!$B:$G,6,0),0)/$H$7</f>
        <v>0</v>
      </c>
      <c r="E615" s="279">
        <f>+IFERROR(VLOOKUP(B615,BP_202106!$B:$G,6,0),0)/$H$7</f>
        <v>0</v>
      </c>
      <c r="F615" s="279">
        <f>+IFERROR(VLOOKUP(B615,BP_202006!$B:$G,6,0),0)/$H$7</f>
        <v>0</v>
      </c>
      <c r="G615" s="279">
        <f t="shared" si="20"/>
        <v>0</v>
      </c>
      <c r="H615" s="277"/>
    </row>
    <row r="616" spans="1:8">
      <c r="A616" s="278">
        <f t="shared" si="21"/>
        <v>8</v>
      </c>
      <c r="B616" s="318">
        <v>29100106</v>
      </c>
      <c r="C616" s="278" t="s">
        <v>843</v>
      </c>
      <c r="D616" s="279">
        <f>+IFERROR(VLOOKUP(B616,BP_202206!$B:$G,6,0),0)/$H$7</f>
        <v>0</v>
      </c>
      <c r="E616" s="279">
        <f>+IFERROR(VLOOKUP(B616,BP_202106!$B:$G,6,0),0)/$H$7</f>
        <v>0</v>
      </c>
      <c r="F616" s="279">
        <f>+IFERROR(VLOOKUP(B616,BP_202006!$B:$G,6,0),0)/$H$7</f>
        <v>0</v>
      </c>
      <c r="G616" s="279">
        <f t="shared" si="20"/>
        <v>0</v>
      </c>
      <c r="H616" s="277"/>
    </row>
    <row r="617" spans="1:8">
      <c r="A617" s="278">
        <f t="shared" si="21"/>
        <v>8</v>
      </c>
      <c r="B617" s="318">
        <v>29100107</v>
      </c>
      <c r="C617" s="278" t="s">
        <v>844</v>
      </c>
      <c r="D617" s="279">
        <f>+IFERROR(VLOOKUP(B617,BP_202206!$B:$G,6,0),0)/$H$7</f>
        <v>0</v>
      </c>
      <c r="E617" s="279">
        <f>+IFERROR(VLOOKUP(B617,BP_202106!$B:$G,6,0),0)/$H$7</f>
        <v>0</v>
      </c>
      <c r="F617" s="279">
        <f>+IFERROR(VLOOKUP(B617,BP_202006!$B:$G,6,0),0)/$H$7</f>
        <v>0</v>
      </c>
      <c r="G617" s="279">
        <f t="shared" si="20"/>
        <v>0</v>
      </c>
      <c r="H617" s="277"/>
    </row>
    <row r="618" spans="1:8">
      <c r="A618" s="278">
        <f t="shared" si="21"/>
        <v>4</v>
      </c>
      <c r="B618" s="318">
        <v>2980</v>
      </c>
      <c r="C618" s="278" t="s">
        <v>845</v>
      </c>
      <c r="D618" s="279">
        <f>+IFERROR(VLOOKUP(B618,BP_202206!$B:$G,6,0),0)/$H$7</f>
        <v>0</v>
      </c>
      <c r="E618" s="279">
        <f>+IFERROR(VLOOKUP(B618,BP_202106!$B:$G,6,0),0)/$H$7</f>
        <v>0</v>
      </c>
      <c r="F618" s="279">
        <f>+IFERROR(VLOOKUP(B618,BP_202006!$B:$G,6,0),0)/$H$7</f>
        <v>0</v>
      </c>
      <c r="G618" s="279">
        <f t="shared" si="20"/>
        <v>0</v>
      </c>
      <c r="H618" s="277"/>
    </row>
    <row r="619" spans="1:8">
      <c r="A619" s="278">
        <f t="shared" si="21"/>
        <v>6</v>
      </c>
      <c r="B619" s="318">
        <v>298001</v>
      </c>
      <c r="C619" s="278" t="s">
        <v>846</v>
      </c>
      <c r="D619" s="279">
        <f>+IFERROR(VLOOKUP(B619,BP_202206!$B:$G,6,0),0)/$H$7</f>
        <v>0</v>
      </c>
      <c r="E619" s="279">
        <f>+IFERROR(VLOOKUP(B619,BP_202106!$B:$G,6,0),0)/$H$7</f>
        <v>0</v>
      </c>
      <c r="F619" s="279">
        <f>+IFERROR(VLOOKUP(B619,BP_202006!$B:$G,6,0),0)/$H$7</f>
        <v>0</v>
      </c>
      <c r="G619" s="279"/>
      <c r="H619" s="277"/>
    </row>
    <row r="620" spans="1:8">
      <c r="A620" s="278">
        <f t="shared" si="21"/>
        <v>8</v>
      </c>
      <c r="B620" s="318">
        <v>29800101</v>
      </c>
      <c r="C620" s="278" t="s">
        <v>847</v>
      </c>
      <c r="D620" s="279">
        <f>+IFERROR(VLOOKUP(B620,BP_202206!$B:$G,6,0),0)/$H$7</f>
        <v>0</v>
      </c>
      <c r="E620" s="279">
        <f>+IFERROR(VLOOKUP(B620,BP_202106!$B:$G,6,0),0)/$H$7</f>
        <v>0</v>
      </c>
      <c r="F620" s="279">
        <f>+IFERROR(VLOOKUP(B620,BP_202006!$B:$G,6,0),0)/$H$7</f>
        <v>0</v>
      </c>
      <c r="G620" s="279">
        <f t="shared" si="20"/>
        <v>0</v>
      </c>
      <c r="H620" s="277"/>
    </row>
    <row r="621" spans="1:8">
      <c r="A621" s="278">
        <f t="shared" si="21"/>
        <v>1</v>
      </c>
      <c r="B621" s="318">
        <v>3</v>
      </c>
      <c r="C621" s="278" t="s">
        <v>848</v>
      </c>
      <c r="D621" s="279">
        <f>+IFERROR(VLOOKUP(B621,BP_202206!$B:$G,6,0),0)/$H$7</f>
        <v>-21746.610390589998</v>
      </c>
      <c r="E621" s="279">
        <f>+IFERROR(VLOOKUP(B621,BP_202106!$B:$G,6,0),0)/$H$7</f>
        <v>-24807.558327130006</v>
      </c>
      <c r="F621" s="279">
        <f>+IFERROR(VLOOKUP(B621,BP_202006!$B:$G,6,0),0)/$H$7</f>
        <v>-27699.708976690003</v>
      </c>
      <c r="G621" s="279">
        <f t="shared" si="20"/>
        <v>3060.9479365400075</v>
      </c>
      <c r="H621" s="277"/>
    </row>
    <row r="622" spans="1:8">
      <c r="A622" s="278">
        <f t="shared" si="21"/>
        <v>2</v>
      </c>
      <c r="B622" s="318">
        <v>32</v>
      </c>
      <c r="C622" s="278" t="s">
        <v>849</v>
      </c>
      <c r="D622" s="279">
        <f>+IFERROR(VLOOKUP(B622,BP_202206!$B:$G,6,0),0)/$H$7</f>
        <v>-17168.952909709998</v>
      </c>
      <c r="E622" s="279">
        <f>+IFERROR(VLOOKUP(B622,BP_202106!$B:$G,6,0),0)/$H$7</f>
        <v>-20229.900846249999</v>
      </c>
      <c r="F622" s="279">
        <f>+IFERROR(VLOOKUP(B622,BP_202006!$B:$G,6,0),0)/$H$7</f>
        <v>-23122.051495810003</v>
      </c>
      <c r="G622" s="279">
        <f t="shared" si="20"/>
        <v>3060.9479365400002</v>
      </c>
      <c r="H622" s="277"/>
    </row>
    <row r="623" spans="1:8">
      <c r="A623" s="278">
        <f t="shared" si="21"/>
        <v>4</v>
      </c>
      <c r="B623" s="318">
        <v>3203</v>
      </c>
      <c r="C623" s="278" t="s">
        <v>850</v>
      </c>
      <c r="D623" s="279">
        <f>+IFERROR(VLOOKUP(B623,BP_202206!$B:$G,6,0),0)/$H$7</f>
        <v>-100</v>
      </c>
      <c r="E623" s="279">
        <f>+IFERROR(VLOOKUP(B623,BP_202106!$B:$G,6,0),0)/$H$7</f>
        <v>-100</v>
      </c>
      <c r="F623" s="279">
        <f>+IFERROR(VLOOKUP(B623,BP_202006!$B:$G,6,0),0)/$H$7</f>
        <v>-100</v>
      </c>
      <c r="G623" s="279">
        <f t="shared" si="20"/>
        <v>0</v>
      </c>
      <c r="H623" s="277"/>
    </row>
    <row r="624" spans="1:8">
      <c r="A624" s="278">
        <f t="shared" si="21"/>
        <v>6</v>
      </c>
      <c r="B624" s="318">
        <v>320301</v>
      </c>
      <c r="C624" s="278" t="s">
        <v>851</v>
      </c>
      <c r="D624" s="279">
        <f>+IFERROR(VLOOKUP(B624,BP_202206!$B:$G,6,0),0)/$H$7</f>
        <v>-100</v>
      </c>
      <c r="E624" s="279">
        <f>+IFERROR(VLOOKUP(B624,BP_202106!$B:$G,6,0),0)/$H$7</f>
        <v>-100</v>
      </c>
      <c r="F624" s="279">
        <f>+IFERROR(VLOOKUP(B624,BP_202006!$B:$G,6,0),0)/$H$7</f>
        <v>-100</v>
      </c>
      <c r="G624" s="279">
        <f t="shared" si="20"/>
        <v>0</v>
      </c>
      <c r="H624" s="277"/>
    </row>
    <row r="625" spans="1:8">
      <c r="A625" s="278">
        <f t="shared" si="21"/>
        <v>8</v>
      </c>
      <c r="B625" s="318">
        <v>32030101</v>
      </c>
      <c r="C625" s="278" t="s">
        <v>852</v>
      </c>
      <c r="D625" s="279">
        <f>+IFERROR(VLOOKUP(B625,BP_202206!$B:$G,6,0),0)/$H$7</f>
        <v>-100</v>
      </c>
      <c r="E625" s="279">
        <f>+IFERROR(VLOOKUP(B625,BP_202106!$B:$G,6,0),0)/$H$7</f>
        <v>-100</v>
      </c>
      <c r="F625" s="279">
        <f>+IFERROR(VLOOKUP(B625,BP_202006!$B:$G,6,0),0)/$H$7</f>
        <v>-100</v>
      </c>
      <c r="G625" s="279">
        <f t="shared" ref="G625:G690" si="24">+D625-E625</f>
        <v>0</v>
      </c>
      <c r="H625" s="277"/>
    </row>
    <row r="626" spans="1:8">
      <c r="A626" s="278">
        <f t="shared" si="21"/>
        <v>4</v>
      </c>
      <c r="B626" s="318">
        <v>3208</v>
      </c>
      <c r="C626" s="278" t="s">
        <v>853</v>
      </c>
      <c r="D626" s="279">
        <f>+IFERROR(VLOOKUP(B626,BP_202206!$B:$G,6,0),0)/$H$7</f>
        <v>-10138.196637290001</v>
      </c>
      <c r="E626" s="279">
        <f>+IFERROR(VLOOKUP(B626,BP_202106!$B:$G,6,0),0)/$H$7</f>
        <v>-10171.8788062</v>
      </c>
      <c r="F626" s="279">
        <f>+IFERROR(VLOOKUP(B626,BP_202006!$B:$G,6,0),0)/$H$7</f>
        <v>-10171.8788062</v>
      </c>
      <c r="G626" s="279">
        <f t="shared" si="24"/>
        <v>33.682168909999746</v>
      </c>
      <c r="H626" s="277"/>
    </row>
    <row r="627" spans="1:8">
      <c r="A627" s="278">
        <f t="shared" ref="A627:A701" si="25">+LEN(B627)</f>
        <v>6</v>
      </c>
      <c r="B627" s="318">
        <v>320801</v>
      </c>
      <c r="C627" s="278" t="s">
        <v>853</v>
      </c>
      <c r="D627" s="279">
        <f>+IFERROR(VLOOKUP(B627,BP_202206!$B:$G,6,0),0)/$H$7</f>
        <v>-10138.196637290001</v>
      </c>
      <c r="E627" s="279">
        <f>+IFERROR(VLOOKUP(B627,BP_202106!$B:$G,6,0),0)/$H$7</f>
        <v>-10171.8788062</v>
      </c>
      <c r="F627" s="279">
        <f>+IFERROR(VLOOKUP(B627,BP_202006!$B:$G,6,0),0)/$H$7</f>
        <v>-10171.8788062</v>
      </c>
      <c r="G627" s="279">
        <f t="shared" si="24"/>
        <v>33.682168909999746</v>
      </c>
      <c r="H627" s="277"/>
    </row>
    <row r="628" spans="1:8">
      <c r="A628" s="278">
        <f t="shared" si="25"/>
        <v>8</v>
      </c>
      <c r="B628" s="318">
        <v>32080101</v>
      </c>
      <c r="C628" s="278" t="s">
        <v>90</v>
      </c>
      <c r="D628" s="279">
        <f>+IFERROR(VLOOKUP(B628,BP_202206!$B:$G,6,0),0)/$H$7</f>
        <v>-10138.196637290001</v>
      </c>
      <c r="E628" s="279">
        <f>+IFERROR(VLOOKUP(B628,BP_202106!$B:$G,6,0),0)/$H$7</f>
        <v>-10171.8788062</v>
      </c>
      <c r="F628" s="279">
        <f>+IFERROR(VLOOKUP(B628,BP_202006!$B:$G,6,0),0)/$H$7</f>
        <v>-10171.8788062</v>
      </c>
      <c r="G628" s="279">
        <f t="shared" si="24"/>
        <v>33.682168909999746</v>
      </c>
      <c r="H628" s="277"/>
    </row>
    <row r="629" spans="1:8">
      <c r="A629" s="278">
        <f t="shared" si="25"/>
        <v>8</v>
      </c>
      <c r="B629" s="318">
        <v>32080102</v>
      </c>
      <c r="C629" s="278" t="s">
        <v>854</v>
      </c>
      <c r="D629" s="279">
        <f>+IFERROR(VLOOKUP(B629,BP_202206!$B:$G,6,0),0)/$H$7</f>
        <v>0</v>
      </c>
      <c r="E629" s="279">
        <f>+IFERROR(VLOOKUP(B629,BP_202106!$B:$G,6,0),0)/$H$7</f>
        <v>0</v>
      </c>
      <c r="F629" s="279">
        <f>+IFERROR(VLOOKUP(B629,BP_202006!$B:$G,6,0),0)/$H$7</f>
        <v>0</v>
      </c>
      <c r="G629" s="279">
        <f t="shared" si="24"/>
        <v>0</v>
      </c>
      <c r="H629" s="277"/>
    </row>
    <row r="630" spans="1:8">
      <c r="A630" s="278">
        <f t="shared" si="25"/>
        <v>4</v>
      </c>
      <c r="B630" s="318">
        <v>3215</v>
      </c>
      <c r="C630" s="278" t="s">
        <v>855</v>
      </c>
      <c r="D630" s="279">
        <f>+IFERROR(VLOOKUP(B630,BP_202206!$B:$G,6,0),0)/$H$7</f>
        <v>-6930.7562724199988</v>
      </c>
      <c r="E630" s="279">
        <f>+IFERROR(VLOOKUP(B630,BP_202106!$B:$G,6,0),0)/$H$7</f>
        <v>-7787.207170050001</v>
      </c>
      <c r="F630" s="279">
        <f>+IFERROR(VLOOKUP(B630,BP_202006!$B:$G,6,0),0)/$H$7</f>
        <v>-12850.172689610001</v>
      </c>
      <c r="G630" s="279">
        <f t="shared" si="24"/>
        <v>856.45089763000215</v>
      </c>
      <c r="H630" s="277"/>
    </row>
    <row r="631" spans="1:8">
      <c r="A631" s="278">
        <f t="shared" si="25"/>
        <v>6</v>
      </c>
      <c r="B631" s="318">
        <v>321501</v>
      </c>
      <c r="C631" s="278" t="s">
        <v>856</v>
      </c>
      <c r="D631" s="279">
        <f>+IFERROR(VLOOKUP(B631,BP_202206!$B:$G,6,0),0)/$H$7</f>
        <v>-6930.7562724199988</v>
      </c>
      <c r="E631" s="279">
        <f>+IFERROR(VLOOKUP(B631,BP_202106!$B:$G,6,0),0)/$H$7</f>
        <v>-7787.207170050001</v>
      </c>
      <c r="F631" s="279">
        <f>+IFERROR(VLOOKUP(B631,BP_202006!$B:$G,6,0),0)/$H$7</f>
        <v>-12850.172689610001</v>
      </c>
      <c r="G631" s="279">
        <f t="shared" si="24"/>
        <v>856.45089763000215</v>
      </c>
      <c r="H631" s="277"/>
    </row>
    <row r="632" spans="1:8">
      <c r="A632" s="278">
        <f t="shared" si="25"/>
        <v>8</v>
      </c>
      <c r="B632" s="318">
        <v>32150101</v>
      </c>
      <c r="C632" s="278" t="s">
        <v>857</v>
      </c>
      <c r="D632" s="279">
        <f>+IFERROR(VLOOKUP(B632,BP_202206!$B:$G,6,0),0)/$H$7</f>
        <v>-561.28521857000021</v>
      </c>
      <c r="E632" s="279">
        <f>+IFERROR(VLOOKUP(B632,BP_202106!$B:$G,6,0),0)/$H$7</f>
        <v>-3349.5249987699999</v>
      </c>
      <c r="F632" s="279">
        <f>+IFERROR(VLOOKUP(B632,BP_202006!$B:$G,6,0),0)/$H$7</f>
        <v>-6180.1726896100008</v>
      </c>
      <c r="G632" s="279">
        <f t="shared" si="24"/>
        <v>2788.2397801999996</v>
      </c>
      <c r="H632" s="277"/>
    </row>
    <row r="633" spans="1:8">
      <c r="A633" s="278">
        <f t="shared" si="25"/>
        <v>8</v>
      </c>
      <c r="B633" s="318">
        <v>32150102</v>
      </c>
      <c r="C633" s="278" t="s">
        <v>858</v>
      </c>
      <c r="D633" s="279">
        <f>+IFERROR(VLOOKUP(B633,BP_202206!$B:$G,6,0),0)/$H$7</f>
        <v>-4829.160206139999</v>
      </c>
      <c r="E633" s="279">
        <f>+IFERROR(VLOOKUP(B633,BP_202106!$B:$G,6,0),0)/$H$7</f>
        <v>0</v>
      </c>
      <c r="F633" s="279">
        <f>+IFERROR(VLOOKUP(B633,BP_202006!$B:$G,6,0),0)/$H$7</f>
        <v>0</v>
      </c>
      <c r="G633" s="279"/>
      <c r="H633" s="277"/>
    </row>
    <row r="634" spans="1:8">
      <c r="A634" s="278">
        <f t="shared" si="25"/>
        <v>8</v>
      </c>
      <c r="B634" s="318">
        <v>32150103</v>
      </c>
      <c r="C634" s="278" t="s">
        <v>859</v>
      </c>
      <c r="D634" s="279">
        <f>+IFERROR(VLOOKUP(B634,BP_202206!$B:$G,6,0),0)/$H$7</f>
        <v>-1540.31084771</v>
      </c>
      <c r="E634" s="279">
        <f>+IFERROR(VLOOKUP(B634,BP_202106!$B:$G,6,0),0)/$H$7</f>
        <v>-4437.6821712800011</v>
      </c>
      <c r="F634" s="279">
        <f>+IFERROR(VLOOKUP(B634,BP_202006!$B:$G,6,0),0)/$H$7</f>
        <v>-6670</v>
      </c>
      <c r="G634" s="279">
        <f t="shared" si="24"/>
        <v>2897.3713235700011</v>
      </c>
      <c r="H634" s="277"/>
    </row>
    <row r="635" spans="1:8">
      <c r="A635" s="278">
        <f t="shared" si="25"/>
        <v>4</v>
      </c>
      <c r="B635" s="318">
        <v>3225</v>
      </c>
      <c r="C635" s="278" t="s">
        <v>860</v>
      </c>
      <c r="D635" s="279">
        <f>+IFERROR(VLOOKUP(B635,BP_202206!$B:$G,6,0),0)/$H$7</f>
        <v>0</v>
      </c>
      <c r="E635" s="279">
        <f>+IFERROR(VLOOKUP(B635,BP_202106!$B:$G,6,0),0)/$H$7</f>
        <v>0</v>
      </c>
      <c r="F635" s="279">
        <f>+IFERROR(VLOOKUP(B635,BP_202006!$B:$G,6,0),0)/$H$7</f>
        <v>-5.3644180297851564E-13</v>
      </c>
      <c r="G635" s="279">
        <f t="shared" si="24"/>
        <v>0</v>
      </c>
      <c r="H635" s="277"/>
    </row>
    <row r="636" spans="1:8">
      <c r="A636" s="278">
        <f t="shared" si="25"/>
        <v>6</v>
      </c>
      <c r="B636" s="318">
        <v>322501</v>
      </c>
      <c r="C636" s="278" t="s">
        <v>860</v>
      </c>
      <c r="D636" s="279">
        <f>+IFERROR(VLOOKUP(B636,BP_202206!$B:$G,6,0),0)/$H$7</f>
        <v>0</v>
      </c>
      <c r="E636" s="279">
        <f>+IFERROR(VLOOKUP(B636,BP_202106!$B:$G,6,0),0)/$H$7</f>
        <v>0</v>
      </c>
      <c r="F636" s="279">
        <f>+IFERROR(VLOOKUP(B636,BP_202006!$B:$G,6,0),0)/$H$7</f>
        <v>-5.3644180297851564E-13</v>
      </c>
      <c r="G636" s="279">
        <f t="shared" si="24"/>
        <v>0</v>
      </c>
      <c r="H636" s="277"/>
    </row>
    <row r="637" spans="1:8">
      <c r="A637" s="278">
        <f t="shared" si="25"/>
        <v>8</v>
      </c>
      <c r="B637" s="318">
        <v>32250101</v>
      </c>
      <c r="C637" s="278" t="s">
        <v>861</v>
      </c>
      <c r="D637" s="279">
        <f>+IFERROR(VLOOKUP(B637,BP_202206!$B:$G,6,0),0)/$H$7</f>
        <v>0</v>
      </c>
      <c r="E637" s="279">
        <f>+IFERROR(VLOOKUP(B637,BP_202106!$B:$G,6,0),0)/$H$7</f>
        <v>0</v>
      </c>
      <c r="F637" s="279">
        <f>+IFERROR(VLOOKUP(B637,BP_202006!$B:$G,6,0),0)/$H$7</f>
        <v>-5.3644180297851564E-13</v>
      </c>
      <c r="G637" s="279">
        <f t="shared" si="24"/>
        <v>0</v>
      </c>
      <c r="H637" s="277"/>
    </row>
    <row r="638" spans="1:8">
      <c r="A638" s="278">
        <f t="shared" si="25"/>
        <v>8</v>
      </c>
      <c r="B638" s="318">
        <v>32250102</v>
      </c>
      <c r="C638" s="278" t="s">
        <v>862</v>
      </c>
      <c r="D638" s="279">
        <f>+IFERROR(VLOOKUP(B638,BP_202206!$B:$G,6,0),0)/$H$7</f>
        <v>0</v>
      </c>
      <c r="E638" s="279">
        <f>+IFERROR(VLOOKUP(B638,BP_202106!$B:$G,6,0),0)/$H$7</f>
        <v>0</v>
      </c>
      <c r="F638" s="279">
        <f>+IFERROR(VLOOKUP(B638,BP_202006!$B:$G,6,0),0)/$H$7</f>
        <v>0</v>
      </c>
      <c r="G638" s="279">
        <f t="shared" si="24"/>
        <v>0</v>
      </c>
      <c r="H638" s="277"/>
    </row>
    <row r="639" spans="1:8">
      <c r="A639" s="278">
        <f t="shared" si="25"/>
        <v>4</v>
      </c>
      <c r="B639" s="318">
        <v>3230</v>
      </c>
      <c r="C639" s="278" t="s">
        <v>863</v>
      </c>
      <c r="D639" s="279">
        <f>+IFERROR(VLOOKUP(B639,BP_202206!$B:$G,6,0),0)/$H$7</f>
        <v>0</v>
      </c>
      <c r="E639" s="279">
        <f>+IFERROR(VLOOKUP(B639,BP_202106!$B:$G,6,0),0)/$H$7</f>
        <v>-2170.8148700000002</v>
      </c>
      <c r="F639" s="279">
        <f>+IFERROR(VLOOKUP(B639,BP_202006!$B:$G,6,0),0)/$H$7</f>
        <v>0</v>
      </c>
      <c r="G639" s="279">
        <f t="shared" si="24"/>
        <v>2170.8148700000002</v>
      </c>
      <c r="H639" s="277"/>
    </row>
    <row r="640" spans="1:8">
      <c r="A640" s="278">
        <f t="shared" si="25"/>
        <v>6</v>
      </c>
      <c r="B640" s="318">
        <v>323001</v>
      </c>
      <c r="C640" s="278" t="s">
        <v>863</v>
      </c>
      <c r="D640" s="279">
        <f>+IFERROR(VLOOKUP(B640,BP_202206!$B:$G,6,0),0)/$H$7</f>
        <v>0</v>
      </c>
      <c r="E640" s="279">
        <f>+IFERROR(VLOOKUP(B640,BP_202106!$B:$G,6,0),0)/$H$7</f>
        <v>-2170.8148700000002</v>
      </c>
      <c r="F640" s="279">
        <f>+IFERROR(VLOOKUP(B640,BP_202006!$B:$G,6,0),0)/$H$7</f>
        <v>0</v>
      </c>
      <c r="G640" s="279">
        <f t="shared" si="24"/>
        <v>2170.8148700000002</v>
      </c>
      <c r="H640" s="277"/>
    </row>
    <row r="641" spans="1:8">
      <c r="A641" s="278">
        <f t="shared" si="25"/>
        <v>8</v>
      </c>
      <c r="B641" s="318">
        <v>32300101</v>
      </c>
      <c r="C641" s="278" t="s">
        <v>864</v>
      </c>
      <c r="D641" s="279">
        <f>+IFERROR(VLOOKUP(B641,BP_202206!$B:$G,6,0),0)/$H$7</f>
        <v>0</v>
      </c>
      <c r="E641" s="279">
        <f>+IFERROR(VLOOKUP(B641,BP_202106!$B:$G,6,0),0)/$H$7</f>
        <v>-2170.8148700000002</v>
      </c>
      <c r="F641" s="279">
        <f>+IFERROR(VLOOKUP(B641,BP_202006!$B:$G,6,0),0)/$H$7</f>
        <v>0</v>
      </c>
      <c r="G641" s="279">
        <f t="shared" si="24"/>
        <v>2170.8148700000002</v>
      </c>
      <c r="H641" s="277"/>
    </row>
    <row r="642" spans="1:8">
      <c r="A642" s="278">
        <f t="shared" si="25"/>
        <v>8</v>
      </c>
      <c r="B642" s="318">
        <v>32300102</v>
      </c>
      <c r="C642" s="278" t="s">
        <v>865</v>
      </c>
      <c r="D642" s="279">
        <f>+IFERROR(VLOOKUP(B642,BP_202206!$B:$G,6,0),0)/$H$7</f>
        <v>0</v>
      </c>
      <c r="E642" s="279">
        <f>+IFERROR(VLOOKUP(B642,BP_202106!$B:$G,6,0),0)/$H$7</f>
        <v>0</v>
      </c>
      <c r="F642" s="279">
        <f>+IFERROR(VLOOKUP(B642,BP_202006!$B:$G,6,0),0)/$H$7</f>
        <v>0</v>
      </c>
      <c r="G642" s="279">
        <f t="shared" si="24"/>
        <v>0</v>
      </c>
      <c r="H642" s="277"/>
    </row>
    <row r="643" spans="1:8">
      <c r="A643" s="278">
        <f t="shared" si="25"/>
        <v>8</v>
      </c>
      <c r="B643" s="318">
        <v>32300103</v>
      </c>
      <c r="C643" s="278" t="s">
        <v>866</v>
      </c>
      <c r="D643" s="279">
        <f>+IFERROR(VLOOKUP(B643,BP_202206!$B:$G,6,0),0)/$H$7</f>
        <v>0</v>
      </c>
      <c r="E643" s="279">
        <f>+IFERROR(VLOOKUP(B643,BP_202106!$B:$G,6,0),0)/$H$7</f>
        <v>0</v>
      </c>
      <c r="F643" s="279">
        <f>+IFERROR(VLOOKUP(B643,BP_202006!$B:$G,6,0),0)/$H$7</f>
        <v>0</v>
      </c>
      <c r="G643" s="279">
        <f t="shared" si="24"/>
        <v>0</v>
      </c>
      <c r="H643" s="277"/>
    </row>
    <row r="644" spans="1:8">
      <c r="A644" s="278">
        <f t="shared" si="25"/>
        <v>4</v>
      </c>
      <c r="B644" s="318">
        <v>3235</v>
      </c>
      <c r="C644" s="278" t="s">
        <v>867</v>
      </c>
      <c r="D644" s="279">
        <f>+IFERROR(VLOOKUP(B644,BP_202206!$B:$G,6,0),0)/$H$7</f>
        <v>0</v>
      </c>
      <c r="E644" s="279">
        <f>+IFERROR(VLOOKUP(B644,BP_202106!$B:$G,6,0),0)/$H$7</f>
        <v>0</v>
      </c>
      <c r="F644" s="279">
        <f>+IFERROR(VLOOKUP(B644,BP_202006!$B:$G,6,0),0)/$H$7</f>
        <v>0</v>
      </c>
      <c r="G644" s="279">
        <f t="shared" si="24"/>
        <v>0</v>
      </c>
      <c r="H644" s="277"/>
    </row>
    <row r="645" spans="1:8">
      <c r="A645" s="278">
        <f t="shared" si="25"/>
        <v>6</v>
      </c>
      <c r="B645" s="318">
        <v>323502</v>
      </c>
      <c r="C645" s="278" t="s">
        <v>868</v>
      </c>
      <c r="D645" s="279">
        <f>+IFERROR(VLOOKUP(B645,BP_202206!$B:$G,6,0),0)/$H$7</f>
        <v>0</v>
      </c>
      <c r="E645" s="279">
        <f>+IFERROR(VLOOKUP(B645,BP_202106!$B:$G,6,0),0)/$H$7</f>
        <v>0</v>
      </c>
      <c r="F645" s="279">
        <f>+IFERROR(VLOOKUP(B645,BP_202006!$B:$G,6,0),0)/$H$7</f>
        <v>0</v>
      </c>
      <c r="G645" s="279">
        <f t="shared" si="24"/>
        <v>0</v>
      </c>
      <c r="H645" s="277"/>
    </row>
    <row r="646" spans="1:8">
      <c r="A646" s="278">
        <f t="shared" si="25"/>
        <v>8</v>
      </c>
      <c r="B646" s="318">
        <v>32350201</v>
      </c>
      <c r="C646" s="278" t="s">
        <v>869</v>
      </c>
      <c r="D646" s="279">
        <f>+IFERROR(VLOOKUP(B646,BP_202206!$B:$G,6,0),0)/$H$7</f>
        <v>0</v>
      </c>
      <c r="E646" s="279">
        <f>+IFERROR(VLOOKUP(B646,BP_202106!$B:$G,6,0),0)/$H$7</f>
        <v>0</v>
      </c>
      <c r="F646" s="279">
        <f>+IFERROR(VLOOKUP(B646,BP_202006!$B:$G,6,0),0)/$H$7</f>
        <v>0</v>
      </c>
      <c r="G646" s="279">
        <f t="shared" si="24"/>
        <v>0</v>
      </c>
      <c r="H646" s="277"/>
    </row>
    <row r="647" spans="1:8">
      <c r="A647" s="278">
        <f t="shared" si="25"/>
        <v>4</v>
      </c>
      <c r="B647" s="318">
        <v>3240</v>
      </c>
      <c r="C647" s="278" t="s">
        <v>870</v>
      </c>
      <c r="D647" s="279">
        <f>+IFERROR(VLOOKUP(B647,BP_202206!$B:$G,6,0),0)/$H$7</f>
        <v>0</v>
      </c>
      <c r="E647" s="279">
        <f>+IFERROR(VLOOKUP(B647,BP_202106!$B:$G,6,0),0)/$H$7</f>
        <v>0</v>
      </c>
      <c r="F647" s="279">
        <f>+IFERROR(VLOOKUP(B647,BP_202006!$B:$G,6,0),0)/$H$7</f>
        <v>0</v>
      </c>
      <c r="G647" s="279">
        <f t="shared" si="24"/>
        <v>0</v>
      </c>
      <c r="H647" s="277"/>
    </row>
    <row r="648" spans="1:8">
      <c r="A648" s="278">
        <f t="shared" si="25"/>
        <v>6</v>
      </c>
      <c r="B648" s="318">
        <v>324001</v>
      </c>
      <c r="C648" s="278" t="s">
        <v>870</v>
      </c>
      <c r="D648" s="279">
        <f>+IFERROR(VLOOKUP(B648,BP_202206!$B:$G,6,0),0)/$H$7</f>
        <v>0</v>
      </c>
      <c r="E648" s="279">
        <f>+IFERROR(VLOOKUP(B648,BP_202106!$B:$G,6,0),0)/$H$7</f>
        <v>0</v>
      </c>
      <c r="F648" s="279">
        <f>+IFERROR(VLOOKUP(B648,BP_202006!$B:$G,6,0),0)/$H$7</f>
        <v>0</v>
      </c>
      <c r="G648" s="279">
        <f t="shared" si="24"/>
        <v>0</v>
      </c>
      <c r="H648" s="277"/>
    </row>
    <row r="649" spans="1:8">
      <c r="A649" s="278">
        <f t="shared" si="25"/>
        <v>8</v>
      </c>
      <c r="B649" s="318">
        <v>32400162</v>
      </c>
      <c r="C649" s="278" t="s">
        <v>871</v>
      </c>
      <c r="D649" s="279">
        <f>+IFERROR(VLOOKUP(B649,BP_202206!$B:$G,6,0),0)/$H$7</f>
        <v>0</v>
      </c>
      <c r="E649" s="279">
        <f>+IFERROR(VLOOKUP(B649,BP_202106!$B:$G,6,0),0)/$H$7</f>
        <v>0</v>
      </c>
      <c r="F649" s="279">
        <f>+IFERROR(VLOOKUP(B649,BP_202006!$B:$G,6,0),0)/$H$7</f>
        <v>0</v>
      </c>
      <c r="G649" s="279">
        <f t="shared" si="24"/>
        <v>0</v>
      </c>
      <c r="H649" s="277"/>
    </row>
    <row r="650" spans="1:8">
      <c r="A650" s="278">
        <f t="shared" si="25"/>
        <v>8</v>
      </c>
      <c r="B650" s="318">
        <v>32400166</v>
      </c>
      <c r="C650" s="278" t="s">
        <v>872</v>
      </c>
      <c r="D650" s="279">
        <f>+IFERROR(VLOOKUP(B650,BP_202206!$B:$G,6,0),0)/$H$7</f>
        <v>0</v>
      </c>
      <c r="E650" s="279">
        <f>+IFERROR(VLOOKUP(B650,BP_202106!$B:$G,6,0),0)/$H$7</f>
        <v>0</v>
      </c>
      <c r="F650" s="279">
        <f>+IFERROR(VLOOKUP(B650,BP_202006!$B:$G,6,0),0)/$H$7</f>
        <v>0</v>
      </c>
      <c r="G650" s="279">
        <f t="shared" si="24"/>
        <v>0</v>
      </c>
      <c r="H650" s="277"/>
    </row>
    <row r="651" spans="1:8">
      <c r="A651" s="278">
        <f t="shared" si="25"/>
        <v>8</v>
      </c>
      <c r="B651" s="318">
        <v>32400168</v>
      </c>
      <c r="C651" s="278" t="s">
        <v>873</v>
      </c>
      <c r="D651" s="279">
        <f>+IFERROR(VLOOKUP(B651,BP_202206!$B:$G,6,0),0)/$H$7</f>
        <v>0</v>
      </c>
      <c r="E651" s="279">
        <f>+IFERROR(VLOOKUP(B651,BP_202106!$B:$G,6,0),0)/$H$7</f>
        <v>0</v>
      </c>
      <c r="F651" s="279">
        <f>+IFERROR(VLOOKUP(B651,BP_202006!$B:$G,6,0),0)/$H$7</f>
        <v>0</v>
      </c>
      <c r="G651" s="279">
        <f t="shared" si="24"/>
        <v>0</v>
      </c>
      <c r="H651" s="277"/>
    </row>
    <row r="652" spans="1:8">
      <c r="A652" s="278">
        <f t="shared" si="25"/>
        <v>8</v>
      </c>
      <c r="B652" s="318">
        <v>32400169</v>
      </c>
      <c r="C652" s="278" t="s">
        <v>874</v>
      </c>
      <c r="D652" s="279">
        <f>+IFERROR(VLOOKUP(B652,BP_202206!$B:$G,6,0),0)/$H$7</f>
        <v>0</v>
      </c>
      <c r="E652" s="279">
        <f>+IFERROR(VLOOKUP(B652,BP_202106!$B:$G,6,0),0)/$H$7</f>
        <v>0</v>
      </c>
      <c r="F652" s="279">
        <f>+IFERROR(VLOOKUP(B652,BP_202006!$B:$G,6,0),0)/$H$7</f>
        <v>0</v>
      </c>
      <c r="G652" s="279">
        <f t="shared" si="24"/>
        <v>0</v>
      </c>
      <c r="H652" s="277"/>
    </row>
    <row r="653" spans="1:8">
      <c r="A653" s="278">
        <f t="shared" si="25"/>
        <v>2</v>
      </c>
      <c r="B653" s="318">
        <v>33</v>
      </c>
      <c r="C653" s="278" t="s">
        <v>875</v>
      </c>
      <c r="D653" s="279">
        <f>+IFERROR(VLOOKUP(B653,BP_202206!$B:$G,6,0),0)/$H$7</f>
        <v>-4577.6574808799987</v>
      </c>
      <c r="E653" s="279">
        <f>+IFERROR(VLOOKUP(B653,BP_202106!$B:$G,6,0),0)/$H$7</f>
        <v>-4577.6574808799987</v>
      </c>
      <c r="F653" s="279">
        <f>+IFERROR(VLOOKUP(B653,BP_202006!$B:$G,6,0),0)/$H$7</f>
        <v>-4577.6574808799987</v>
      </c>
      <c r="G653" s="279">
        <f t="shared" si="24"/>
        <v>0</v>
      </c>
      <c r="H653" s="277"/>
    </row>
    <row r="654" spans="1:8">
      <c r="A654" s="278">
        <f t="shared" si="25"/>
        <v>4</v>
      </c>
      <c r="B654" s="318">
        <v>3305</v>
      </c>
      <c r="C654" s="278" t="s">
        <v>875</v>
      </c>
      <c r="D654" s="279">
        <f>+IFERROR(VLOOKUP(B654,BP_202206!$B:$G,6,0),0)/$H$7</f>
        <v>-4577.6574808799987</v>
      </c>
      <c r="E654" s="279">
        <f>+IFERROR(VLOOKUP(B654,BP_202106!$B:$G,6,0),0)/$H$7</f>
        <v>-4577.6574808799987</v>
      </c>
      <c r="F654" s="279">
        <f>+IFERROR(VLOOKUP(B654,BP_202006!$B:$G,6,0),0)/$H$7</f>
        <v>-4577.6574808799987</v>
      </c>
      <c r="G654" s="279">
        <f t="shared" si="24"/>
        <v>0</v>
      </c>
      <c r="H654" s="277"/>
    </row>
    <row r="655" spans="1:8">
      <c r="A655" s="278">
        <f t="shared" si="25"/>
        <v>6</v>
      </c>
      <c r="B655" s="318">
        <v>330505</v>
      </c>
      <c r="C655" s="278" t="s">
        <v>876</v>
      </c>
      <c r="D655" s="279">
        <f>+IFERROR(VLOOKUP(B655,BP_202206!$B:$G,6,0),0)/$H$7</f>
        <v>-20539.751371689999</v>
      </c>
      <c r="E655" s="279">
        <f>+IFERROR(VLOOKUP(B655,BP_202106!$B:$G,6,0),0)/$H$7</f>
        <v>-20539.751371689999</v>
      </c>
      <c r="F655" s="279">
        <f>+IFERROR(VLOOKUP(B655,BP_202006!$B:$G,6,0),0)/$H$7</f>
        <v>-20539.751371689999</v>
      </c>
      <c r="G655" s="279">
        <f t="shared" si="24"/>
        <v>0</v>
      </c>
      <c r="H655" s="277"/>
    </row>
    <row r="656" spans="1:8">
      <c r="A656" s="278">
        <f t="shared" si="25"/>
        <v>8</v>
      </c>
      <c r="B656" s="318">
        <v>33050501</v>
      </c>
      <c r="C656" s="278" t="s">
        <v>877</v>
      </c>
      <c r="D656" s="279">
        <f>+IFERROR(VLOOKUP(B656,BP_202206!$B:$G,6,0),0)/$H$7</f>
        <v>-20539.751371689999</v>
      </c>
      <c r="E656" s="279">
        <f>+IFERROR(VLOOKUP(B656,BP_202106!$B:$G,6,0),0)/$H$7</f>
        <v>-20539.751371689999</v>
      </c>
      <c r="F656" s="279">
        <f>+IFERROR(VLOOKUP(B656,BP_202006!$B:$G,6,0),0)/$H$7</f>
        <v>-20539.751371689999</v>
      </c>
      <c r="G656" s="279">
        <f t="shared" si="24"/>
        <v>0</v>
      </c>
      <c r="H656" s="277"/>
    </row>
    <row r="657" spans="1:8">
      <c r="A657" s="278">
        <f t="shared" si="25"/>
        <v>6</v>
      </c>
      <c r="B657" s="318">
        <v>330510</v>
      </c>
      <c r="C657" s="278" t="s">
        <v>878</v>
      </c>
      <c r="D657" s="279">
        <f>+IFERROR(VLOOKUP(B657,BP_202206!$B:$G,6,0),0)/$H$7</f>
        <v>15962.09389081</v>
      </c>
      <c r="E657" s="279">
        <f>+IFERROR(VLOOKUP(B657,BP_202106!$B:$G,6,0),0)/$H$7</f>
        <v>15962.09389081</v>
      </c>
      <c r="F657" s="279">
        <f>+IFERROR(VLOOKUP(B657,BP_202006!$B:$G,6,0),0)/$H$7</f>
        <v>15962.09389081</v>
      </c>
      <c r="G657" s="279">
        <f t="shared" si="24"/>
        <v>0</v>
      </c>
      <c r="H657" s="277"/>
    </row>
    <row r="658" spans="1:8">
      <c r="A658" s="278">
        <f t="shared" si="25"/>
        <v>8</v>
      </c>
      <c r="B658" s="318">
        <v>33051001</v>
      </c>
      <c r="C658" s="278" t="s">
        <v>879</v>
      </c>
      <c r="D658" s="279">
        <f>+IFERROR(VLOOKUP(B658,BP_202206!$B:$G,6,0),0)/$H$7</f>
        <v>15962.09389081</v>
      </c>
      <c r="E658" s="279">
        <f>+IFERROR(VLOOKUP(B658,BP_202106!$B:$G,6,0),0)/$H$7</f>
        <v>15962.09389081</v>
      </c>
      <c r="F658" s="279">
        <f>+IFERROR(VLOOKUP(B658,BP_202006!$B:$G,6,0),0)/$H$7</f>
        <v>15962.09389081</v>
      </c>
      <c r="G658" s="279">
        <f t="shared" si="24"/>
        <v>0</v>
      </c>
      <c r="H658" s="277"/>
    </row>
    <row r="659" spans="1:8">
      <c r="A659" s="278">
        <f t="shared" si="25"/>
        <v>1</v>
      </c>
      <c r="B659" s="318">
        <v>4</v>
      </c>
      <c r="C659" s="278" t="s">
        <v>189</v>
      </c>
      <c r="D659" s="279">
        <f>+IFERROR(VLOOKUP(B659,BP_202206!$B:$G,6,0),0)/$H$7</f>
        <v>-12657.270365780001</v>
      </c>
      <c r="E659" s="279">
        <f>+IFERROR(VLOOKUP(B659,BP_202106!$B:$G,6,0),0)/$H$7</f>
        <v>-11914.089389210001</v>
      </c>
      <c r="F659" s="279">
        <f>+IFERROR(VLOOKUP(B659,BP_202006!$B:$G,6,0),0)/$H$7</f>
        <v>-11537.049263640001</v>
      </c>
      <c r="G659" s="279">
        <f t="shared" si="24"/>
        <v>-743.18097656999998</v>
      </c>
      <c r="H659" s="277"/>
    </row>
    <row r="660" spans="1:8">
      <c r="A660" s="278">
        <f t="shared" si="25"/>
        <v>4</v>
      </c>
      <c r="B660" s="318">
        <v>4210</v>
      </c>
      <c r="C660" s="278" t="s">
        <v>332</v>
      </c>
      <c r="D660" s="279">
        <f>+IFERROR(VLOOKUP(B660,BP_202206!$B:$G,6,0),0)/$H$7</f>
        <v>0</v>
      </c>
      <c r="E660" s="279">
        <f>+IFERROR(VLOOKUP(B660,BP_202106!$B:$G,6,0),0)/$H$7</f>
        <v>0</v>
      </c>
      <c r="F660" s="279">
        <f>+IFERROR(VLOOKUP(B660,BP_202006!$B:$G,6,0),0)/$H$7</f>
        <v>0</v>
      </c>
      <c r="G660" s="279">
        <f t="shared" si="24"/>
        <v>0</v>
      </c>
      <c r="H660" s="277"/>
    </row>
    <row r="661" spans="1:8">
      <c r="A661" s="278">
        <f t="shared" si="25"/>
        <v>6</v>
      </c>
      <c r="B661" s="318">
        <v>421001</v>
      </c>
      <c r="C661" s="278" t="s">
        <v>880</v>
      </c>
      <c r="D661" s="279">
        <f>+IFERROR(VLOOKUP(B661,BP_202206!$B:$G,6,0),0)/$H$7</f>
        <v>0</v>
      </c>
      <c r="E661" s="279">
        <f>+IFERROR(VLOOKUP(B661,BP_202106!$B:$G,6,0),0)/$H$7</f>
        <v>0</v>
      </c>
      <c r="F661" s="279">
        <f>+IFERROR(VLOOKUP(B661,BP_202006!$B:$G,6,0),0)/$H$7</f>
        <v>0</v>
      </c>
      <c r="G661" s="279">
        <f t="shared" si="24"/>
        <v>0</v>
      </c>
      <c r="H661" s="277"/>
    </row>
    <row r="662" spans="1:8">
      <c r="A662" s="278">
        <f t="shared" si="25"/>
        <v>8</v>
      </c>
      <c r="B662" s="318">
        <v>42100101</v>
      </c>
      <c r="C662" s="278" t="s">
        <v>881</v>
      </c>
      <c r="D662" s="279">
        <f>+IFERROR(VLOOKUP(B662,BP_202206!$B:$G,6,0),0)/$H$7</f>
        <v>0</v>
      </c>
      <c r="E662" s="279">
        <f>+IFERROR(VLOOKUP(B662,BP_202106!$B:$G,6,0),0)/$H$7</f>
        <v>0</v>
      </c>
      <c r="F662" s="279">
        <f>+IFERROR(VLOOKUP(B662,BP_202006!$B:$G,6,0),0)/$H$7</f>
        <v>0</v>
      </c>
      <c r="G662" s="279">
        <f t="shared" si="24"/>
        <v>0</v>
      </c>
      <c r="H662" s="277"/>
    </row>
    <row r="663" spans="1:8">
      <c r="A663" s="278">
        <f t="shared" si="25"/>
        <v>2</v>
      </c>
      <c r="B663" s="318">
        <v>43</v>
      </c>
      <c r="C663" s="278" t="s">
        <v>680</v>
      </c>
      <c r="D663" s="279">
        <f>+IFERROR(VLOOKUP(B663,BP_202206!$B:$G,6,0),0)/$H$7</f>
        <v>-4002.9457660300004</v>
      </c>
      <c r="E663" s="279">
        <f>+IFERROR(VLOOKUP(B663,BP_202106!$B:$G,6,0),0)/$H$7</f>
        <v>-4067.3067420000002</v>
      </c>
      <c r="F663" s="279">
        <f>+IFERROR(VLOOKUP(B663,BP_202006!$B:$G,6,0),0)/$H$7</f>
        <v>-2703.8874825100002</v>
      </c>
      <c r="G663" s="279">
        <f t="shared" si="24"/>
        <v>64.360975969999799</v>
      </c>
      <c r="H663" s="277"/>
    </row>
    <row r="664" spans="1:8">
      <c r="A664" s="278">
        <f t="shared" si="25"/>
        <v>4</v>
      </c>
      <c r="B664" s="318">
        <v>4390</v>
      </c>
      <c r="C664" s="278" t="s">
        <v>882</v>
      </c>
      <c r="D664" s="279">
        <f>+IFERROR(VLOOKUP(B664,BP_202206!$B:$G,6,0),0)/$H$7</f>
        <v>-4002.9457660300004</v>
      </c>
      <c r="E664" s="279">
        <f>+IFERROR(VLOOKUP(B664,BP_202106!$B:$G,6,0),0)/$H$7</f>
        <v>-4067.3067420000002</v>
      </c>
      <c r="F664" s="279">
        <f>+IFERROR(VLOOKUP(B664,BP_202006!$B:$G,6,0),0)/$H$7</f>
        <v>-2703.8874825100002</v>
      </c>
      <c r="G664" s="279">
        <f t="shared" si="24"/>
        <v>64.360975969999799</v>
      </c>
      <c r="H664" s="277"/>
    </row>
    <row r="665" spans="1:8">
      <c r="A665" s="278">
        <f t="shared" si="25"/>
        <v>6</v>
      </c>
      <c r="B665" s="318">
        <v>439016</v>
      </c>
      <c r="C665" s="278" t="s">
        <v>883</v>
      </c>
      <c r="D665" s="279">
        <f>+IFERROR(VLOOKUP(B665,BP_202206!$B:$G,6,0),0)/$H$7</f>
        <v>-4002.9457660300004</v>
      </c>
      <c r="E665" s="279">
        <f>+IFERROR(VLOOKUP(B665,BP_202106!$B:$G,6,0),0)/$H$7</f>
        <v>-4067.3067420000002</v>
      </c>
      <c r="F665" s="279">
        <f>+IFERROR(VLOOKUP(B665,BP_202006!$B:$G,6,0),0)/$H$7</f>
        <v>-2703.8874825100002</v>
      </c>
      <c r="G665" s="279">
        <f t="shared" si="24"/>
        <v>64.360975969999799</v>
      </c>
      <c r="H665" s="277"/>
    </row>
    <row r="666" spans="1:8">
      <c r="A666" s="278">
        <f t="shared" si="25"/>
        <v>8</v>
      </c>
      <c r="B666" s="318">
        <v>43901601</v>
      </c>
      <c r="C666" s="278" t="s">
        <v>884</v>
      </c>
      <c r="D666" s="279">
        <f>+IFERROR(VLOOKUP(B666,BP_202206!$B:$G,6,0),0)/$H$7</f>
        <v>-31.45</v>
      </c>
      <c r="E666" s="279">
        <f>+IFERROR(VLOOKUP(B666,BP_202106!$B:$G,6,0),0)/$H$7</f>
        <v>-7.2960000000000003</v>
      </c>
      <c r="F666" s="279">
        <f>+IFERROR(VLOOKUP(B666,BP_202006!$B:$G,6,0),0)/$H$7</f>
        <v>-16.268999999999998</v>
      </c>
      <c r="G666" s="279">
        <f t="shared" si="24"/>
        <v>-24.154</v>
      </c>
      <c r="H666" s="277"/>
    </row>
    <row r="667" spans="1:8">
      <c r="A667" s="278">
        <f t="shared" si="25"/>
        <v>8</v>
      </c>
      <c r="B667" s="318">
        <v>43901603</v>
      </c>
      <c r="C667" s="278" t="s">
        <v>885</v>
      </c>
      <c r="D667" s="279">
        <f>+IFERROR(VLOOKUP(B667,BP_202206!$B:$G,6,0),0)/$H$7</f>
        <v>-106.809808</v>
      </c>
      <c r="E667" s="279">
        <f>+IFERROR(VLOOKUP(B667,BP_202106!$B:$G,6,0),0)/$H$7</f>
        <v>-225.570922</v>
      </c>
      <c r="F667" s="279">
        <f>+IFERROR(VLOOKUP(B667,BP_202006!$B:$G,6,0),0)/$H$7</f>
        <v>-78.755650000000003</v>
      </c>
      <c r="G667" s="279">
        <f t="shared" si="24"/>
        <v>118.76111399999999</v>
      </c>
      <c r="H667" s="277"/>
    </row>
    <row r="668" spans="1:8">
      <c r="A668" s="278">
        <f t="shared" si="25"/>
        <v>8</v>
      </c>
      <c r="B668" s="318">
        <v>43901604</v>
      </c>
      <c r="C668" s="278" t="s">
        <v>886</v>
      </c>
      <c r="D668" s="279">
        <f>+IFERROR(VLOOKUP(B668,BP_202206!$B:$G,6,0),0)/$H$7</f>
        <v>-121.56947</v>
      </c>
      <c r="E668" s="279">
        <f>+IFERROR(VLOOKUP(B668,BP_202106!$B:$G,6,0),0)/$H$7</f>
        <v>-447.04929499999997</v>
      </c>
      <c r="F668" s="279">
        <f>+IFERROR(VLOOKUP(B668,BP_202006!$B:$G,6,0),0)/$H$7</f>
        <v>-118.46635999999999</v>
      </c>
      <c r="G668" s="339">
        <f t="shared" si="24"/>
        <v>325.47982500000001</v>
      </c>
      <c r="H668" s="277"/>
    </row>
    <row r="669" spans="1:8">
      <c r="A669" s="278">
        <f t="shared" si="25"/>
        <v>8</v>
      </c>
      <c r="B669" s="318">
        <v>43901605</v>
      </c>
      <c r="C669" s="278" t="s">
        <v>887</v>
      </c>
      <c r="D669" s="279">
        <f>+IFERROR(VLOOKUP(B669,BP_202206!$B:$G,6,0),0)/$H$7</f>
        <v>-38.438426999999997</v>
      </c>
      <c r="E669" s="279">
        <f>+IFERROR(VLOOKUP(B669,BP_202106!$B:$G,6,0),0)/$H$7</f>
        <v>-38.398758000000001</v>
      </c>
      <c r="F669" s="279">
        <f>+IFERROR(VLOOKUP(B669,BP_202006!$B:$G,6,0),0)/$H$7</f>
        <v>-17.776461999999999</v>
      </c>
      <c r="G669" s="279">
        <f t="shared" si="24"/>
        <v>-3.9668999999996402E-2</v>
      </c>
      <c r="H669" s="277"/>
    </row>
    <row r="670" spans="1:8">
      <c r="A670" s="278">
        <f t="shared" si="25"/>
        <v>8</v>
      </c>
      <c r="B670" s="318">
        <v>43901606</v>
      </c>
      <c r="C670" s="278" t="s">
        <v>888</v>
      </c>
      <c r="D670" s="279">
        <f>+IFERROR(VLOOKUP(B670,BP_202206!$B:$G,6,0),0)/$H$7</f>
        <v>-72.453669000000005</v>
      </c>
      <c r="E670" s="279">
        <f>+IFERROR(VLOOKUP(B670,BP_202106!$B:$G,6,0),0)/$H$7</f>
        <v>-189.15026800000001</v>
      </c>
      <c r="F670" s="279">
        <f>+IFERROR(VLOOKUP(B670,BP_202006!$B:$G,6,0),0)/$H$7</f>
        <v>-61.171176000000003</v>
      </c>
      <c r="G670" s="339">
        <f t="shared" si="24"/>
        <v>116.69659900000001</v>
      </c>
      <c r="H670" s="277"/>
    </row>
    <row r="671" spans="1:8">
      <c r="A671" s="278">
        <f t="shared" si="25"/>
        <v>8</v>
      </c>
      <c r="B671" s="318">
        <v>43901607</v>
      </c>
      <c r="C671" s="278" t="s">
        <v>889</v>
      </c>
      <c r="D671" s="279">
        <f>+IFERROR(VLOOKUP(B671,BP_202206!$B:$G,6,0),0)/$H$7</f>
        <v>-2194.9886310000002</v>
      </c>
      <c r="E671" s="279">
        <f>+IFERROR(VLOOKUP(B671,BP_202106!$B:$G,6,0),0)/$H$7</f>
        <v>-2298.46137</v>
      </c>
      <c r="F671" s="279">
        <f>+IFERROR(VLOOKUP(B671,BP_202006!$B:$G,6,0),0)/$H$7</f>
        <v>-2283.8978225100004</v>
      </c>
      <c r="G671" s="279">
        <f t="shared" si="24"/>
        <v>103.47273899999982</v>
      </c>
      <c r="H671" s="277"/>
    </row>
    <row r="672" spans="1:8">
      <c r="A672" s="278">
        <f t="shared" si="25"/>
        <v>8</v>
      </c>
      <c r="B672" s="318">
        <v>43901608</v>
      </c>
      <c r="C672" s="278" t="s">
        <v>890</v>
      </c>
      <c r="D672" s="279">
        <f>+IFERROR(VLOOKUP(B672,BP_202206!$B:$G,6,0),0)/$H$7</f>
        <v>-49.828296999999999</v>
      </c>
      <c r="E672" s="279">
        <f>+IFERROR(VLOOKUP(B672,BP_202106!$B:$G,6,0),0)/$H$7</f>
        <v>-145.19804600000001</v>
      </c>
      <c r="F672" s="279">
        <f>+IFERROR(VLOOKUP(B672,BP_202006!$B:$G,6,0),0)/$H$7</f>
        <v>-65.713213999999994</v>
      </c>
      <c r="G672" s="279">
        <f t="shared" si="24"/>
        <v>95.369749000000013</v>
      </c>
      <c r="H672" s="277"/>
    </row>
    <row r="673" spans="1:8">
      <c r="A673" s="278">
        <f t="shared" si="25"/>
        <v>8</v>
      </c>
      <c r="B673" s="318">
        <v>43901609</v>
      </c>
      <c r="C673" s="278" t="s">
        <v>891</v>
      </c>
      <c r="D673" s="279">
        <f>+IFERROR(VLOOKUP(B673,BP_202206!$B:$G,6,0),0)/$H$7</f>
        <v>-89.446879999999993</v>
      </c>
      <c r="E673" s="279">
        <f>+IFERROR(VLOOKUP(B673,BP_202106!$B:$G,6,0),0)/$H$7</f>
        <v>-85.234764999999996</v>
      </c>
      <c r="F673" s="279">
        <f>+IFERROR(VLOOKUP(B673,BP_202006!$B:$G,6,0),0)/$H$7</f>
        <v>-61.616897999999999</v>
      </c>
      <c r="G673" s="279">
        <f t="shared" si="24"/>
        <v>-4.2121149999999972</v>
      </c>
      <c r="H673" s="277"/>
    </row>
    <row r="674" spans="1:8">
      <c r="A674" s="278">
        <f t="shared" si="25"/>
        <v>8</v>
      </c>
      <c r="B674" s="318">
        <v>43901611</v>
      </c>
      <c r="C674" s="278" t="s">
        <v>892</v>
      </c>
      <c r="D674" s="279">
        <f>+IFERROR(VLOOKUP(B674,BP_202206!$B:$G,6,0),0)/$H$7</f>
        <v>-4.1000000000000002E-2</v>
      </c>
      <c r="E674" s="279">
        <f>+IFERROR(VLOOKUP(B674,BP_202106!$B:$G,6,0),0)/$H$7</f>
        <v>-0.112</v>
      </c>
      <c r="F674" s="279">
        <f>+IFERROR(VLOOKUP(B674,BP_202006!$B:$G,6,0),0)/$H$7</f>
        <v>-0.22090000000000001</v>
      </c>
      <c r="G674" s="279">
        <f t="shared" si="24"/>
        <v>7.1000000000000008E-2</v>
      </c>
      <c r="H674" s="277"/>
    </row>
    <row r="675" spans="1:8">
      <c r="A675" s="278">
        <f t="shared" si="25"/>
        <v>8</v>
      </c>
      <c r="B675" s="318">
        <v>43901612</v>
      </c>
      <c r="C675" s="278" t="s">
        <v>893</v>
      </c>
      <c r="D675" s="279">
        <f>+IFERROR(VLOOKUP(B675,BP_202206!$B:$G,6,0),0)/$H$7</f>
        <v>0</v>
      </c>
      <c r="E675" s="279">
        <f>+IFERROR(VLOOKUP(B675,BP_202106!$B:$G,6,0),0)/$H$7</f>
        <v>0</v>
      </c>
      <c r="F675" s="279">
        <f>+IFERROR(VLOOKUP(B675,BP_202006!$B:$G,6,0),0)/$H$7</f>
        <v>0</v>
      </c>
      <c r="G675" s="279">
        <f t="shared" si="24"/>
        <v>0</v>
      </c>
      <c r="H675" s="277"/>
    </row>
    <row r="676" spans="1:8">
      <c r="A676" s="278">
        <f t="shared" si="25"/>
        <v>8</v>
      </c>
      <c r="B676" s="318">
        <v>43901613</v>
      </c>
      <c r="C676" s="278" t="s">
        <v>894</v>
      </c>
      <c r="D676" s="279">
        <f>+IFERROR(VLOOKUP(B676,BP_202206!$B:$G,6,0),0)/$H$7</f>
        <v>-26.183960920000001</v>
      </c>
      <c r="E676" s="279">
        <f>+IFERROR(VLOOKUP(B676,BP_202106!$B:$G,6,0),0)/$H$7</f>
        <v>-10.581688</v>
      </c>
      <c r="F676" s="279">
        <f>+IFERROR(VLOOKUP(B676,BP_202006!$B:$G,6,0),0)/$H$7</f>
        <v>0</v>
      </c>
      <c r="G676" s="279">
        <f t="shared" si="24"/>
        <v>-15.602272920000001</v>
      </c>
      <c r="H676" s="277"/>
    </row>
    <row r="677" spans="1:8">
      <c r="A677" s="278">
        <f t="shared" si="25"/>
        <v>8</v>
      </c>
      <c r="B677" s="318">
        <v>43901614</v>
      </c>
      <c r="C677" s="278" t="s">
        <v>895</v>
      </c>
      <c r="D677" s="279">
        <f>+IFERROR(VLOOKUP(B677,BP_202206!$B:$G,6,0),0)/$H$7</f>
        <v>-355.29111</v>
      </c>
      <c r="E677" s="279">
        <f>+IFERROR(VLOOKUP(B677,BP_202106!$B:$G,6,0),0)/$H$7</f>
        <v>-229.853298</v>
      </c>
      <c r="F677" s="279">
        <f>+IFERROR(VLOOKUP(B677,BP_202006!$B:$G,6,0),0)/$H$7</f>
        <v>0</v>
      </c>
      <c r="G677" s="339">
        <f t="shared" si="24"/>
        <v>-125.43781200000001</v>
      </c>
      <c r="H677" s="277"/>
    </row>
    <row r="678" spans="1:8">
      <c r="A678" s="278">
        <f t="shared" si="25"/>
        <v>8</v>
      </c>
      <c r="B678" s="318">
        <v>43901615</v>
      </c>
      <c r="C678" s="278" t="s">
        <v>896</v>
      </c>
      <c r="D678" s="279">
        <f>+IFERROR(VLOOKUP(B678,BP_202206!$B:$G,6,0),0)/$H$7</f>
        <v>-5.84232</v>
      </c>
      <c r="E678" s="279">
        <f>+IFERROR(VLOOKUP(B678,BP_202106!$B:$G,6,0),0)/$H$7</f>
        <v>-28.115933999999999</v>
      </c>
      <c r="F678" s="279">
        <f>+IFERROR(VLOOKUP(B678,BP_202006!$B:$G,6,0),0)/$H$7</f>
        <v>0</v>
      </c>
      <c r="G678" s="279">
        <f t="shared" si="24"/>
        <v>22.273613999999998</v>
      </c>
      <c r="H678" s="277"/>
    </row>
    <row r="679" spans="1:8">
      <c r="A679" s="278">
        <f t="shared" si="25"/>
        <v>8</v>
      </c>
      <c r="B679" s="318">
        <v>43901616</v>
      </c>
      <c r="C679" s="278" t="s">
        <v>897</v>
      </c>
      <c r="D679" s="279">
        <f>+IFERROR(VLOOKUP(B679,BP_202206!$B:$G,6,0),0)/$H$7</f>
        <v>-36.435836000000002</v>
      </c>
      <c r="E679" s="279">
        <f>+IFERROR(VLOOKUP(B679,BP_202106!$B:$G,6,0),0)/$H$7</f>
        <v>0</v>
      </c>
      <c r="F679" s="279">
        <f>+IFERROR(VLOOKUP(B679,BP_202006!$B:$G,6,0),0)/$H$7</f>
        <v>0</v>
      </c>
      <c r="G679" s="279">
        <f t="shared" si="24"/>
        <v>-36.435836000000002</v>
      </c>
      <c r="H679" s="277"/>
    </row>
    <row r="680" spans="1:8">
      <c r="A680" s="278">
        <f t="shared" si="25"/>
        <v>8</v>
      </c>
      <c r="B680" s="318">
        <v>43901617</v>
      </c>
      <c r="C680" s="278" t="s">
        <v>898</v>
      </c>
      <c r="D680" s="279">
        <f>+IFERROR(VLOOKUP(B680,BP_202206!$B:$G,6,0),0)/$H$7</f>
        <v>-35.346600000000002</v>
      </c>
      <c r="E680" s="279">
        <f>+IFERROR(VLOOKUP(B680,BP_202106!$B:$G,6,0),0)/$H$7</f>
        <v>0</v>
      </c>
      <c r="F680" s="279">
        <f>+IFERROR(VLOOKUP(B680,BP_202006!$B:$G,6,0),0)/$H$7</f>
        <v>0</v>
      </c>
      <c r="G680" s="279">
        <f t="shared" si="24"/>
        <v>-35.346600000000002</v>
      </c>
      <c r="H680" s="277"/>
    </row>
    <row r="681" spans="1:8">
      <c r="A681" s="278">
        <f t="shared" si="25"/>
        <v>8</v>
      </c>
      <c r="B681" s="318">
        <v>43901618</v>
      </c>
      <c r="C681" s="278" t="s">
        <v>899</v>
      </c>
      <c r="D681" s="279">
        <f>+IFERROR(VLOOKUP(B681,BP_202206!$B:$G,6,0),0)/$H$7</f>
        <v>-28.916645019999997</v>
      </c>
      <c r="E681" s="279">
        <f>+IFERROR(VLOOKUP(B681,BP_202106!$B:$G,6,0),0)/$H$7</f>
        <v>-43.07385</v>
      </c>
      <c r="F681" s="279">
        <f>+IFERROR(VLOOKUP(B681,BP_202006!$B:$G,6,0),0)/$H$7</f>
        <v>0</v>
      </c>
      <c r="G681" s="279">
        <f t="shared" si="24"/>
        <v>14.157204980000003</v>
      </c>
      <c r="H681" s="277"/>
    </row>
    <row r="682" spans="1:8">
      <c r="A682" s="278">
        <f t="shared" si="25"/>
        <v>8</v>
      </c>
      <c r="B682" s="318">
        <v>43901619</v>
      </c>
      <c r="C682" s="278" t="s">
        <v>900</v>
      </c>
      <c r="D682" s="279">
        <f>+IFERROR(VLOOKUP(B682,BP_202206!$B:$G,6,0),0)/$H$7</f>
        <v>-6.7729710000000001</v>
      </c>
      <c r="E682" s="279">
        <f>+IFERROR(VLOOKUP(B682,BP_202106!$B:$G,6,0),0)/$H$7</f>
        <v>-5.6170859999999996</v>
      </c>
      <c r="F682" s="279">
        <f>+IFERROR(VLOOKUP(B682,BP_202006!$B:$G,6,0),0)/$H$7</f>
        <v>0</v>
      </c>
      <c r="G682" s="279">
        <f t="shared" si="24"/>
        <v>-1.1558850000000005</v>
      </c>
      <c r="H682" s="277"/>
    </row>
    <row r="683" spans="1:8">
      <c r="A683" s="278">
        <f t="shared" si="25"/>
        <v>8</v>
      </c>
      <c r="B683" s="318">
        <v>43901620</v>
      </c>
      <c r="C683" s="278" t="s">
        <v>901</v>
      </c>
      <c r="D683" s="279">
        <f>+IFERROR(VLOOKUP(B683,BP_202206!$B:$G,6,0),0)/$H$7</f>
        <v>-28.570232079999997</v>
      </c>
      <c r="E683" s="279">
        <f>+IFERROR(VLOOKUP(B683,BP_202106!$B:$G,6,0),0)/$H$7</f>
        <v>-14.7318</v>
      </c>
      <c r="F683" s="279">
        <f>+IFERROR(VLOOKUP(B683,BP_202006!$B:$G,6,0),0)/$H$7</f>
        <v>0</v>
      </c>
      <c r="G683" s="279">
        <f t="shared" si="24"/>
        <v>-13.838432079999997</v>
      </c>
      <c r="H683" s="277"/>
    </row>
    <row r="684" spans="1:8">
      <c r="A684" s="278">
        <f t="shared" si="25"/>
        <v>8</v>
      </c>
      <c r="B684" s="318">
        <v>43901621</v>
      </c>
      <c r="C684" s="278" t="s">
        <v>902</v>
      </c>
      <c r="D684" s="279">
        <f>+IFERROR(VLOOKUP(B684,BP_202206!$B:$G,6,0),0)/$H$7</f>
        <v>-44.139620999999998</v>
      </c>
      <c r="E684" s="279">
        <f>+IFERROR(VLOOKUP(B684,BP_202106!$B:$G,6,0),0)/$H$7</f>
        <v>0</v>
      </c>
      <c r="F684" s="279">
        <f>+IFERROR(VLOOKUP(B684,BP_202006!$B:$G,6,0),0)/$H$7</f>
        <v>0</v>
      </c>
      <c r="G684" s="279">
        <f t="shared" si="24"/>
        <v>-44.139620999999998</v>
      </c>
      <c r="H684" s="277"/>
    </row>
    <row r="685" spans="1:8">
      <c r="A685" s="278">
        <f t="shared" si="25"/>
        <v>8</v>
      </c>
      <c r="B685" s="318">
        <v>43901622</v>
      </c>
      <c r="C685" s="278" t="s">
        <v>903</v>
      </c>
      <c r="D685" s="279">
        <f>+IFERROR(VLOOKUP(B685,BP_202206!$B:$G,6,0),0)/$H$7</f>
        <v>0</v>
      </c>
      <c r="E685" s="279">
        <f>+IFERROR(VLOOKUP(B685,BP_202106!$B:$G,6,0),0)/$H$7</f>
        <v>0</v>
      </c>
      <c r="F685" s="279">
        <f>+IFERROR(VLOOKUP(B685,BP_202006!$B:$G,6,0),0)/$H$7</f>
        <v>0</v>
      </c>
      <c r="G685" s="279">
        <f t="shared" si="24"/>
        <v>0</v>
      </c>
      <c r="H685" s="277"/>
    </row>
    <row r="686" spans="1:8">
      <c r="A686" s="278">
        <f t="shared" si="25"/>
        <v>8</v>
      </c>
      <c r="B686" s="318">
        <v>43901623</v>
      </c>
      <c r="C686" s="278" t="s">
        <v>904</v>
      </c>
      <c r="D686" s="279">
        <f>+IFERROR(VLOOKUP(B686,BP_202206!$B:$G,6,0),0)/$H$7</f>
        <v>0</v>
      </c>
      <c r="E686" s="279">
        <f>+IFERROR(VLOOKUP(B686,BP_202106!$B:$G,6,0),0)/$H$7</f>
        <v>0</v>
      </c>
      <c r="F686" s="279">
        <f>+IFERROR(VLOOKUP(B686,BP_202006!$B:$G,6,0),0)/$H$7</f>
        <v>0</v>
      </c>
      <c r="G686" s="279">
        <f t="shared" si="24"/>
        <v>0</v>
      </c>
      <c r="H686" s="277"/>
    </row>
    <row r="687" spans="1:8">
      <c r="A687" s="278">
        <f t="shared" si="25"/>
        <v>8</v>
      </c>
      <c r="B687" s="318">
        <v>43901624</v>
      </c>
      <c r="C687" s="278" t="s">
        <v>905</v>
      </c>
      <c r="D687" s="279">
        <f>+IFERROR(VLOOKUP(B687,BP_202206!$B:$G,6,0),0)/$H$7</f>
        <v>-33.271093999999998</v>
      </c>
      <c r="E687" s="279">
        <f>+IFERROR(VLOOKUP(B687,BP_202106!$B:$G,6,0),0)/$H$7</f>
        <v>-14.808992</v>
      </c>
      <c r="F687" s="279">
        <f>+IFERROR(VLOOKUP(B687,BP_202006!$B:$G,6,0),0)/$H$7</f>
        <v>0</v>
      </c>
      <c r="G687" s="279">
        <f t="shared" si="24"/>
        <v>-18.462101999999998</v>
      </c>
      <c r="H687" s="277"/>
    </row>
    <row r="688" spans="1:8">
      <c r="A688" s="278">
        <f t="shared" si="25"/>
        <v>8</v>
      </c>
      <c r="B688" s="318">
        <v>43901625</v>
      </c>
      <c r="C688" s="278" t="s">
        <v>906</v>
      </c>
      <c r="D688" s="279">
        <f>+IFERROR(VLOOKUP(B688,BP_202206!$B:$G,6,0),0)/$H$7</f>
        <v>-3.2221280000000001</v>
      </c>
      <c r="E688" s="279">
        <f>+IFERROR(VLOOKUP(B688,BP_202106!$B:$G,6,0),0)/$H$7</f>
        <v>-5.2798759999999998</v>
      </c>
      <c r="F688" s="279">
        <f>+IFERROR(VLOOKUP(B688,BP_202006!$B:$G,6,0),0)/$H$7</f>
        <v>0</v>
      </c>
      <c r="G688" s="279">
        <f t="shared" si="24"/>
        <v>2.0577479999999997</v>
      </c>
      <c r="H688" s="277"/>
    </row>
    <row r="689" spans="1:8">
      <c r="A689" s="278">
        <f t="shared" si="25"/>
        <v>8</v>
      </c>
      <c r="B689" s="318">
        <v>43901626</v>
      </c>
      <c r="C689" s="278" t="s">
        <v>907</v>
      </c>
      <c r="D689" s="279">
        <f>+IFERROR(VLOOKUP(B689,BP_202206!$B:$G,6,0),0)/$H$7</f>
        <v>-12.382633999999999</v>
      </c>
      <c r="E689" s="279">
        <f>+IFERROR(VLOOKUP(B689,BP_202106!$B:$G,6,0),0)/$H$7</f>
        <v>-13.776475</v>
      </c>
      <c r="F689" s="279">
        <f>+IFERROR(VLOOKUP(B689,BP_202006!$B:$G,6,0),0)/$H$7</f>
        <v>0</v>
      </c>
      <c r="G689" s="279">
        <f t="shared" si="24"/>
        <v>1.3938410000000001</v>
      </c>
      <c r="H689" s="277"/>
    </row>
    <row r="690" spans="1:8">
      <c r="A690" s="278">
        <f t="shared" si="25"/>
        <v>8</v>
      </c>
      <c r="B690" s="318">
        <v>43901627</v>
      </c>
      <c r="C690" s="278" t="s">
        <v>908</v>
      </c>
      <c r="D690" s="279">
        <f>+IFERROR(VLOOKUP(B690,BP_202206!$B:$G,6,0),0)/$H$7</f>
        <v>-31.293939999999999</v>
      </c>
      <c r="E690" s="279">
        <f>+IFERROR(VLOOKUP(B690,BP_202106!$B:$G,6,0),0)/$H$7</f>
        <v>-31.884442</v>
      </c>
      <c r="F690" s="279">
        <f>+IFERROR(VLOOKUP(B690,BP_202006!$B:$G,6,0),0)/$H$7</f>
        <v>0</v>
      </c>
      <c r="G690" s="279">
        <f t="shared" si="24"/>
        <v>0.59050200000000075</v>
      </c>
      <c r="H690" s="277"/>
    </row>
    <row r="691" spans="1:8">
      <c r="A691" s="278">
        <f t="shared" si="25"/>
        <v>8</v>
      </c>
      <c r="B691" s="318">
        <v>43901628</v>
      </c>
      <c r="C691" s="278" t="s">
        <v>909</v>
      </c>
      <c r="D691" s="279">
        <f>+IFERROR(VLOOKUP(B691,BP_202206!$B:$G,6,0),0)/$H$7</f>
        <v>-12.524005000000001</v>
      </c>
      <c r="E691" s="279">
        <f>+IFERROR(VLOOKUP(B691,BP_202106!$B:$G,6,0),0)/$H$7</f>
        <v>-14.084069</v>
      </c>
      <c r="F691" s="279">
        <f>+IFERROR(VLOOKUP(B691,BP_202006!$B:$G,6,0),0)/$H$7</f>
        <v>0</v>
      </c>
      <c r="G691" s="279">
        <f t="shared" ref="G691:G797" si="26">+D691-E691</f>
        <v>1.5600639999999988</v>
      </c>
      <c r="H691" s="277"/>
    </row>
    <row r="692" spans="1:8">
      <c r="A692" s="278">
        <f t="shared" si="25"/>
        <v>8</v>
      </c>
      <c r="B692" s="318">
        <v>43901629</v>
      </c>
      <c r="C692" s="278" t="s">
        <v>910</v>
      </c>
      <c r="D692" s="279">
        <f>+IFERROR(VLOOKUP(B692,BP_202206!$B:$G,6,0),0)/$H$7</f>
        <v>-28.162302</v>
      </c>
      <c r="E692" s="279">
        <f>+IFERROR(VLOOKUP(B692,BP_202106!$B:$G,6,0),0)/$H$7</f>
        <v>0</v>
      </c>
      <c r="F692" s="279">
        <f>+IFERROR(VLOOKUP(B692,BP_202006!$B:$G,6,0),0)/$H$7</f>
        <v>0</v>
      </c>
      <c r="G692" s="279">
        <f t="shared" si="26"/>
        <v>-28.162302</v>
      </c>
      <c r="H692" s="277"/>
    </row>
    <row r="693" spans="1:8">
      <c r="A693" s="278">
        <f t="shared" si="25"/>
        <v>8</v>
      </c>
      <c r="B693" s="318">
        <v>43901630</v>
      </c>
      <c r="C693" s="278" t="s">
        <v>911</v>
      </c>
      <c r="D693" s="279">
        <f>+IFERROR(VLOOKUP(B693,BP_202206!$B:$G,6,0),0)/$H$7</f>
        <v>-65.976896999999994</v>
      </c>
      <c r="E693" s="279">
        <f>+IFERROR(VLOOKUP(B693,BP_202106!$B:$G,6,0),0)/$H$7</f>
        <v>0</v>
      </c>
      <c r="F693" s="279">
        <f>+IFERROR(VLOOKUP(B693,BP_202006!$B:$G,6,0),0)/$H$7</f>
        <v>0</v>
      </c>
      <c r="G693" s="279">
        <f t="shared" si="26"/>
        <v>-65.976896999999994</v>
      </c>
      <c r="H693" s="277"/>
    </row>
    <row r="694" spans="1:8">
      <c r="A694" s="278">
        <f t="shared" si="25"/>
        <v>8</v>
      </c>
      <c r="B694" s="318">
        <v>43901631</v>
      </c>
      <c r="C694" s="278" t="s">
        <v>912</v>
      </c>
      <c r="D694" s="279">
        <f>+IFERROR(VLOOKUP(B694,BP_202206!$B:$G,6,0),0)/$H$7</f>
        <v>0</v>
      </c>
      <c r="E694" s="279">
        <f>+IFERROR(VLOOKUP(B694,BP_202106!$B:$G,6,0),0)/$H$7</f>
        <v>-35.206240000000001</v>
      </c>
      <c r="F694" s="279">
        <f>+IFERROR(VLOOKUP(B694,BP_202006!$B:$G,6,0),0)/$H$7</f>
        <v>0</v>
      </c>
      <c r="G694" s="279"/>
      <c r="H694" s="277"/>
    </row>
    <row r="695" spans="1:8">
      <c r="A695" s="278">
        <f t="shared" si="25"/>
        <v>8</v>
      </c>
      <c r="B695" s="318">
        <v>43901632</v>
      </c>
      <c r="C695" s="278" t="s">
        <v>913</v>
      </c>
      <c r="D695" s="279">
        <f>+IFERROR(VLOOKUP(B695,BP_202206!$B:$G,6,0),0)/$H$7</f>
        <v>-14.963333</v>
      </c>
      <c r="E695" s="279">
        <f>+IFERROR(VLOOKUP(B695,BP_202106!$B:$G,6,0),0)/$H$7</f>
        <v>0</v>
      </c>
      <c r="F695" s="279">
        <f>+IFERROR(VLOOKUP(B695,BP_202006!$B:$G,6,0),0)/$H$7</f>
        <v>0</v>
      </c>
      <c r="G695" s="279">
        <f t="shared" si="26"/>
        <v>-14.963333</v>
      </c>
      <c r="H695" s="277"/>
    </row>
    <row r="696" spans="1:8">
      <c r="A696" s="278">
        <f t="shared" si="25"/>
        <v>8</v>
      </c>
      <c r="B696" s="318">
        <v>43901633</v>
      </c>
      <c r="C696" s="278" t="s">
        <v>914</v>
      </c>
      <c r="D696" s="279">
        <f>+IFERROR(VLOOKUP(B696,BP_202206!$B:$G,6,0),0)/$H$7</f>
        <v>-2.1376189999999999</v>
      </c>
      <c r="E696" s="279">
        <f>+IFERROR(VLOOKUP(B696,BP_202106!$B:$G,6,0),0)/$H$7</f>
        <v>0</v>
      </c>
      <c r="F696" s="279">
        <f>+IFERROR(VLOOKUP(B696,BP_202006!$B:$G,6,0),0)/$H$7</f>
        <v>0</v>
      </c>
      <c r="G696" s="279">
        <f t="shared" si="26"/>
        <v>-2.1376189999999999</v>
      </c>
      <c r="H696" s="277"/>
    </row>
    <row r="697" spans="1:8">
      <c r="A697" s="278">
        <f t="shared" si="25"/>
        <v>8</v>
      </c>
      <c r="B697" s="318">
        <v>43901634</v>
      </c>
      <c r="C697" s="278" t="s">
        <v>915</v>
      </c>
      <c r="D697" s="279">
        <f>+IFERROR(VLOOKUP(B697,BP_202206!$B:$G,6,0),0)/$H$7</f>
        <v>-11.17415201</v>
      </c>
      <c r="E697" s="279">
        <f>+IFERROR(VLOOKUP(B697,BP_202106!$B:$G,6,0),0)/$H$7</f>
        <v>-20.595981999999999</v>
      </c>
      <c r="F697" s="279">
        <f>+IFERROR(VLOOKUP(B697,BP_202006!$B:$G,6,0),0)/$H$7</f>
        <v>0</v>
      </c>
      <c r="G697" s="279">
        <f t="shared" si="26"/>
        <v>9.4218299899999991</v>
      </c>
      <c r="H697" s="277"/>
    </row>
    <row r="698" spans="1:8">
      <c r="A698" s="278">
        <f t="shared" si="25"/>
        <v>8</v>
      </c>
      <c r="B698" s="318">
        <v>43901635</v>
      </c>
      <c r="C698" s="278" t="s">
        <v>916</v>
      </c>
      <c r="D698" s="279">
        <f>+IFERROR(VLOOKUP(B698,BP_202206!$B:$G,6,0),0)/$H$7</f>
        <v>-17.251736999999999</v>
      </c>
      <c r="E698" s="279">
        <f>+IFERROR(VLOOKUP(B698,BP_202106!$B:$G,6,0),0)/$H$7</f>
        <v>-11.234171999999999</v>
      </c>
      <c r="F698" s="279">
        <f>+IFERROR(VLOOKUP(B698,BP_202006!$B:$G,6,0),0)/$H$7</f>
        <v>0</v>
      </c>
      <c r="G698" s="279">
        <f t="shared" si="26"/>
        <v>-6.0175649999999994</v>
      </c>
      <c r="H698" s="277"/>
    </row>
    <row r="699" spans="1:8">
      <c r="A699" s="278">
        <f t="shared" si="25"/>
        <v>8</v>
      </c>
      <c r="B699" s="318">
        <v>43901636</v>
      </c>
      <c r="C699" s="278" t="s">
        <v>917</v>
      </c>
      <c r="D699" s="279">
        <f>+IFERROR(VLOOKUP(B699,BP_202206!$B:$G,6,0),0)/$H$7</f>
        <v>-3.356303</v>
      </c>
      <c r="E699" s="279">
        <f>+IFERROR(VLOOKUP(B699,BP_202106!$B:$G,6,0),0)/$H$7</f>
        <v>0</v>
      </c>
      <c r="F699" s="279">
        <f>+IFERROR(VLOOKUP(B699,BP_202006!$B:$G,6,0),0)/$H$7</f>
        <v>0</v>
      </c>
      <c r="G699" s="279">
        <f t="shared" si="26"/>
        <v>-3.356303</v>
      </c>
      <c r="H699" s="277"/>
    </row>
    <row r="700" spans="1:8">
      <c r="A700" s="278">
        <f t="shared" si="25"/>
        <v>8</v>
      </c>
      <c r="B700" s="318">
        <v>43901637</v>
      </c>
      <c r="C700" s="278" t="s">
        <v>918</v>
      </c>
      <c r="D700" s="279">
        <f>+IFERROR(VLOOKUP(B700,BP_202206!$B:$G,6,0),0)/$H$7</f>
        <v>-6.4424539999999997</v>
      </c>
      <c r="E700" s="279">
        <f>+IFERROR(VLOOKUP(B700,BP_202106!$B:$G,6,0),0)/$H$7</f>
        <v>-1.8723620000000001</v>
      </c>
      <c r="F700" s="279">
        <f>+IFERROR(VLOOKUP(B700,BP_202006!$B:$G,6,0),0)/$H$7</f>
        <v>0</v>
      </c>
      <c r="G700" s="279">
        <f t="shared" si="26"/>
        <v>-4.5700919999999998</v>
      </c>
      <c r="H700" s="277"/>
    </row>
    <row r="701" spans="1:8">
      <c r="A701" s="278">
        <f t="shared" si="25"/>
        <v>8</v>
      </c>
      <c r="B701" s="318">
        <v>43901638</v>
      </c>
      <c r="C701" s="278" t="s">
        <v>919</v>
      </c>
      <c r="D701" s="279">
        <f>+IFERROR(VLOOKUP(B701,BP_202206!$B:$G,6,0),0)/$H$7</f>
        <v>-3.356303</v>
      </c>
      <c r="E701" s="279">
        <f>+IFERROR(VLOOKUP(B701,BP_202106!$B:$G,6,0),0)/$H$7</f>
        <v>0</v>
      </c>
      <c r="F701" s="279">
        <f>+IFERROR(VLOOKUP(B701,BP_202006!$B:$G,6,0),0)/$H$7</f>
        <v>0</v>
      </c>
      <c r="G701" s="279">
        <f t="shared" si="26"/>
        <v>-3.356303</v>
      </c>
      <c r="H701" s="277"/>
    </row>
    <row r="702" spans="1:8">
      <c r="A702" s="278">
        <f t="shared" ref="A702:A807" si="27">+LEN(B702)</f>
        <v>8</v>
      </c>
      <c r="B702" s="318">
        <v>43901639</v>
      </c>
      <c r="C702" s="278" t="s">
        <v>920</v>
      </c>
      <c r="D702" s="279">
        <f>+IFERROR(VLOOKUP(B702,BP_202206!$B:$G,6,0),0)/$H$7</f>
        <v>-1.250481</v>
      </c>
      <c r="E702" s="279">
        <f>+IFERROR(VLOOKUP(B702,BP_202106!$B:$G,6,0),0)/$H$7</f>
        <v>0</v>
      </c>
      <c r="F702" s="279">
        <f>+IFERROR(VLOOKUP(B702,BP_202006!$B:$G,6,0),0)/$H$7</f>
        <v>0</v>
      </c>
      <c r="G702" s="279">
        <f t="shared" si="26"/>
        <v>-1.250481</v>
      </c>
      <c r="H702" s="277"/>
    </row>
    <row r="703" spans="1:8">
      <c r="A703" s="278">
        <f t="shared" si="27"/>
        <v>8</v>
      </c>
      <c r="B703" s="318">
        <v>43901640</v>
      </c>
      <c r="C703" s="278" t="s">
        <v>921</v>
      </c>
      <c r="D703" s="279">
        <f>+IFERROR(VLOOKUP(B703,BP_202206!$B:$G,6,0),0)/$H$7</f>
        <v>-3.356303</v>
      </c>
      <c r="E703" s="279">
        <f>+IFERROR(VLOOKUP(B703,BP_202106!$B:$G,6,0),0)/$H$7</f>
        <v>0</v>
      </c>
      <c r="F703" s="279">
        <f>+IFERROR(VLOOKUP(B703,BP_202006!$B:$G,6,0),0)/$H$7</f>
        <v>0</v>
      </c>
      <c r="G703" s="279">
        <f t="shared" si="26"/>
        <v>-3.356303</v>
      </c>
      <c r="H703" s="277"/>
    </row>
    <row r="704" spans="1:8">
      <c r="A704" s="278">
        <f t="shared" si="27"/>
        <v>8</v>
      </c>
      <c r="B704" s="318">
        <v>43901641</v>
      </c>
      <c r="C704" s="278" t="s">
        <v>922</v>
      </c>
      <c r="D704" s="279">
        <f>+IFERROR(VLOOKUP(B704,BP_202206!$B:$G,6,0),0)/$H$7</f>
        <v>-2.9349560000000001</v>
      </c>
      <c r="E704" s="279">
        <f>+IFERROR(VLOOKUP(B704,BP_202106!$B:$G,6,0),0)/$H$7</f>
        <v>0</v>
      </c>
      <c r="F704" s="279">
        <f>+IFERROR(VLOOKUP(B704,BP_202006!$B:$G,6,0),0)/$H$7</f>
        <v>0</v>
      </c>
      <c r="G704" s="279">
        <f t="shared" si="26"/>
        <v>-2.9349560000000001</v>
      </c>
      <c r="H704" s="277"/>
    </row>
    <row r="705" spans="1:8">
      <c r="A705" s="278">
        <f t="shared" si="27"/>
        <v>8</v>
      </c>
      <c r="B705" s="318">
        <v>43901642</v>
      </c>
      <c r="C705" s="278" t="s">
        <v>923</v>
      </c>
      <c r="D705" s="279">
        <f>+IFERROR(VLOOKUP(B705,BP_202206!$B:$G,6,0),0)/$H$7</f>
        <v>-0.151195</v>
      </c>
      <c r="E705" s="279">
        <f>+IFERROR(VLOOKUP(B705,BP_202106!$B:$G,6,0),0)/$H$7</f>
        <v>0</v>
      </c>
      <c r="F705" s="279">
        <f>+IFERROR(VLOOKUP(B705,BP_202006!$B:$G,6,0),0)/$H$7</f>
        <v>0</v>
      </c>
      <c r="G705" s="279">
        <f t="shared" si="26"/>
        <v>-0.151195</v>
      </c>
      <c r="H705" s="277"/>
    </row>
    <row r="706" spans="1:8">
      <c r="A706" s="278">
        <f t="shared" si="27"/>
        <v>8</v>
      </c>
      <c r="B706" s="318">
        <v>43901643</v>
      </c>
      <c r="C706" s="278" t="s">
        <v>924</v>
      </c>
      <c r="D706" s="279">
        <f>+IFERROR(VLOOKUP(B706,BP_202206!$B:$G,6,0),0)/$H$7</f>
        <v>-13.409466</v>
      </c>
      <c r="E706" s="279">
        <f>+IFERROR(VLOOKUP(B706,BP_202106!$B:$G,6,0),0)/$H$7</f>
        <v>-13.987472</v>
      </c>
      <c r="F706" s="279">
        <f>+IFERROR(VLOOKUP(B706,BP_202006!$B:$G,6,0),0)/$H$7</f>
        <v>0</v>
      </c>
      <c r="G706" s="279">
        <f t="shared" si="26"/>
        <v>0.57800600000000024</v>
      </c>
      <c r="H706" s="277"/>
    </row>
    <row r="707" spans="1:8">
      <c r="A707" s="278">
        <f t="shared" si="27"/>
        <v>8</v>
      </c>
      <c r="B707" s="318">
        <v>43901644</v>
      </c>
      <c r="C707" s="278" t="s">
        <v>925</v>
      </c>
      <c r="D707" s="279">
        <f>+IFERROR(VLOOKUP(B707,BP_202206!$B:$G,6,0),0)/$H$7</f>
        <v>-63.925038000000001</v>
      </c>
      <c r="E707" s="279">
        <f>+IFERROR(VLOOKUP(B707,BP_202106!$B:$G,6,0),0)/$H$7</f>
        <v>0</v>
      </c>
      <c r="F707" s="279">
        <f>+IFERROR(VLOOKUP(B707,BP_202006!$B:$G,6,0),0)/$H$7</f>
        <v>0</v>
      </c>
      <c r="G707" s="279"/>
      <c r="H707" s="277"/>
    </row>
    <row r="708" spans="1:8">
      <c r="A708" s="278">
        <f t="shared" si="27"/>
        <v>8</v>
      </c>
      <c r="B708" s="318">
        <v>43901645</v>
      </c>
      <c r="C708" s="278" t="s">
        <v>926</v>
      </c>
      <c r="D708" s="279">
        <f>+IFERROR(VLOOKUP(B708,BP_202206!$B:$G,6,0),0)/$H$7</f>
        <v>0</v>
      </c>
      <c r="E708" s="279">
        <f>+IFERROR(VLOOKUP(B708,BP_202106!$B:$G,6,0),0)/$H$7</f>
        <v>-1.0174399999999999</v>
      </c>
      <c r="F708" s="279">
        <f>+IFERROR(VLOOKUP(B708,BP_202006!$B:$G,6,0),0)/$H$7</f>
        <v>0</v>
      </c>
      <c r="G708" s="279">
        <f t="shared" si="26"/>
        <v>1.0174399999999999</v>
      </c>
      <c r="H708" s="277"/>
    </row>
    <row r="709" spans="1:8">
      <c r="A709" s="278">
        <f t="shared" si="27"/>
        <v>8</v>
      </c>
      <c r="B709" s="318">
        <v>43901646</v>
      </c>
      <c r="C709" s="278" t="s">
        <v>927</v>
      </c>
      <c r="D709" s="279">
        <f>+IFERROR(VLOOKUP(B709,BP_202206!$B:$G,6,0),0)/$H$7</f>
        <v>-33.318210999999998</v>
      </c>
      <c r="E709" s="279">
        <f>+IFERROR(VLOOKUP(B709,BP_202106!$B:$G,6,0),0)/$H$7</f>
        <v>0</v>
      </c>
      <c r="F709" s="279">
        <f>+IFERROR(VLOOKUP(B709,BP_202006!$B:$G,6,0),0)/$H$7</f>
        <v>0</v>
      </c>
      <c r="G709" s="279"/>
      <c r="H709" s="277"/>
    </row>
    <row r="710" spans="1:8">
      <c r="A710" s="278">
        <f t="shared" si="27"/>
        <v>8</v>
      </c>
      <c r="B710" s="318">
        <v>43901647</v>
      </c>
      <c r="C710" s="278" t="s">
        <v>928</v>
      </c>
      <c r="D710" s="279">
        <f>+IFERROR(VLOOKUP(B710,BP_202206!$B:$G,6,0),0)/$H$7</f>
        <v>0</v>
      </c>
      <c r="E710" s="279">
        <f>+IFERROR(VLOOKUP(B710,BP_202106!$B:$G,6,0),0)/$H$7</f>
        <v>0</v>
      </c>
      <c r="F710" s="279">
        <f>+IFERROR(VLOOKUP(B710,BP_202006!$B:$G,6,0),0)/$H$7</f>
        <v>0</v>
      </c>
      <c r="G710" s="279"/>
      <c r="H710" s="277"/>
    </row>
    <row r="711" spans="1:8">
      <c r="A711" s="278">
        <f t="shared" si="27"/>
        <v>8</v>
      </c>
      <c r="B711" s="318">
        <v>43901648</v>
      </c>
      <c r="C711" s="278" t="s">
        <v>929</v>
      </c>
      <c r="D711" s="279">
        <f>+IFERROR(VLOOKUP(B711,BP_202206!$B:$G,6,0),0)/$H$7</f>
        <v>-31.368912999999999</v>
      </c>
      <c r="E711" s="279">
        <f>+IFERROR(VLOOKUP(B711,BP_202106!$B:$G,6,0),0)/$H$7</f>
        <v>0</v>
      </c>
      <c r="F711" s="279">
        <f>+IFERROR(VLOOKUP(B711,BP_202006!$B:$G,6,0),0)/$H$7</f>
        <v>0</v>
      </c>
      <c r="G711" s="279"/>
      <c r="H711" s="277"/>
    </row>
    <row r="712" spans="1:8">
      <c r="A712" s="278">
        <f t="shared" si="27"/>
        <v>8</v>
      </c>
      <c r="B712" s="318">
        <v>43901649</v>
      </c>
      <c r="C712" s="278" t="s">
        <v>930</v>
      </c>
      <c r="D712" s="279">
        <f>+IFERROR(VLOOKUP(B712,BP_202206!$B:$G,6,0),0)/$H$7</f>
        <v>0</v>
      </c>
      <c r="E712" s="279">
        <f>+IFERROR(VLOOKUP(B712,BP_202106!$B:$G,6,0),0)/$H$7</f>
        <v>0</v>
      </c>
      <c r="F712" s="279">
        <f>+IFERROR(VLOOKUP(B712,BP_202006!$B:$G,6,0),0)/$H$7</f>
        <v>0</v>
      </c>
      <c r="G712" s="279"/>
      <c r="H712" s="277"/>
    </row>
    <row r="713" spans="1:8">
      <c r="A713" s="278">
        <f t="shared" si="27"/>
        <v>8</v>
      </c>
      <c r="B713" s="318">
        <v>43901650</v>
      </c>
      <c r="C713" s="278" t="s">
        <v>931</v>
      </c>
      <c r="D713" s="279">
        <f>+IFERROR(VLOOKUP(B713,BP_202206!$B:$G,6,0),0)/$H$7</f>
        <v>-12.582877</v>
      </c>
      <c r="E713" s="279">
        <f>+IFERROR(VLOOKUP(B713,BP_202106!$B:$G,6,0),0)/$H$7</f>
        <v>-12.427982</v>
      </c>
      <c r="F713" s="279">
        <f>+IFERROR(VLOOKUP(B713,BP_202006!$B:$G,6,0),0)/$H$7</f>
        <v>0</v>
      </c>
      <c r="G713" s="279">
        <f t="shared" si="26"/>
        <v>-0.15489499999999978</v>
      </c>
      <c r="H713" s="277"/>
    </row>
    <row r="714" spans="1:8">
      <c r="A714" s="278">
        <f t="shared" si="27"/>
        <v>8</v>
      </c>
      <c r="B714" s="318">
        <v>43901651</v>
      </c>
      <c r="C714" s="278" t="s">
        <v>932</v>
      </c>
      <c r="D714" s="279">
        <f>+IFERROR(VLOOKUP(B714,BP_202206!$B:$G,6,0),0)/$H$7</f>
        <v>0</v>
      </c>
      <c r="E714" s="279">
        <f>+IFERROR(VLOOKUP(B714,BP_202106!$B:$G,6,0),0)/$H$7</f>
        <v>0</v>
      </c>
      <c r="F714" s="279">
        <f>+IFERROR(VLOOKUP(B714,BP_202006!$B:$G,6,0),0)/$H$7</f>
        <v>0</v>
      </c>
      <c r="G714" s="279"/>
      <c r="H714" s="277"/>
    </row>
    <row r="715" spans="1:8">
      <c r="A715" s="278">
        <f t="shared" si="27"/>
        <v>8</v>
      </c>
      <c r="B715" s="318">
        <v>43901652</v>
      </c>
      <c r="C715" s="278" t="s">
        <v>933</v>
      </c>
      <c r="D715" s="279">
        <f>+IFERROR(VLOOKUP(B715,BP_202206!$B:$G,6,0),0)/$H$7</f>
        <v>-21.263183999999999</v>
      </c>
      <c r="E715" s="279">
        <f>+IFERROR(VLOOKUP(B715,BP_202106!$B:$G,6,0),0)/$H$7</f>
        <v>0</v>
      </c>
      <c r="F715" s="279">
        <f>+IFERROR(VLOOKUP(B715,BP_202006!$B:$G,6,0),0)/$H$7</f>
        <v>0</v>
      </c>
      <c r="G715" s="279"/>
      <c r="H715" s="277"/>
    </row>
    <row r="716" spans="1:8">
      <c r="A716" s="278">
        <f t="shared" si="27"/>
        <v>8</v>
      </c>
      <c r="B716" s="318">
        <v>43901653</v>
      </c>
      <c r="C716" s="278" t="s">
        <v>934</v>
      </c>
      <c r="D716" s="279">
        <f>+IFERROR(VLOOKUP(B716,BP_202206!$B:$G,6,0),0)/$H$7</f>
        <v>-25.041029999999999</v>
      </c>
      <c r="E716" s="279">
        <f>+IFERROR(VLOOKUP(B716,BP_202106!$B:$G,6,0),0)/$H$7</f>
        <v>0</v>
      </c>
      <c r="F716" s="279">
        <f>+IFERROR(VLOOKUP(B716,BP_202006!$B:$G,6,0),0)/$H$7</f>
        <v>0</v>
      </c>
      <c r="G716" s="279"/>
      <c r="H716" s="277"/>
    </row>
    <row r="717" spans="1:8">
      <c r="A717" s="278">
        <f t="shared" si="27"/>
        <v>8</v>
      </c>
      <c r="B717" s="318">
        <v>43901654</v>
      </c>
      <c r="C717" s="278" t="s">
        <v>935</v>
      </c>
      <c r="D717" s="279">
        <f>+IFERROR(VLOOKUP(B717,BP_202206!$B:$G,6,0),0)/$H$7</f>
        <v>0</v>
      </c>
      <c r="E717" s="279">
        <f>+IFERROR(VLOOKUP(B717,BP_202106!$B:$G,6,0),0)/$H$7</f>
        <v>-11.834765000000001</v>
      </c>
      <c r="F717" s="279">
        <f>+IFERROR(VLOOKUP(B717,BP_202006!$B:$G,6,0),0)/$H$7</f>
        <v>0</v>
      </c>
      <c r="G717" s="279">
        <f t="shared" si="26"/>
        <v>11.834765000000001</v>
      </c>
      <c r="H717" s="277"/>
    </row>
    <row r="718" spans="1:8">
      <c r="A718" s="278">
        <f t="shared" si="27"/>
        <v>8</v>
      </c>
      <c r="B718" s="318">
        <v>43901655</v>
      </c>
      <c r="C718" s="278" t="s">
        <v>936</v>
      </c>
      <c r="D718" s="279">
        <f>+IFERROR(VLOOKUP(B718,BP_202206!$B:$G,6,0),0)/$H$7</f>
        <v>0</v>
      </c>
      <c r="E718" s="279">
        <f>+IFERROR(VLOOKUP(B718,BP_202106!$B:$G,6,0),0)/$H$7</f>
        <v>0</v>
      </c>
      <c r="F718" s="279">
        <f>+IFERROR(VLOOKUP(B718,BP_202006!$B:$G,6,0),0)/$H$7</f>
        <v>0</v>
      </c>
      <c r="G718" s="279"/>
      <c r="H718" s="277"/>
    </row>
    <row r="719" spans="1:8">
      <c r="A719" s="278">
        <f t="shared" si="27"/>
        <v>8</v>
      </c>
      <c r="B719" s="318">
        <v>43901656</v>
      </c>
      <c r="C719" s="278" t="s">
        <v>937</v>
      </c>
      <c r="D719" s="279">
        <f>+IFERROR(VLOOKUP(B719,BP_202206!$B:$G,6,0),0)/$H$7</f>
        <v>0</v>
      </c>
      <c r="E719" s="279">
        <f>+IFERROR(VLOOKUP(B719,BP_202106!$B:$G,6,0),0)/$H$7</f>
        <v>-23.753664000000001</v>
      </c>
      <c r="F719" s="279">
        <f>+IFERROR(VLOOKUP(B719,BP_202006!$B:$G,6,0),0)/$H$7</f>
        <v>0</v>
      </c>
      <c r="G719" s="279">
        <f t="shared" ref="G719" si="28">+D719-E719</f>
        <v>23.753664000000001</v>
      </c>
      <c r="H719" s="277"/>
    </row>
    <row r="720" spans="1:8">
      <c r="A720" s="278">
        <f t="shared" si="27"/>
        <v>8</v>
      </c>
      <c r="B720" s="318">
        <v>43901657</v>
      </c>
      <c r="C720" s="278" t="s">
        <v>938</v>
      </c>
      <c r="D720" s="279">
        <f>+IFERROR(VLOOKUP(B720,BP_202206!$B:$G,6,0),0)/$H$7</f>
        <v>-32.546385000000001</v>
      </c>
      <c r="E720" s="279">
        <f>+IFERROR(VLOOKUP(B720,BP_202106!$B:$G,6,0),0)/$H$7</f>
        <v>0</v>
      </c>
      <c r="F720" s="279">
        <f>+IFERROR(VLOOKUP(B720,BP_202006!$B:$G,6,0),0)/$H$7</f>
        <v>0</v>
      </c>
      <c r="G720" s="279"/>
      <c r="H720" s="277"/>
    </row>
    <row r="721" spans="1:8">
      <c r="A721" s="278">
        <f t="shared" si="27"/>
        <v>8</v>
      </c>
      <c r="B721" s="318">
        <v>43901658</v>
      </c>
      <c r="C721" s="278" t="s">
        <v>939</v>
      </c>
      <c r="D721" s="279">
        <f>+IFERROR(VLOOKUP(B721,BP_202206!$B:$G,6,0),0)/$H$7</f>
        <v>0</v>
      </c>
      <c r="E721" s="279">
        <f>+IFERROR(VLOOKUP(B721,BP_202106!$B:$G,6,0),0)/$H$7</f>
        <v>-21.37923</v>
      </c>
      <c r="F721" s="279">
        <f>+IFERROR(VLOOKUP(B721,BP_202006!$B:$G,6,0),0)/$H$7</f>
        <v>0</v>
      </c>
      <c r="G721" s="279">
        <f t="shared" si="26"/>
        <v>21.37923</v>
      </c>
      <c r="H721" s="277"/>
    </row>
    <row r="722" spans="1:8">
      <c r="A722" s="278">
        <f t="shared" si="27"/>
        <v>8</v>
      </c>
      <c r="B722" s="318">
        <v>43901659</v>
      </c>
      <c r="C722" s="278" t="s">
        <v>940</v>
      </c>
      <c r="D722" s="279">
        <f>+IFERROR(VLOOKUP(B722,BP_202206!$B:$G,6,0),0)/$H$7</f>
        <v>-3.356303</v>
      </c>
      <c r="E722" s="279">
        <f>+IFERROR(VLOOKUP(B722,BP_202106!$B:$G,6,0),0)/$H$7</f>
        <v>-1.636916</v>
      </c>
      <c r="F722" s="279">
        <f>+IFERROR(VLOOKUP(B722,BP_202006!$B:$G,6,0),0)/$H$7</f>
        <v>0</v>
      </c>
      <c r="G722" s="279">
        <f t="shared" si="26"/>
        <v>-1.719387</v>
      </c>
      <c r="H722" s="277"/>
    </row>
    <row r="723" spans="1:8">
      <c r="A723" s="278">
        <f t="shared" si="27"/>
        <v>8</v>
      </c>
      <c r="B723" s="318">
        <v>43901660</v>
      </c>
      <c r="C723" s="278" t="s">
        <v>941</v>
      </c>
      <c r="D723" s="279">
        <f>+IFERROR(VLOOKUP(B723,BP_202206!$B:$G,6,0),0)/$H$7</f>
        <v>0</v>
      </c>
      <c r="E723" s="279">
        <f>+IFERROR(VLOOKUP(B723,BP_202106!$B:$G,6,0),0)/$H$7</f>
        <v>-19.375298000000001</v>
      </c>
      <c r="F723" s="279">
        <f>+IFERROR(VLOOKUP(B723,BP_202006!$B:$G,6,0),0)/$H$7</f>
        <v>0</v>
      </c>
      <c r="G723" s="279">
        <f t="shared" ref="G723:G732" si="29">+D723-E723</f>
        <v>19.375298000000001</v>
      </c>
      <c r="H723" s="277"/>
    </row>
    <row r="724" spans="1:8">
      <c r="A724" s="278">
        <f t="shared" si="27"/>
        <v>8</v>
      </c>
      <c r="B724" s="318">
        <v>43901661</v>
      </c>
      <c r="C724" s="278" t="s">
        <v>942</v>
      </c>
      <c r="D724" s="279">
        <f>+IFERROR(VLOOKUP(B724,BP_202206!$B:$G,6,0),0)/$H$7</f>
        <v>-3.356303</v>
      </c>
      <c r="E724" s="279">
        <f>+IFERROR(VLOOKUP(B724,BP_202106!$B:$G,6,0),0)/$H$7</f>
        <v>-1.636916</v>
      </c>
      <c r="F724" s="279">
        <f>+IFERROR(VLOOKUP(B724,BP_202006!$B:$G,6,0),0)/$H$7</f>
        <v>0</v>
      </c>
      <c r="G724" s="279">
        <f t="shared" si="29"/>
        <v>-1.719387</v>
      </c>
      <c r="H724" s="277"/>
    </row>
    <row r="725" spans="1:8">
      <c r="A725" s="278">
        <f t="shared" si="27"/>
        <v>8</v>
      </c>
      <c r="B725" s="318">
        <v>43901662</v>
      </c>
      <c r="C725" s="278" t="s">
        <v>943</v>
      </c>
      <c r="D725" s="279">
        <f>+IFERROR(VLOOKUP(B725,BP_202206!$B:$G,6,0),0)/$H$7</f>
        <v>-3.356303</v>
      </c>
      <c r="E725" s="279">
        <f>+IFERROR(VLOOKUP(B725,BP_202106!$B:$G,6,0),0)/$H$7</f>
        <v>-1.636916</v>
      </c>
      <c r="F725" s="279">
        <f>+IFERROR(VLOOKUP(B725,BP_202006!$B:$G,6,0),0)/$H$7</f>
        <v>0</v>
      </c>
      <c r="G725" s="279">
        <f t="shared" si="29"/>
        <v>-1.719387</v>
      </c>
      <c r="H725" s="277"/>
    </row>
    <row r="726" spans="1:8">
      <c r="A726" s="278">
        <f t="shared" si="27"/>
        <v>8</v>
      </c>
      <c r="B726" s="318">
        <v>43901663</v>
      </c>
      <c r="C726" s="278" t="s">
        <v>944</v>
      </c>
      <c r="D726" s="279">
        <f>+IFERROR(VLOOKUP(B726,BP_202206!$B:$G,6,0),0)/$H$7</f>
        <v>-3.356303</v>
      </c>
      <c r="E726" s="279">
        <f>+IFERROR(VLOOKUP(B726,BP_202106!$B:$G,6,0),0)/$H$7</f>
        <v>-1.636916</v>
      </c>
      <c r="F726" s="279">
        <f>+IFERROR(VLOOKUP(B726,BP_202006!$B:$G,6,0),0)/$H$7</f>
        <v>0</v>
      </c>
      <c r="G726" s="279">
        <f t="shared" si="29"/>
        <v>-1.719387</v>
      </c>
      <c r="H726" s="277"/>
    </row>
    <row r="727" spans="1:8">
      <c r="A727" s="278">
        <f t="shared" si="27"/>
        <v>8</v>
      </c>
      <c r="B727" s="318">
        <v>43901664</v>
      </c>
      <c r="C727" s="278" t="s">
        <v>945</v>
      </c>
      <c r="D727" s="279">
        <f>+IFERROR(VLOOKUP(B727,BP_202206!$B:$G,6,0),0)/$H$7</f>
        <v>-3.2461060000000002</v>
      </c>
      <c r="E727" s="279">
        <f>+IFERROR(VLOOKUP(B727,BP_202106!$B:$G,6,0),0)/$H$7</f>
        <v>-1.636916</v>
      </c>
      <c r="F727" s="279">
        <f>+IFERROR(VLOOKUP(B727,BP_202006!$B:$G,6,0),0)/$H$7</f>
        <v>0</v>
      </c>
      <c r="G727" s="279">
        <f t="shared" si="29"/>
        <v>-1.6091900000000001</v>
      </c>
      <c r="H727" s="277"/>
    </row>
    <row r="728" spans="1:8">
      <c r="A728" s="278">
        <f t="shared" si="27"/>
        <v>8</v>
      </c>
      <c r="B728" s="318">
        <v>43901665</v>
      </c>
      <c r="C728" s="278" t="s">
        <v>946</v>
      </c>
      <c r="D728" s="279">
        <f>+IFERROR(VLOOKUP(B728,BP_202206!$B:$G,6,0),0)/$H$7</f>
        <v>0</v>
      </c>
      <c r="E728" s="279">
        <f>+IFERROR(VLOOKUP(B728,BP_202106!$B:$G,6,0),0)/$H$7</f>
        <v>-1.636916</v>
      </c>
      <c r="F728" s="279">
        <f>+IFERROR(VLOOKUP(B728,BP_202006!$B:$G,6,0),0)/$H$7</f>
        <v>0</v>
      </c>
      <c r="G728" s="279">
        <f t="shared" si="29"/>
        <v>1.636916</v>
      </c>
      <c r="H728" s="277"/>
    </row>
    <row r="729" spans="1:8">
      <c r="A729" s="278">
        <f t="shared" si="27"/>
        <v>8</v>
      </c>
      <c r="B729" s="318">
        <v>43901666</v>
      </c>
      <c r="C729" s="278" t="s">
        <v>947</v>
      </c>
      <c r="D729" s="279">
        <f>+IFERROR(VLOOKUP(B729,BP_202206!$B:$G,6,0),0)/$H$7</f>
        <v>-1.945867</v>
      </c>
      <c r="E729" s="279">
        <f>+IFERROR(VLOOKUP(B729,BP_202106!$B:$G,6,0),0)/$H$7</f>
        <v>-3.1506569999999998</v>
      </c>
      <c r="F729" s="279">
        <f>+IFERROR(VLOOKUP(B729,BP_202006!$B:$G,6,0),0)/$H$7</f>
        <v>0</v>
      </c>
      <c r="G729" s="279">
        <f t="shared" si="29"/>
        <v>1.2047899999999998</v>
      </c>
      <c r="H729" s="277"/>
    </row>
    <row r="730" spans="1:8">
      <c r="A730" s="278">
        <f t="shared" si="27"/>
        <v>8</v>
      </c>
      <c r="B730" s="318">
        <v>43901667</v>
      </c>
      <c r="C730" s="278" t="s">
        <v>948</v>
      </c>
      <c r="D730" s="279">
        <f>+IFERROR(VLOOKUP(B730,BP_202206!$B:$G,6,0),0)/$H$7</f>
        <v>-1.945867</v>
      </c>
      <c r="E730" s="279">
        <f>+IFERROR(VLOOKUP(B730,BP_202106!$B:$G,6,0),0)/$H$7</f>
        <v>-3.1506569999999998</v>
      </c>
      <c r="F730" s="279">
        <f>+IFERROR(VLOOKUP(B730,BP_202006!$B:$G,6,0),0)/$H$7</f>
        <v>0</v>
      </c>
      <c r="G730" s="279">
        <f t="shared" si="29"/>
        <v>1.2047899999999998</v>
      </c>
      <c r="H730" s="277"/>
    </row>
    <row r="731" spans="1:8">
      <c r="A731" s="278">
        <f t="shared" si="27"/>
        <v>8</v>
      </c>
      <c r="B731" s="318">
        <v>43901668</v>
      </c>
      <c r="C731" s="278" t="s">
        <v>949</v>
      </c>
      <c r="D731" s="279">
        <f>+IFERROR(VLOOKUP(B731,BP_202206!$B:$G,6,0),0)/$H$7</f>
        <v>-0.151195</v>
      </c>
      <c r="E731" s="279">
        <f>+IFERROR(VLOOKUP(B731,BP_202106!$B:$G,6,0),0)/$H$7</f>
        <v>-3.1506569999999998</v>
      </c>
      <c r="F731" s="279">
        <f>+IFERROR(VLOOKUP(B731,BP_202006!$B:$G,6,0),0)/$H$7</f>
        <v>0</v>
      </c>
      <c r="G731" s="279">
        <f t="shared" si="29"/>
        <v>2.9994619999999999</v>
      </c>
      <c r="H731" s="277"/>
    </row>
    <row r="732" spans="1:8">
      <c r="A732" s="278">
        <f t="shared" si="27"/>
        <v>8</v>
      </c>
      <c r="B732" s="318">
        <v>43901669</v>
      </c>
      <c r="C732" s="278" t="s">
        <v>950</v>
      </c>
      <c r="D732" s="279">
        <f>+IFERROR(VLOOKUP(B732,BP_202206!$B:$G,6,0),0)/$H$7</f>
        <v>0</v>
      </c>
      <c r="E732" s="279">
        <f>+IFERROR(VLOOKUP(B732,BP_202106!$B:$G,6,0),0)/$H$7</f>
        <v>-22.175114000000001</v>
      </c>
      <c r="F732" s="279">
        <f>+IFERROR(VLOOKUP(B732,BP_202006!$B:$G,6,0),0)/$H$7</f>
        <v>0</v>
      </c>
      <c r="G732" s="279">
        <f t="shared" si="29"/>
        <v>22.175114000000001</v>
      </c>
      <c r="H732" s="277"/>
    </row>
    <row r="733" spans="1:8">
      <c r="A733" s="278">
        <f t="shared" si="27"/>
        <v>8</v>
      </c>
      <c r="B733" s="318">
        <v>43901670</v>
      </c>
      <c r="C733" s="278" t="s">
        <v>951</v>
      </c>
      <c r="D733" s="279">
        <f>+IFERROR(VLOOKUP(B733,BP_202206!$B:$G,6,0),0)/$H$7</f>
        <v>0</v>
      </c>
      <c r="E733" s="279">
        <f>+IFERROR(VLOOKUP(B733,BP_202106!$B:$G,6,0),0)/$H$7</f>
        <v>-1.636916</v>
      </c>
      <c r="F733" s="279">
        <f>+IFERROR(VLOOKUP(B733,BP_202006!$B:$G,6,0),0)/$H$7</f>
        <v>0</v>
      </c>
      <c r="G733" s="279">
        <f t="shared" ref="G733:G734" si="30">+D733-E733</f>
        <v>1.636916</v>
      </c>
      <c r="H733" s="277"/>
    </row>
    <row r="734" spans="1:8">
      <c r="A734" s="278">
        <f t="shared" si="27"/>
        <v>8</v>
      </c>
      <c r="B734" s="318">
        <v>43901671</v>
      </c>
      <c r="C734" s="278" t="s">
        <v>952</v>
      </c>
      <c r="D734" s="279">
        <f>+IFERROR(VLOOKUP(B734,BP_202206!$B:$G,6,0),0)/$H$7</f>
        <v>-3.2461060000000002</v>
      </c>
      <c r="E734" s="279">
        <f>+IFERROR(VLOOKUP(B734,BP_202106!$B:$G,6,0),0)/$H$7</f>
        <v>-3.2577039999999999</v>
      </c>
      <c r="F734" s="279">
        <f>+IFERROR(VLOOKUP(B734,BP_202006!$B:$G,6,0),0)/$H$7</f>
        <v>0</v>
      </c>
      <c r="G734" s="279">
        <f t="shared" si="30"/>
        <v>1.1597999999999775E-2</v>
      </c>
      <c r="H734" s="277"/>
    </row>
    <row r="735" spans="1:8">
      <c r="A735" s="278">
        <f t="shared" si="27"/>
        <v>8</v>
      </c>
      <c r="B735" s="318">
        <v>43901672</v>
      </c>
      <c r="C735" s="278" t="s">
        <v>953</v>
      </c>
      <c r="D735" s="279">
        <f>+IFERROR(VLOOKUP(B735,BP_202206!$B:$G,6,0),0)/$H$7</f>
        <v>0</v>
      </c>
      <c r="E735" s="279">
        <f>+IFERROR(VLOOKUP(B735,BP_202106!$B:$G,6,0),0)/$H$7</f>
        <v>0</v>
      </c>
      <c r="F735" s="279">
        <f>+IFERROR(VLOOKUP(B735,BP_202006!$B:$G,6,0),0)/$H$7</f>
        <v>0</v>
      </c>
      <c r="G735" s="279">
        <f t="shared" ref="G735:G742" si="31">+D735-E735</f>
        <v>0</v>
      </c>
      <c r="H735" s="277"/>
    </row>
    <row r="736" spans="1:8">
      <c r="A736" s="278">
        <f t="shared" si="27"/>
        <v>8</v>
      </c>
      <c r="B736" s="318">
        <v>43901673</v>
      </c>
      <c r="C736" s="278" t="s">
        <v>954</v>
      </c>
      <c r="D736" s="279">
        <f>+IFERROR(VLOOKUP(B736,BP_202206!$B:$G,6,0),0)/$H$7</f>
        <v>0</v>
      </c>
      <c r="E736" s="279">
        <f>+IFERROR(VLOOKUP(B736,BP_202106!$B:$G,6,0),0)/$H$7</f>
        <v>0</v>
      </c>
      <c r="F736" s="279">
        <f>+IFERROR(VLOOKUP(B736,BP_202006!$B:$G,6,0),0)/$H$7</f>
        <v>0</v>
      </c>
      <c r="G736" s="279">
        <f t="shared" si="31"/>
        <v>0</v>
      </c>
      <c r="H736" s="277"/>
    </row>
    <row r="737" spans="1:8">
      <c r="A737" s="278">
        <f t="shared" si="27"/>
        <v>8</v>
      </c>
      <c r="B737" s="318">
        <v>43901674</v>
      </c>
      <c r="C737" s="278" t="s">
        <v>955</v>
      </c>
      <c r="D737" s="279">
        <f>+IFERROR(VLOOKUP(B737,BP_202206!$B:$G,6,0),0)/$H$7</f>
        <v>0</v>
      </c>
      <c r="E737" s="279">
        <f>+IFERROR(VLOOKUP(B737,BP_202106!$B:$G,6,0),0)/$H$7</f>
        <v>0</v>
      </c>
      <c r="F737" s="279">
        <f>+IFERROR(VLOOKUP(B737,BP_202006!$B:$G,6,0),0)/$H$7</f>
        <v>0</v>
      </c>
      <c r="G737" s="279">
        <f t="shared" si="31"/>
        <v>0</v>
      </c>
      <c r="H737" s="277"/>
    </row>
    <row r="738" spans="1:8">
      <c r="A738" s="278">
        <f t="shared" si="27"/>
        <v>8</v>
      </c>
      <c r="B738" s="318">
        <v>43901675</v>
      </c>
      <c r="C738" s="278" t="s">
        <v>956</v>
      </c>
      <c r="D738" s="279">
        <f>+IFERROR(VLOOKUP(B738,BP_202206!$B:$G,6,0),0)/$H$7</f>
        <v>-2.2787700000000002</v>
      </c>
      <c r="E738" s="279">
        <f>+IFERROR(VLOOKUP(B738,BP_202106!$B:$G,6,0),0)/$H$7</f>
        <v>0</v>
      </c>
      <c r="F738" s="279">
        <f>+IFERROR(VLOOKUP(B738,BP_202006!$B:$G,6,0),0)/$H$7</f>
        <v>0</v>
      </c>
      <c r="G738" s="279">
        <f t="shared" si="31"/>
        <v>-2.2787700000000002</v>
      </c>
      <c r="H738" s="277"/>
    </row>
    <row r="739" spans="1:8">
      <c r="A739" s="278">
        <f t="shared" si="27"/>
        <v>8</v>
      </c>
      <c r="B739" s="318">
        <v>43901676</v>
      </c>
      <c r="C739" s="278" t="s">
        <v>957</v>
      </c>
      <c r="D739" s="279">
        <f>+IFERROR(VLOOKUP(B739,BP_202206!$B:$G,6,0),0)/$H$7</f>
        <v>-56.924999</v>
      </c>
      <c r="E739" s="279">
        <f>+IFERROR(VLOOKUP(B739,BP_202106!$B:$G,6,0),0)/$H$7</f>
        <v>0</v>
      </c>
      <c r="F739" s="279">
        <f>+IFERROR(VLOOKUP(B739,BP_202006!$B:$G,6,0),0)/$H$7</f>
        <v>0</v>
      </c>
      <c r="G739" s="279">
        <f t="shared" si="31"/>
        <v>-56.924999</v>
      </c>
      <c r="H739" s="277"/>
    </row>
    <row r="740" spans="1:8">
      <c r="A740" s="278">
        <f t="shared" si="27"/>
        <v>8</v>
      </c>
      <c r="B740" s="318">
        <v>43901677</v>
      </c>
      <c r="C740" s="278" t="s">
        <v>958</v>
      </c>
      <c r="D740" s="279">
        <f>+IFERROR(VLOOKUP(B740,BP_202206!$B:$G,6,0),0)/$H$7</f>
        <v>-21.833922999999999</v>
      </c>
      <c r="E740" s="279">
        <f>+IFERROR(VLOOKUP(B740,BP_202106!$B:$G,6,0),0)/$H$7</f>
        <v>0</v>
      </c>
      <c r="F740" s="279">
        <f>+IFERROR(VLOOKUP(B740,BP_202006!$B:$G,6,0),0)/$H$7</f>
        <v>0</v>
      </c>
      <c r="G740" s="279">
        <f t="shared" si="31"/>
        <v>-21.833922999999999</v>
      </c>
      <c r="H740" s="277"/>
    </row>
    <row r="741" spans="1:8">
      <c r="A741" s="278">
        <f t="shared" si="27"/>
        <v>8</v>
      </c>
      <c r="B741" s="318">
        <v>43901678</v>
      </c>
      <c r="C741" s="278" t="s">
        <v>959</v>
      </c>
      <c r="D741" s="279">
        <f>+IFERROR(VLOOKUP(B741,BP_202206!$B:$G,6,0),0)/$H$7</f>
        <v>-18.088263999999999</v>
      </c>
      <c r="E741" s="279">
        <f>+IFERROR(VLOOKUP(B741,BP_202106!$B:$G,6,0),0)/$H$7</f>
        <v>0</v>
      </c>
      <c r="F741" s="279">
        <f>+IFERROR(VLOOKUP(B741,BP_202006!$B:$G,6,0),0)/$H$7</f>
        <v>0</v>
      </c>
      <c r="G741" s="279">
        <f t="shared" si="31"/>
        <v>-18.088263999999999</v>
      </c>
      <c r="H741" s="277"/>
    </row>
    <row r="742" spans="1:8">
      <c r="A742" s="278">
        <f t="shared" si="27"/>
        <v>8</v>
      </c>
      <c r="B742" s="318">
        <v>43901679</v>
      </c>
      <c r="C742" s="278" t="s">
        <v>960</v>
      </c>
      <c r="D742" s="279">
        <f>+IFERROR(VLOOKUP(B742,BP_202206!$B:$G,6,0),0)/$H$7</f>
        <v>-21.833922999999999</v>
      </c>
      <c r="E742" s="279">
        <f>+IFERROR(VLOOKUP(B742,BP_202106!$B:$G,6,0),0)/$H$7</f>
        <v>0</v>
      </c>
      <c r="F742" s="279">
        <f>+IFERROR(VLOOKUP(B742,BP_202006!$B:$G,6,0),0)/$H$7</f>
        <v>0</v>
      </c>
      <c r="G742" s="279">
        <f t="shared" si="31"/>
        <v>-21.833922999999999</v>
      </c>
      <c r="H742" s="277"/>
    </row>
    <row r="743" spans="1:8">
      <c r="A743" s="278">
        <f t="shared" si="27"/>
        <v>8</v>
      </c>
      <c r="B743" s="318">
        <v>43901680</v>
      </c>
      <c r="C743" s="278" t="s">
        <v>961</v>
      </c>
      <c r="D743" s="279">
        <f>+IFERROR(VLOOKUP(B743,BP_202206!$B:$G,6,0),0)/$H$7</f>
        <v>-25.466211000000001</v>
      </c>
      <c r="E743" s="279">
        <f>+IFERROR(VLOOKUP(B743,BP_202106!$B:$G,6,0),0)/$H$7</f>
        <v>0</v>
      </c>
      <c r="F743" s="279">
        <f>+IFERROR(VLOOKUP(B743,BP_202006!$B:$G,6,0),0)/$H$7</f>
        <v>0</v>
      </c>
      <c r="G743" s="279">
        <f t="shared" ref="G743:G746" si="32">+D743-E743</f>
        <v>-25.466211000000001</v>
      </c>
      <c r="H743" s="277"/>
    </row>
    <row r="744" spans="1:8">
      <c r="A744" s="278">
        <f t="shared" si="27"/>
        <v>8</v>
      </c>
      <c r="B744" s="318">
        <v>43901681</v>
      </c>
      <c r="C744" s="278" t="s">
        <v>962</v>
      </c>
      <c r="D744" s="279">
        <f>+IFERROR(VLOOKUP(B744,BP_202206!$B:$G,6,0),0)/$H$7</f>
        <v>-25.466211000000001</v>
      </c>
      <c r="E744" s="279">
        <f>+IFERROR(VLOOKUP(B744,BP_202106!$B:$G,6,0),0)/$H$7</f>
        <v>0</v>
      </c>
      <c r="F744" s="279">
        <f>+IFERROR(VLOOKUP(B744,BP_202006!$B:$G,6,0),0)/$H$7</f>
        <v>0</v>
      </c>
      <c r="G744" s="279">
        <f t="shared" si="32"/>
        <v>-25.466211000000001</v>
      </c>
      <c r="H744" s="277"/>
    </row>
    <row r="745" spans="1:8">
      <c r="A745" s="278">
        <f t="shared" si="27"/>
        <v>8</v>
      </c>
      <c r="B745" s="318">
        <v>43901682</v>
      </c>
      <c r="C745" s="278" t="s">
        <v>963</v>
      </c>
      <c r="D745" s="279">
        <f>+IFERROR(VLOOKUP(B745,BP_202206!$B:$G,6,0),0)/$H$7</f>
        <v>-25.466211000000001</v>
      </c>
      <c r="E745" s="279">
        <f>+IFERROR(VLOOKUP(B745,BP_202106!$B:$G,6,0),0)/$H$7</f>
        <v>0</v>
      </c>
      <c r="F745" s="279">
        <f>+IFERROR(VLOOKUP(B745,BP_202006!$B:$G,6,0),0)/$H$7</f>
        <v>0</v>
      </c>
      <c r="G745" s="279">
        <f t="shared" si="32"/>
        <v>-25.466211000000001</v>
      </c>
      <c r="H745" s="277"/>
    </row>
    <row r="746" spans="1:8">
      <c r="A746" s="278">
        <f t="shared" si="27"/>
        <v>8</v>
      </c>
      <c r="B746" s="318">
        <v>43901683</v>
      </c>
      <c r="C746" s="278" t="s">
        <v>964</v>
      </c>
      <c r="D746" s="279">
        <f>+IFERROR(VLOOKUP(B746,BP_202206!$B:$G,6,0),0)/$H$7</f>
        <v>-21.833922999999999</v>
      </c>
      <c r="E746" s="279">
        <f>+IFERROR(VLOOKUP(B746,BP_202106!$B:$G,6,0),0)/$H$7</f>
        <v>0</v>
      </c>
      <c r="F746" s="279">
        <f>+IFERROR(VLOOKUP(B746,BP_202006!$B:$G,6,0),0)/$H$7</f>
        <v>0</v>
      </c>
      <c r="G746" s="279">
        <f t="shared" si="32"/>
        <v>-21.833922999999999</v>
      </c>
      <c r="H746" s="277"/>
    </row>
    <row r="747" spans="1:8">
      <c r="A747" s="278">
        <f t="shared" si="27"/>
        <v>8</v>
      </c>
      <c r="B747" s="318">
        <v>43901684</v>
      </c>
      <c r="C747" s="278" t="s">
        <v>965</v>
      </c>
      <c r="D747" s="279">
        <f>+IFERROR(VLOOKUP(B747,BP_202206!$B:$G,6,0),0)/$H$7</f>
        <v>-0.60455999999999999</v>
      </c>
      <c r="E747" s="279">
        <f>+IFERROR(VLOOKUP(B747,BP_202106!$B:$G,6,0),0)/$H$7</f>
        <v>0</v>
      </c>
      <c r="F747" s="279">
        <f>+IFERROR(VLOOKUP(B747,BP_202006!$B:$G,6,0),0)/$H$7</f>
        <v>0</v>
      </c>
      <c r="G747" s="279">
        <f t="shared" ref="G747" si="33">+D747-E747</f>
        <v>-0.60455999999999999</v>
      </c>
      <c r="H747" s="277"/>
    </row>
    <row r="748" spans="1:8">
      <c r="A748" s="278">
        <f t="shared" si="27"/>
        <v>4</v>
      </c>
      <c r="B748" s="318">
        <v>4395</v>
      </c>
      <c r="C748" s="278" t="s">
        <v>966</v>
      </c>
      <c r="D748" s="279">
        <f>+IFERROR(VLOOKUP(B748,BP_202206!$B:$G,6,0),0)/$H$7</f>
        <v>0</v>
      </c>
      <c r="E748" s="279">
        <f>+IFERROR(VLOOKUP(B748,BP_202106!$B:$G,6,0),0)/$H$7</f>
        <v>0</v>
      </c>
      <c r="F748" s="279">
        <f>+IFERROR(VLOOKUP(B748,BP_202006!$B:$G,6,0),0)/$H$7</f>
        <v>0</v>
      </c>
      <c r="G748" s="279">
        <f t="shared" si="26"/>
        <v>0</v>
      </c>
      <c r="H748" s="277"/>
    </row>
    <row r="749" spans="1:8">
      <c r="A749" s="278">
        <f t="shared" si="27"/>
        <v>6</v>
      </c>
      <c r="B749" s="318">
        <v>439590</v>
      </c>
      <c r="C749" s="278" t="s">
        <v>967</v>
      </c>
      <c r="D749" s="279">
        <f>+IFERROR(VLOOKUP(B749,BP_202206!$B:$G,6,0),0)/$H$7</f>
        <v>0</v>
      </c>
      <c r="E749" s="279">
        <f>+IFERROR(VLOOKUP(B749,BP_202106!$B:$G,6,0),0)/$H$7</f>
        <v>0</v>
      </c>
      <c r="F749" s="279">
        <f>+IFERROR(VLOOKUP(B749,BP_202006!$B:$G,6,0),0)/$H$7</f>
        <v>0</v>
      </c>
      <c r="G749" s="279">
        <f t="shared" si="26"/>
        <v>0</v>
      </c>
      <c r="H749" s="277"/>
    </row>
    <row r="750" spans="1:8">
      <c r="A750" s="278">
        <f t="shared" si="27"/>
        <v>8</v>
      </c>
      <c r="B750" s="318">
        <v>43959007</v>
      </c>
      <c r="C750" s="278" t="s">
        <v>968</v>
      </c>
      <c r="D750" s="279">
        <f>+IFERROR(VLOOKUP(B750,BP_202206!$B:$G,6,0),0)/$H$7</f>
        <v>0</v>
      </c>
      <c r="E750" s="279">
        <f>+IFERROR(VLOOKUP(B750,BP_202106!$B:$G,6,0),0)/$H$7</f>
        <v>0</v>
      </c>
      <c r="F750" s="279">
        <f>+IFERROR(VLOOKUP(B750,BP_202006!$B:$G,6,0),0)/$H$7</f>
        <v>0</v>
      </c>
      <c r="G750" s="279">
        <f t="shared" si="26"/>
        <v>0</v>
      </c>
      <c r="H750" s="277"/>
    </row>
    <row r="751" spans="1:8">
      <c r="A751" s="278">
        <f t="shared" si="27"/>
        <v>2</v>
      </c>
      <c r="B751" s="318">
        <v>48</v>
      </c>
      <c r="C751" s="278" t="s">
        <v>969</v>
      </c>
      <c r="D751" s="279">
        <f>+IFERROR(VLOOKUP(B751,BP_202206!$B:$G,6,0),0)/$H$7</f>
        <v>-8654.3245997499998</v>
      </c>
      <c r="E751" s="279">
        <f>+IFERROR(VLOOKUP(B751,BP_202106!$B:$G,6,0),0)/$H$7</f>
        <v>-7846.7826472099996</v>
      </c>
      <c r="F751" s="279">
        <f>+IFERROR(VLOOKUP(B751,BP_202006!$B:$G,6,0),0)/$H$7</f>
        <v>-8833.1617811299984</v>
      </c>
      <c r="G751" s="279">
        <f t="shared" si="26"/>
        <v>-807.54195254000024</v>
      </c>
      <c r="H751" s="277"/>
    </row>
    <row r="752" spans="1:8">
      <c r="A752" s="278">
        <f t="shared" si="27"/>
        <v>4</v>
      </c>
      <c r="B752" s="318">
        <v>4805</v>
      </c>
      <c r="C752" s="278" t="s">
        <v>970</v>
      </c>
      <c r="D752" s="279">
        <f>+IFERROR(VLOOKUP(B752,BP_202206!$B:$G,6,0),0)/$H$7</f>
        <v>-257.76922092000001</v>
      </c>
      <c r="E752" s="279">
        <f>+IFERROR(VLOOKUP(B752,BP_202106!$B:$G,6,0),0)/$H$7</f>
        <v>-175.10741195</v>
      </c>
      <c r="F752" s="279">
        <f>+IFERROR(VLOOKUP(B752,BP_202006!$B:$G,6,0),0)/$H$7</f>
        <v>-413.31880047000004</v>
      </c>
      <c r="G752" s="279">
        <f t="shared" si="26"/>
        <v>-82.66180897000001</v>
      </c>
      <c r="H752" s="277"/>
    </row>
    <row r="753" spans="1:8">
      <c r="A753" s="278">
        <f t="shared" si="27"/>
        <v>6</v>
      </c>
      <c r="B753" s="318">
        <v>480501</v>
      </c>
      <c r="C753" s="278" t="s">
        <v>970</v>
      </c>
      <c r="D753" s="279">
        <f>+IFERROR(VLOOKUP(B753,BP_202206!$B:$G,6,0),0)/$H$7</f>
        <v>-257.76922092000001</v>
      </c>
      <c r="E753" s="279">
        <f>+IFERROR(VLOOKUP(B753,BP_202106!$B:$G,6,0),0)/$H$7</f>
        <v>-175.10741195</v>
      </c>
      <c r="F753" s="279">
        <f>+IFERROR(VLOOKUP(B753,BP_202006!$B:$G,6,0),0)/$H$7</f>
        <v>-413.31880047000004</v>
      </c>
      <c r="G753" s="279">
        <f t="shared" si="26"/>
        <v>-82.66180897000001</v>
      </c>
      <c r="H753" s="277"/>
    </row>
    <row r="754" spans="1:8">
      <c r="A754" s="278">
        <f t="shared" si="27"/>
        <v>8</v>
      </c>
      <c r="B754" s="318">
        <v>48050104</v>
      </c>
      <c r="C754" s="278" t="s">
        <v>971</v>
      </c>
      <c r="D754" s="279">
        <f>+IFERROR(VLOOKUP(B754,BP_202206!$B:$G,6,0),0)/$H$7</f>
        <v>0</v>
      </c>
      <c r="E754" s="279">
        <f>+IFERROR(VLOOKUP(B754,BP_202106!$B:$G,6,0),0)/$H$7</f>
        <v>0</v>
      </c>
      <c r="F754" s="279">
        <f>+IFERROR(VLOOKUP(B754,BP_202006!$B:$G,6,0),0)/$H$7</f>
        <v>0</v>
      </c>
      <c r="G754" s="279">
        <f t="shared" si="26"/>
        <v>0</v>
      </c>
      <c r="H754" s="277"/>
    </row>
    <row r="755" spans="1:8">
      <c r="A755" s="278">
        <f t="shared" si="27"/>
        <v>8</v>
      </c>
      <c r="B755" s="318">
        <v>48050121</v>
      </c>
      <c r="C755" s="278" t="s">
        <v>972</v>
      </c>
      <c r="D755" s="279">
        <f>+IFERROR(VLOOKUP(B755,BP_202206!$B:$G,6,0),0)/$H$7</f>
        <v>-157.09593418</v>
      </c>
      <c r="E755" s="279">
        <f>+IFERROR(VLOOKUP(B755,BP_202106!$B:$G,6,0),0)/$H$7</f>
        <v>-82.65815898999999</v>
      </c>
      <c r="F755" s="279">
        <f>+IFERROR(VLOOKUP(B755,BP_202006!$B:$G,6,0),0)/$H$7</f>
        <v>0</v>
      </c>
      <c r="G755" s="279">
        <f t="shared" si="26"/>
        <v>-74.437775190000011</v>
      </c>
      <c r="H755" s="277"/>
    </row>
    <row r="756" spans="1:8">
      <c r="A756" s="278">
        <f t="shared" si="27"/>
        <v>8</v>
      </c>
      <c r="B756" s="318">
        <v>48050122</v>
      </c>
      <c r="C756" s="278" t="s">
        <v>973</v>
      </c>
      <c r="D756" s="279">
        <f>+IFERROR(VLOOKUP(B756,BP_202206!$B:$G,6,0),0)/$H$7</f>
        <v>0</v>
      </c>
      <c r="E756" s="279">
        <f>+IFERROR(VLOOKUP(B756,BP_202106!$B:$G,6,0),0)/$H$7</f>
        <v>0</v>
      </c>
      <c r="F756" s="279">
        <f>+IFERROR(VLOOKUP(B756,BP_202006!$B:$G,6,0),0)/$H$7</f>
        <v>0</v>
      </c>
      <c r="G756" s="279">
        <f t="shared" si="26"/>
        <v>0</v>
      </c>
      <c r="H756" s="277"/>
    </row>
    <row r="757" spans="1:8">
      <c r="A757" s="278">
        <f t="shared" si="27"/>
        <v>8</v>
      </c>
      <c r="B757" s="318">
        <v>48050123</v>
      </c>
      <c r="C757" s="278" t="s">
        <v>974</v>
      </c>
      <c r="D757" s="279">
        <f>+IFERROR(VLOOKUP(B757,BP_202206!$B:$G,6,0),0)/$H$7</f>
        <v>-79.635986739999993</v>
      </c>
      <c r="E757" s="279">
        <f>+IFERROR(VLOOKUP(B757,BP_202106!$B:$G,6,0),0)/$H$7</f>
        <v>-65.937344960000004</v>
      </c>
      <c r="F757" s="279">
        <f>+IFERROR(VLOOKUP(B757,BP_202006!$B:$G,6,0),0)/$H$7</f>
        <v>-302.09274147000002</v>
      </c>
      <c r="G757" s="279">
        <f t="shared" si="26"/>
        <v>-13.698641779999988</v>
      </c>
      <c r="H757" s="277"/>
    </row>
    <row r="758" spans="1:8">
      <c r="A758" s="278">
        <f t="shared" si="27"/>
        <v>8</v>
      </c>
      <c r="B758" s="318">
        <v>48050124</v>
      </c>
      <c r="C758" s="278" t="s">
        <v>975</v>
      </c>
      <c r="D758" s="279">
        <f>+IFERROR(VLOOKUP(B758,BP_202206!$B:$G,6,0),0)/$H$7</f>
        <v>-1.182339</v>
      </c>
      <c r="E758" s="279">
        <f>+IFERROR(VLOOKUP(B758,BP_202106!$B:$G,6,0),0)/$H$7</f>
        <v>-2.5399400000000001</v>
      </c>
      <c r="F758" s="279">
        <f>+IFERROR(VLOOKUP(B758,BP_202006!$B:$G,6,0),0)/$H$7</f>
        <v>-3.3181699999999998</v>
      </c>
      <c r="G758" s="279">
        <f t="shared" si="26"/>
        <v>1.3576010000000001</v>
      </c>
      <c r="H758" s="277"/>
    </row>
    <row r="759" spans="1:8">
      <c r="A759" s="278">
        <f t="shared" si="27"/>
        <v>8</v>
      </c>
      <c r="B759" s="318">
        <v>48050135</v>
      </c>
      <c r="C759" s="278" t="s">
        <v>976</v>
      </c>
      <c r="D759" s="279">
        <f>+IFERROR(VLOOKUP(B759,BP_202206!$B:$G,6,0),0)/$H$7</f>
        <v>-19.854960999999999</v>
      </c>
      <c r="E759" s="279">
        <f>+IFERROR(VLOOKUP(B759,BP_202106!$B:$G,6,0),0)/$H$7</f>
        <v>-23.971968</v>
      </c>
      <c r="F759" s="279">
        <f>+IFERROR(VLOOKUP(B759,BP_202006!$B:$G,6,0),0)/$H$7</f>
        <v>-107.907889</v>
      </c>
      <c r="G759" s="279">
        <f t="shared" si="26"/>
        <v>4.117007000000001</v>
      </c>
      <c r="H759" s="326">
        <f>+(D759-E759)/E759</f>
        <v>-0.17174255363598021</v>
      </c>
    </row>
    <row r="760" spans="1:8">
      <c r="A760" s="278">
        <f t="shared" si="27"/>
        <v>8</v>
      </c>
      <c r="B760" s="318">
        <v>48050183</v>
      </c>
      <c r="C760" s="278" t="s">
        <v>977</v>
      </c>
      <c r="D760" s="279">
        <f>+IFERROR(VLOOKUP(B760,BP_202206!$B:$G,6,0),0)/$H$7</f>
        <v>0</v>
      </c>
      <c r="E760" s="279">
        <f>+IFERROR(VLOOKUP(B760,BP_202106!$B:$G,6,0),0)/$H$7</f>
        <v>0</v>
      </c>
      <c r="F760" s="279">
        <f>+IFERROR(VLOOKUP(B760,BP_202006!$B:$G,6,0),0)/$H$7</f>
        <v>0</v>
      </c>
      <c r="G760" s="279">
        <f t="shared" si="26"/>
        <v>0</v>
      </c>
      <c r="H760" s="326"/>
    </row>
    <row r="761" spans="1:8">
      <c r="A761" s="278">
        <f t="shared" si="27"/>
        <v>8</v>
      </c>
      <c r="B761" s="318">
        <v>48050184</v>
      </c>
      <c r="C761" s="278" t="s">
        <v>978</v>
      </c>
      <c r="D761" s="279">
        <f>+IFERROR(VLOOKUP(B761,BP_202206!$B:$G,6,0),0)/$H$7</f>
        <v>0</v>
      </c>
      <c r="E761" s="279">
        <f>+IFERROR(VLOOKUP(B761,BP_202106!$B:$G,6,0),0)/$H$7</f>
        <v>0</v>
      </c>
      <c r="F761" s="279">
        <f>+IFERROR(VLOOKUP(B761,BP_202006!$B:$G,6,0),0)/$H$7</f>
        <v>0</v>
      </c>
      <c r="G761" s="279">
        <f t="shared" si="26"/>
        <v>0</v>
      </c>
      <c r="H761" s="277"/>
    </row>
    <row r="762" spans="1:8">
      <c r="A762" s="278">
        <f t="shared" si="27"/>
        <v>4</v>
      </c>
      <c r="B762" s="318">
        <v>4806</v>
      </c>
      <c r="C762" s="278" t="s">
        <v>979</v>
      </c>
      <c r="D762" s="279">
        <f>+IFERROR(VLOOKUP(B762,BP_202206!$B:$G,6,0),0)/$H$7</f>
        <v>-9.5580000000000005E-3</v>
      </c>
      <c r="E762" s="279">
        <f>+IFERROR(VLOOKUP(B762,BP_202106!$B:$G,6,0),0)/$H$7</f>
        <v>0</v>
      </c>
      <c r="F762" s="279">
        <f>+IFERROR(VLOOKUP(B762,BP_202006!$B:$G,6,0),0)/$H$7</f>
        <v>0</v>
      </c>
      <c r="G762" s="279">
        <f t="shared" si="26"/>
        <v>-9.5580000000000005E-3</v>
      </c>
      <c r="H762" s="277"/>
    </row>
    <row r="763" spans="1:8">
      <c r="A763" s="278">
        <f t="shared" si="27"/>
        <v>6</v>
      </c>
      <c r="B763" s="318">
        <v>480601</v>
      </c>
      <c r="C763" s="278" t="s">
        <v>980</v>
      </c>
      <c r="D763" s="279">
        <f>+IFERROR(VLOOKUP(B763,BP_202206!$B:$G,6,0),0)/$H$7</f>
        <v>-9.5580000000000005E-3</v>
      </c>
      <c r="E763" s="279">
        <f>+IFERROR(VLOOKUP(B763,BP_202106!$B:$G,6,0),0)/$H$7</f>
        <v>0</v>
      </c>
      <c r="F763" s="279">
        <f>+IFERROR(VLOOKUP(B763,BP_202006!$B:$G,6,0),0)/$H$7</f>
        <v>0</v>
      </c>
      <c r="G763" s="279">
        <f t="shared" si="26"/>
        <v>-9.5580000000000005E-3</v>
      </c>
      <c r="H763" s="277"/>
    </row>
    <row r="764" spans="1:8">
      <c r="A764" s="278">
        <f t="shared" si="27"/>
        <v>8</v>
      </c>
      <c r="B764" s="318">
        <v>48060101</v>
      </c>
      <c r="C764" s="278" t="s">
        <v>981</v>
      </c>
      <c r="D764" s="279">
        <f>+IFERROR(VLOOKUP(B764,BP_202206!$B:$G,6,0),0)/$H$7</f>
        <v>-9.5580000000000005E-3</v>
      </c>
      <c r="E764" s="279">
        <f>+IFERROR(VLOOKUP(B764,BP_202106!$B:$G,6,0),0)/$H$7</f>
        <v>0</v>
      </c>
      <c r="F764" s="279">
        <f>+IFERROR(VLOOKUP(B764,BP_202006!$B:$G,6,0),0)/$H$7</f>
        <v>0</v>
      </c>
      <c r="G764" s="279">
        <f t="shared" si="26"/>
        <v>-9.5580000000000005E-3</v>
      </c>
      <c r="H764" s="277"/>
    </row>
    <row r="765" spans="1:8">
      <c r="A765" s="278">
        <f t="shared" si="27"/>
        <v>4</v>
      </c>
      <c r="B765" s="318">
        <v>4808</v>
      </c>
      <c r="C765" s="278" t="s">
        <v>982</v>
      </c>
      <c r="D765" s="279">
        <f>+IFERROR(VLOOKUP(B765,BP_202206!$B:$G,6,0),0)/$H$7</f>
        <v>-494.90016100000003</v>
      </c>
      <c r="E765" s="279">
        <f>+IFERROR(VLOOKUP(B765,BP_202106!$B:$G,6,0),0)/$H$7</f>
        <v>-91.341717000000003</v>
      </c>
      <c r="F765" s="279">
        <f>+IFERROR(VLOOKUP(B765,BP_202006!$B:$G,6,0),0)/$H$7</f>
        <v>-345.18586807999998</v>
      </c>
      <c r="G765" s="279">
        <f t="shared" si="26"/>
        <v>-403.55844400000001</v>
      </c>
      <c r="H765" s="277"/>
    </row>
    <row r="766" spans="1:8">
      <c r="A766" s="278">
        <f t="shared" si="27"/>
        <v>6</v>
      </c>
      <c r="B766" s="318">
        <v>480805</v>
      </c>
      <c r="C766" s="278" t="s">
        <v>983</v>
      </c>
      <c r="D766" s="279">
        <f>+IFERROR(VLOOKUP(B766,BP_202206!$B:$G,6,0),0)/$H$7</f>
        <v>0</v>
      </c>
      <c r="E766" s="279">
        <f>+IFERROR(VLOOKUP(B766,BP_202106!$B:$G,6,0),0)/$H$7</f>
        <v>0</v>
      </c>
      <c r="F766" s="279">
        <f>+IFERROR(VLOOKUP(B766,BP_202006!$B:$G,6,0),0)/$H$7</f>
        <v>0</v>
      </c>
      <c r="G766" s="279">
        <f t="shared" si="26"/>
        <v>0</v>
      </c>
      <c r="H766" s="277"/>
    </row>
    <row r="767" spans="1:8">
      <c r="A767" s="278">
        <f t="shared" si="27"/>
        <v>8</v>
      </c>
      <c r="B767" s="318">
        <v>48080501</v>
      </c>
      <c r="C767" s="278" t="s">
        <v>984</v>
      </c>
      <c r="D767" s="279">
        <f>+IFERROR(VLOOKUP(B767,BP_202206!$B:$G,6,0),0)/$H$7</f>
        <v>0</v>
      </c>
      <c r="E767" s="279">
        <f>+IFERROR(VLOOKUP(B767,BP_202106!$B:$G,6,0),0)/$H$7</f>
        <v>0</v>
      </c>
      <c r="F767" s="279">
        <f>+IFERROR(VLOOKUP(B767,BP_202006!$B:$G,6,0),0)/$H$7</f>
        <v>0</v>
      </c>
      <c r="G767" s="279">
        <f t="shared" si="26"/>
        <v>0</v>
      </c>
      <c r="H767" s="277"/>
    </row>
    <row r="768" spans="1:8">
      <c r="A768" s="278">
        <f t="shared" si="27"/>
        <v>6</v>
      </c>
      <c r="B768" s="318">
        <v>480815</v>
      </c>
      <c r="C768" s="278" t="s">
        <v>985</v>
      </c>
      <c r="D768" s="279">
        <f>+IFERROR(VLOOKUP(B768,BP_202206!$B:$G,6,0),0)/$H$7</f>
        <v>0</v>
      </c>
      <c r="E768" s="279">
        <f>+IFERROR(VLOOKUP(B768,BP_202106!$B:$G,6,0),0)/$H$7</f>
        <v>0</v>
      </c>
      <c r="F768" s="279">
        <f>+IFERROR(VLOOKUP(B768,BP_202006!$B:$G,6,0),0)/$H$7</f>
        <v>0</v>
      </c>
      <c r="G768" s="279">
        <f t="shared" si="26"/>
        <v>0</v>
      </c>
      <c r="H768" s="277"/>
    </row>
    <row r="769" spans="1:8">
      <c r="A769" s="278">
        <f t="shared" si="27"/>
        <v>8</v>
      </c>
      <c r="B769" s="318">
        <v>48081501</v>
      </c>
      <c r="C769" s="278" t="s">
        <v>986</v>
      </c>
      <c r="D769" s="279">
        <f>+IFERROR(VLOOKUP(B769,BP_202206!$B:$G,6,0),0)/$H$7</f>
        <v>0</v>
      </c>
      <c r="E769" s="279">
        <f>+IFERROR(VLOOKUP(B769,BP_202106!$B:$G,6,0),0)/$H$7</f>
        <v>0</v>
      </c>
      <c r="F769" s="279">
        <f>+IFERROR(VLOOKUP(B769,BP_202006!$B:$G,6,0),0)/$H$7</f>
        <v>0</v>
      </c>
      <c r="G769" s="279">
        <f t="shared" si="26"/>
        <v>0</v>
      </c>
      <c r="H769" s="277"/>
    </row>
    <row r="770" spans="1:8">
      <c r="A770" s="278">
        <f t="shared" si="27"/>
        <v>6</v>
      </c>
      <c r="B770" s="318">
        <v>480817</v>
      </c>
      <c r="C770" s="278" t="s">
        <v>987</v>
      </c>
      <c r="D770" s="279">
        <f>+IFERROR(VLOOKUP(B770,BP_202206!$B:$G,6,0),0)/$H$7</f>
        <v>-494.61802699999998</v>
      </c>
      <c r="E770" s="279">
        <f>+IFERROR(VLOOKUP(B770,BP_202106!$B:$G,6,0),0)/$H$7</f>
        <v>-91.226517999999999</v>
      </c>
      <c r="F770" s="279">
        <f>+IFERROR(VLOOKUP(B770,BP_202006!$B:$G,6,0),0)/$H$7</f>
        <v>-345.13669107999999</v>
      </c>
      <c r="G770" s="279">
        <f t="shared" si="26"/>
        <v>-403.39150899999999</v>
      </c>
      <c r="H770" s="277"/>
    </row>
    <row r="771" spans="1:8">
      <c r="A771" s="278">
        <f t="shared" si="27"/>
        <v>8</v>
      </c>
      <c r="B771" s="318">
        <v>48081701</v>
      </c>
      <c r="C771" s="278" t="s">
        <v>988</v>
      </c>
      <c r="D771" s="279">
        <f>+IFERROR(VLOOKUP(B771,BP_202206!$B:$G,6,0),0)/$H$7</f>
        <v>-180.64020099999999</v>
      </c>
      <c r="E771" s="279">
        <f>+IFERROR(VLOOKUP(B771,BP_202106!$B:$G,6,0),0)/$H$7</f>
        <v>-32.240093999999999</v>
      </c>
      <c r="F771" s="279">
        <f>+IFERROR(VLOOKUP(B771,BP_202006!$B:$G,6,0),0)/$H$7</f>
        <v>-92.244444000000001</v>
      </c>
      <c r="G771" s="279">
        <f t="shared" si="26"/>
        <v>-148.40010699999999</v>
      </c>
      <c r="H771" s="277"/>
    </row>
    <row r="772" spans="1:8">
      <c r="A772" s="278">
        <f t="shared" si="27"/>
        <v>8</v>
      </c>
      <c r="B772" s="318">
        <v>48081702</v>
      </c>
      <c r="C772" s="278" t="s">
        <v>989</v>
      </c>
      <c r="D772" s="279">
        <f>+IFERROR(VLOOKUP(B772,BP_202206!$B:$G,6,0),0)/$H$7</f>
        <v>-34.774141</v>
      </c>
      <c r="E772" s="279">
        <f>+IFERROR(VLOOKUP(B772,BP_202106!$B:$G,6,0),0)/$H$7</f>
        <v>-32.306368999999997</v>
      </c>
      <c r="F772" s="279">
        <f>+IFERROR(VLOOKUP(B772,BP_202006!$B:$G,6,0),0)/$H$7</f>
        <v>-31.832072</v>
      </c>
      <c r="G772" s="279">
        <f t="shared" si="26"/>
        <v>-2.4677720000000036</v>
      </c>
      <c r="H772" s="277"/>
    </row>
    <row r="773" spans="1:8">
      <c r="A773" s="278">
        <f t="shared" si="27"/>
        <v>8</v>
      </c>
      <c r="B773" s="318">
        <v>48081703</v>
      </c>
      <c r="C773" s="278" t="s">
        <v>990</v>
      </c>
      <c r="D773" s="279">
        <f>+IFERROR(VLOOKUP(B773,BP_202206!$B:$G,6,0),0)/$H$7</f>
        <v>-10.488075</v>
      </c>
      <c r="E773" s="279">
        <f>+IFERROR(VLOOKUP(B773,BP_202106!$B:$G,6,0),0)/$H$7</f>
        <v>-21.413623000000001</v>
      </c>
      <c r="F773" s="279">
        <f>+IFERROR(VLOOKUP(B773,BP_202006!$B:$G,6,0),0)/$H$7</f>
        <v>-45.145479000000002</v>
      </c>
      <c r="G773" s="279">
        <f t="shared" si="26"/>
        <v>10.925548000000001</v>
      </c>
      <c r="H773" s="277"/>
    </row>
    <row r="774" spans="1:8">
      <c r="A774" s="278">
        <f t="shared" si="27"/>
        <v>8</v>
      </c>
      <c r="B774" s="318">
        <v>48081705</v>
      </c>
      <c r="C774" s="278" t="s">
        <v>991</v>
      </c>
      <c r="D774" s="279">
        <f>+IFERROR(VLOOKUP(B774,BP_202206!$B:$G,6,0),0)/$H$7</f>
        <v>-10.770054</v>
      </c>
      <c r="E774" s="279">
        <f>+IFERROR(VLOOKUP(B774,BP_202106!$B:$G,6,0),0)/$H$7</f>
        <v>-5.266432</v>
      </c>
      <c r="F774" s="279">
        <f>+IFERROR(VLOOKUP(B774,BP_202006!$B:$G,6,0),0)/$H$7</f>
        <v>-5.0695639999999997</v>
      </c>
      <c r="G774" s="279">
        <f t="shared" si="26"/>
        <v>-5.503622</v>
      </c>
      <c r="H774" s="277"/>
    </row>
    <row r="775" spans="1:8">
      <c r="A775" s="278">
        <f t="shared" si="27"/>
        <v>8</v>
      </c>
      <c r="B775" s="318">
        <v>48081706</v>
      </c>
      <c r="C775" s="278" t="s">
        <v>992</v>
      </c>
      <c r="D775" s="279">
        <f>+IFERROR(VLOOKUP(B775,BP_202206!$B:$G,6,0),0)/$H$7</f>
        <v>-257.94555600000001</v>
      </c>
      <c r="E775" s="279">
        <f>+IFERROR(VLOOKUP(B775,BP_202106!$B:$G,6,0),0)/$H$7</f>
        <v>0</v>
      </c>
      <c r="F775" s="279">
        <f>+IFERROR(VLOOKUP(B775,BP_202006!$B:$G,6,0),0)/$H$7</f>
        <v>-170.84513207999998</v>
      </c>
      <c r="G775" s="279">
        <f t="shared" si="26"/>
        <v>-257.94555600000001</v>
      </c>
      <c r="H775" s="277"/>
    </row>
    <row r="776" spans="1:8">
      <c r="A776" s="278">
        <f t="shared" si="27"/>
        <v>6</v>
      </c>
      <c r="B776" s="318">
        <v>480819</v>
      </c>
      <c r="C776" s="278" t="s">
        <v>993</v>
      </c>
      <c r="D776" s="279">
        <f>+IFERROR(VLOOKUP(B776,BP_202206!$B:$G,6,0),0)/$H$7</f>
        <v>0</v>
      </c>
      <c r="E776" s="279">
        <f>+IFERROR(VLOOKUP(B776,BP_202106!$B:$G,6,0),0)/$H$7</f>
        <v>-1E-3</v>
      </c>
      <c r="F776" s="279">
        <f>+IFERROR(VLOOKUP(B776,BP_202006!$B:$G,6,0),0)/$H$7</f>
        <v>0</v>
      </c>
      <c r="G776" s="279">
        <f t="shared" si="26"/>
        <v>1E-3</v>
      </c>
      <c r="H776" s="277"/>
    </row>
    <row r="777" spans="1:8">
      <c r="A777" s="278">
        <f t="shared" si="27"/>
        <v>8</v>
      </c>
      <c r="B777" s="318">
        <v>48081901</v>
      </c>
      <c r="C777" s="278" t="s">
        <v>994</v>
      </c>
      <c r="D777" s="279">
        <f>+IFERROR(VLOOKUP(B777,BP_202206!$B:$G,6,0),0)/$H$7</f>
        <v>0</v>
      </c>
      <c r="E777" s="279">
        <f>+IFERROR(VLOOKUP(B777,BP_202106!$B:$G,6,0),0)/$H$7</f>
        <v>-1E-3</v>
      </c>
      <c r="F777" s="279">
        <f>+IFERROR(VLOOKUP(B777,BP_202006!$B:$G,6,0),0)/$H$7</f>
        <v>0</v>
      </c>
      <c r="G777" s="279">
        <f t="shared" si="26"/>
        <v>1E-3</v>
      </c>
      <c r="H777" s="277"/>
    </row>
    <row r="778" spans="1:8">
      <c r="A778" s="278">
        <f t="shared" si="27"/>
        <v>8</v>
      </c>
      <c r="B778" s="318">
        <v>48081902</v>
      </c>
      <c r="C778" s="278" t="s">
        <v>995</v>
      </c>
      <c r="D778" s="279">
        <f>+IFERROR(VLOOKUP(B778,BP_202206!$B:$G,6,0),0)/$H$7</f>
        <v>0</v>
      </c>
      <c r="E778" s="279">
        <f>+IFERROR(VLOOKUP(B778,BP_202106!$B:$G,6,0),0)/$H$7</f>
        <v>0</v>
      </c>
      <c r="F778" s="279">
        <f>+IFERROR(VLOOKUP(B778,BP_202006!$B:$G,6,0),0)/$H$7</f>
        <v>0</v>
      </c>
      <c r="G778" s="279">
        <f t="shared" si="26"/>
        <v>0</v>
      </c>
      <c r="H778" s="277"/>
    </row>
    <row r="779" spans="1:8">
      <c r="A779" s="278">
        <f t="shared" si="27"/>
        <v>6</v>
      </c>
      <c r="B779" s="318">
        <v>480890</v>
      </c>
      <c r="C779" s="278" t="s">
        <v>982</v>
      </c>
      <c r="D779" s="279">
        <f>+IFERROR(VLOOKUP(B779,BP_202206!$B:$G,6,0),0)/$H$7</f>
        <v>-0.282134</v>
      </c>
      <c r="E779" s="279">
        <f>+IFERROR(VLOOKUP(B779,BP_202106!$B:$G,6,0),0)/$H$7</f>
        <v>-0.11419899999999999</v>
      </c>
      <c r="F779" s="279">
        <f>+IFERROR(VLOOKUP(B779,BP_202006!$B:$G,6,0),0)/$H$7</f>
        <v>-4.9176999999999998E-2</v>
      </c>
      <c r="G779" s="279">
        <f t="shared" si="26"/>
        <v>-0.167935</v>
      </c>
      <c r="H779" s="277"/>
    </row>
    <row r="780" spans="1:8">
      <c r="A780" s="278">
        <f t="shared" si="27"/>
        <v>8</v>
      </c>
      <c r="B780" s="318">
        <v>48089001</v>
      </c>
      <c r="C780" s="278" t="s">
        <v>996</v>
      </c>
      <c r="D780" s="279">
        <f>+IFERROR(VLOOKUP(B780,BP_202206!$B:$G,6,0),0)/$H$7</f>
        <v>0</v>
      </c>
      <c r="E780" s="279">
        <f>+IFERROR(VLOOKUP(B780,BP_202106!$B:$G,6,0),0)/$H$7</f>
        <v>0</v>
      </c>
      <c r="F780" s="279">
        <f>+IFERROR(VLOOKUP(B780,BP_202006!$B:$G,6,0),0)/$H$7</f>
        <v>0</v>
      </c>
      <c r="G780" s="279">
        <f t="shared" si="26"/>
        <v>0</v>
      </c>
      <c r="H780" s="277"/>
    </row>
    <row r="781" spans="1:8">
      <c r="A781" s="278">
        <f t="shared" si="27"/>
        <v>8</v>
      </c>
      <c r="B781" s="318">
        <v>48089002</v>
      </c>
      <c r="C781" s="278" t="s">
        <v>997</v>
      </c>
      <c r="D781" s="279">
        <f>+IFERROR(VLOOKUP(B781,BP_202206!$B:$G,6,0),0)/$H$7</f>
        <v>-0.282134</v>
      </c>
      <c r="E781" s="279">
        <f>+IFERROR(VLOOKUP(B781,BP_202106!$B:$G,6,0),0)/$H$7</f>
        <v>-0.11419899999999999</v>
      </c>
      <c r="F781" s="279">
        <f>+IFERROR(VLOOKUP(B781,BP_202006!$B:$G,6,0),0)/$H$7</f>
        <v>-4.9176999999999998E-2</v>
      </c>
      <c r="G781" s="279">
        <f t="shared" si="26"/>
        <v>-0.167935</v>
      </c>
      <c r="H781" s="277"/>
    </row>
    <row r="782" spans="1:8">
      <c r="A782" s="278">
        <f t="shared" si="27"/>
        <v>4</v>
      </c>
      <c r="B782" s="318">
        <v>4809</v>
      </c>
      <c r="C782" s="278" t="s">
        <v>998</v>
      </c>
      <c r="D782" s="279">
        <f>+IFERROR(VLOOKUP(B782,BP_202206!$B:$G,6,0),0)/$H$7</f>
        <v>-7834.9880000000003</v>
      </c>
      <c r="E782" s="279">
        <f>+IFERROR(VLOOKUP(B782,BP_202106!$B:$G,6,0),0)/$H$7</f>
        <v>-7534.2820000000002</v>
      </c>
      <c r="F782" s="279">
        <f>+IFERROR(VLOOKUP(B782,BP_202006!$B:$G,6,0),0)/$H$7</f>
        <v>-7968.6310000000003</v>
      </c>
      <c r="G782" s="279">
        <f t="shared" si="26"/>
        <v>-300.70600000000013</v>
      </c>
      <c r="H782" s="277"/>
    </row>
    <row r="783" spans="1:8">
      <c r="A783" s="278">
        <f t="shared" si="27"/>
        <v>6</v>
      </c>
      <c r="B783" s="318">
        <v>480901</v>
      </c>
      <c r="C783" s="278" t="s">
        <v>998</v>
      </c>
      <c r="D783" s="279">
        <f>+IFERROR(VLOOKUP(B783,BP_202206!$B:$G,6,0),0)/$H$7</f>
        <v>-7834.9880000000003</v>
      </c>
      <c r="E783" s="279">
        <f>+IFERROR(VLOOKUP(B783,BP_202106!$B:$G,6,0),0)/$H$7</f>
        <v>-7534.2820000000002</v>
      </c>
      <c r="F783" s="279">
        <f>+IFERROR(VLOOKUP(B783,BP_202006!$B:$G,6,0),0)/$H$7</f>
        <v>-7968.6310000000003</v>
      </c>
      <c r="G783" s="279">
        <f t="shared" si="26"/>
        <v>-300.70600000000013</v>
      </c>
      <c r="H783" s="277"/>
    </row>
    <row r="784" spans="1:8">
      <c r="A784" s="278">
        <f t="shared" si="27"/>
        <v>8</v>
      </c>
      <c r="B784" s="318">
        <v>48090101</v>
      </c>
      <c r="C784" s="278" t="s">
        <v>999</v>
      </c>
      <c r="D784" s="279">
        <f>+IFERROR(VLOOKUP(B784,BP_202206!$B:$G,6,0),0)/$H$7</f>
        <v>-7834.9880000000003</v>
      </c>
      <c r="E784" s="279">
        <f>+IFERROR(VLOOKUP(B784,BP_202106!$B:$G,6,0),0)/$H$7</f>
        <v>-7534.2820000000002</v>
      </c>
      <c r="F784" s="279">
        <f>+IFERROR(VLOOKUP(B784,BP_202006!$B:$G,6,0),0)/$H$7</f>
        <v>-7968.6310000000003</v>
      </c>
      <c r="G784" s="279">
        <f t="shared" si="26"/>
        <v>-300.70600000000013</v>
      </c>
      <c r="H784" s="277"/>
    </row>
    <row r="785" spans="1:8">
      <c r="A785" s="278">
        <f t="shared" si="27"/>
        <v>4</v>
      </c>
      <c r="B785" s="318">
        <v>4810</v>
      </c>
      <c r="C785" s="278" t="s">
        <v>1000</v>
      </c>
      <c r="D785" s="279">
        <f>+IFERROR(VLOOKUP(B785,BP_202206!$B:$G,6,0),0)/$H$7</f>
        <v>-64.312751829999996</v>
      </c>
      <c r="E785" s="279">
        <f>+IFERROR(VLOOKUP(B785,BP_202106!$B:$G,6,0),0)/$H$7</f>
        <v>-20.070009260000003</v>
      </c>
      <c r="F785" s="279">
        <f>+IFERROR(VLOOKUP(B785,BP_202006!$B:$G,6,0),0)/$H$7</f>
        <v>-66.753382580000007</v>
      </c>
      <c r="G785" s="279">
        <f t="shared" si="26"/>
        <v>-44.24274256999999</v>
      </c>
      <c r="H785" s="277"/>
    </row>
    <row r="786" spans="1:8">
      <c r="A786" s="278">
        <f t="shared" si="27"/>
        <v>6</v>
      </c>
      <c r="B786" s="318">
        <v>481001</v>
      </c>
      <c r="C786" s="278" t="s">
        <v>1000</v>
      </c>
      <c r="D786" s="279">
        <f>+IFERROR(VLOOKUP(B786,BP_202206!$B:$G,6,0),0)/$H$7</f>
        <v>-64.312751829999996</v>
      </c>
      <c r="E786" s="279">
        <f>+IFERROR(VLOOKUP(B786,BP_202106!$B:$G,6,0),0)/$H$7</f>
        <v>-20.070009260000003</v>
      </c>
      <c r="F786" s="279">
        <f>+IFERROR(VLOOKUP(B786,BP_202006!$B:$G,6,0),0)/$H$7</f>
        <v>-66.753382580000007</v>
      </c>
      <c r="G786" s="279">
        <f t="shared" si="26"/>
        <v>-44.24274256999999</v>
      </c>
      <c r="H786" s="277"/>
    </row>
    <row r="787" spans="1:8">
      <c r="A787" s="278">
        <f t="shared" si="27"/>
        <v>8</v>
      </c>
      <c r="B787" s="318">
        <v>48100101</v>
      </c>
      <c r="C787" s="278" t="s">
        <v>1001</v>
      </c>
      <c r="D787" s="279">
        <f>+IFERROR(VLOOKUP(B787,BP_202206!$B:$G,6,0),0)/$H$7</f>
        <v>-4.1374969999999998</v>
      </c>
      <c r="E787" s="279">
        <f>+IFERROR(VLOOKUP(B787,BP_202106!$B:$G,6,0),0)/$H$7</f>
        <v>-5.9841677100000004</v>
      </c>
      <c r="F787" s="279">
        <f>+IFERROR(VLOOKUP(B787,BP_202006!$B:$G,6,0),0)/$H$7</f>
        <v>-8.1160329999999998</v>
      </c>
      <c r="G787" s="279">
        <f t="shared" si="26"/>
        <v>1.8466707100000006</v>
      </c>
      <c r="H787" s="277"/>
    </row>
    <row r="788" spans="1:8">
      <c r="A788" s="278">
        <f t="shared" si="27"/>
        <v>8</v>
      </c>
      <c r="B788" s="318">
        <v>48100102</v>
      </c>
      <c r="C788" s="278" t="s">
        <v>1002</v>
      </c>
      <c r="D788" s="279">
        <f>+IFERROR(VLOOKUP(B788,BP_202206!$B:$G,6,0),0)/$H$7</f>
        <v>0</v>
      </c>
      <c r="E788" s="279">
        <f>+IFERROR(VLOOKUP(B788,BP_202106!$B:$G,6,0),0)/$H$7</f>
        <v>0</v>
      </c>
      <c r="F788" s="279">
        <f>+IFERROR(VLOOKUP(B788,BP_202006!$B:$G,6,0),0)/$H$7</f>
        <v>0</v>
      </c>
      <c r="G788" s="279">
        <f t="shared" si="26"/>
        <v>0</v>
      </c>
      <c r="H788" s="277"/>
    </row>
    <row r="789" spans="1:8">
      <c r="A789" s="278">
        <f t="shared" si="27"/>
        <v>8</v>
      </c>
      <c r="B789" s="318">
        <v>48100103</v>
      </c>
      <c r="C789" s="278" t="s">
        <v>1003</v>
      </c>
      <c r="D789" s="279">
        <f>+IFERROR(VLOOKUP(B789,BP_202206!$B:$G,6,0),0)/$H$7</f>
        <v>0</v>
      </c>
      <c r="E789" s="279">
        <f>+IFERROR(VLOOKUP(B789,BP_202106!$B:$G,6,0),0)/$H$7</f>
        <v>0</v>
      </c>
      <c r="F789" s="279">
        <f>+IFERROR(VLOOKUP(B789,BP_202006!$B:$G,6,0),0)/$H$7</f>
        <v>0</v>
      </c>
      <c r="G789" s="279">
        <f t="shared" si="26"/>
        <v>0</v>
      </c>
      <c r="H789" s="277"/>
    </row>
    <row r="790" spans="1:8">
      <c r="A790" s="278">
        <f t="shared" si="27"/>
        <v>8</v>
      </c>
      <c r="B790" s="318">
        <v>48100104</v>
      </c>
      <c r="C790" s="278" t="s">
        <v>1004</v>
      </c>
      <c r="D790" s="279">
        <f>+IFERROR(VLOOKUP(B790,BP_202206!$B:$G,6,0),0)/$H$7</f>
        <v>-21.034125</v>
      </c>
      <c r="E790" s="279">
        <f>+IFERROR(VLOOKUP(B790,BP_202106!$B:$G,6,0),0)/$H$7</f>
        <v>-6.5034559999999999</v>
      </c>
      <c r="F790" s="279">
        <f>+IFERROR(VLOOKUP(B790,BP_202006!$B:$G,6,0),0)/$H$7</f>
        <v>0</v>
      </c>
      <c r="G790" s="279">
        <f t="shared" si="26"/>
        <v>-14.530669</v>
      </c>
      <c r="H790" s="277"/>
    </row>
    <row r="791" spans="1:8">
      <c r="A791" s="278">
        <f t="shared" si="27"/>
        <v>8</v>
      </c>
      <c r="B791" s="318">
        <v>48100105</v>
      </c>
      <c r="C791" s="278" t="s">
        <v>523</v>
      </c>
      <c r="D791" s="279">
        <f>+IFERROR(VLOOKUP(B791,BP_202206!$B:$G,6,0),0)/$H$7</f>
        <v>-8.6182789999999994</v>
      </c>
      <c r="E791" s="279">
        <f>+IFERROR(VLOOKUP(B791,BP_202106!$B:$G,6,0),0)/$H$7</f>
        <v>-4.7308005</v>
      </c>
      <c r="F791" s="279">
        <f>+IFERROR(VLOOKUP(B791,BP_202006!$B:$G,6,0),0)/$H$7</f>
        <v>-5.9657960000000001</v>
      </c>
      <c r="G791" s="279">
        <f t="shared" si="26"/>
        <v>-3.8874784999999994</v>
      </c>
      <c r="H791" s="277"/>
    </row>
    <row r="792" spans="1:8">
      <c r="A792" s="278">
        <f t="shared" si="27"/>
        <v>8</v>
      </c>
      <c r="B792" s="318">
        <v>48100106</v>
      </c>
      <c r="C792" s="278" t="s">
        <v>1005</v>
      </c>
      <c r="D792" s="279">
        <f>+IFERROR(VLOOKUP(B792,BP_202206!$B:$G,6,0),0)/$H$7</f>
        <v>-0.27392095999999994</v>
      </c>
      <c r="E792" s="279">
        <f>+IFERROR(VLOOKUP(B792,BP_202106!$B:$G,6,0),0)/$H$7</f>
        <v>-5.2000000000003642E-7</v>
      </c>
      <c r="F792" s="279">
        <f>+IFERROR(VLOOKUP(B792,BP_202006!$B:$G,6,0),0)/$H$7</f>
        <v>-4.547473508864641E-19</v>
      </c>
      <c r="G792" s="279">
        <f t="shared" si="26"/>
        <v>-0.27392043999999993</v>
      </c>
      <c r="H792" s="277"/>
    </row>
    <row r="793" spans="1:8">
      <c r="A793" s="278">
        <f t="shared" si="27"/>
        <v>8</v>
      </c>
      <c r="B793" s="318">
        <v>48100107</v>
      </c>
      <c r="C793" s="278" t="s">
        <v>1006</v>
      </c>
      <c r="D793" s="279">
        <f>+IFERROR(VLOOKUP(B793,BP_202206!$B:$G,6,0),0)/$H$7</f>
        <v>-30.248929870000001</v>
      </c>
      <c r="E793" s="279">
        <f>+IFERROR(VLOOKUP(B793,BP_202106!$B:$G,6,0),0)/$H$7</f>
        <v>-2.7444739099999995</v>
      </c>
      <c r="F793" s="279">
        <f>+IFERROR(VLOOKUP(B793,BP_202006!$B:$G,6,0),0)/$H$7</f>
        <v>-40.772488230000008</v>
      </c>
      <c r="G793" s="279">
        <f t="shared" si="26"/>
        <v>-27.504455960000001</v>
      </c>
      <c r="H793" s="277"/>
    </row>
    <row r="794" spans="1:8">
      <c r="A794" s="278">
        <f t="shared" si="27"/>
        <v>8</v>
      </c>
      <c r="B794" s="318">
        <v>48100108</v>
      </c>
      <c r="C794" s="278" t="s">
        <v>1007</v>
      </c>
      <c r="D794" s="279">
        <f>+IFERROR(VLOOKUP(B794,BP_202206!$B:$G,6,0),0)/$H$7</f>
        <v>0</v>
      </c>
      <c r="E794" s="279">
        <f>+IFERROR(VLOOKUP(B794,BP_202106!$B:$G,6,0),0)/$H$7</f>
        <v>-0.10711061999999999</v>
      </c>
      <c r="F794" s="279">
        <f>+IFERROR(VLOOKUP(B794,BP_202006!$B:$G,6,0),0)/$H$7</f>
        <v>-11.899065349999999</v>
      </c>
      <c r="G794" s="279">
        <f t="shared" si="26"/>
        <v>0.10711061999999999</v>
      </c>
      <c r="H794" s="277"/>
    </row>
    <row r="795" spans="1:8">
      <c r="A795" s="278">
        <f t="shared" si="27"/>
        <v>4</v>
      </c>
      <c r="B795" s="318">
        <v>4815</v>
      </c>
      <c r="C795" s="278" t="s">
        <v>1008</v>
      </c>
      <c r="D795" s="279">
        <f>+IFERROR(VLOOKUP(B795,BP_202206!$B:$G,6,0),0)/$H$7</f>
        <v>-2.3449080000000002</v>
      </c>
      <c r="E795" s="279">
        <f>+IFERROR(VLOOKUP(B795,BP_202106!$B:$G,6,0),0)/$H$7</f>
        <v>-25.981508999999999</v>
      </c>
      <c r="F795" s="279">
        <f>+IFERROR(VLOOKUP(B795,BP_202006!$B:$G,6,0),0)/$H$7</f>
        <v>-39.272730000000003</v>
      </c>
      <c r="G795" s="279">
        <f t="shared" si="26"/>
        <v>23.636600999999999</v>
      </c>
      <c r="H795" s="277"/>
    </row>
    <row r="796" spans="1:8">
      <c r="A796" s="278">
        <f t="shared" si="27"/>
        <v>6</v>
      </c>
      <c r="B796" s="318">
        <v>481501</v>
      </c>
      <c r="C796" s="278" t="s">
        <v>1009</v>
      </c>
      <c r="D796" s="279">
        <f>+IFERROR(VLOOKUP(B796,BP_202206!$B:$G,6,0),0)/$H$7</f>
        <v>-2.3449080000000002</v>
      </c>
      <c r="E796" s="279">
        <f>+IFERROR(VLOOKUP(B796,BP_202106!$B:$G,6,0),0)/$H$7</f>
        <v>-25.981508999999999</v>
      </c>
      <c r="F796" s="279">
        <f>+IFERROR(VLOOKUP(B796,BP_202006!$B:$G,6,0),0)/$H$7</f>
        <v>-39.272730000000003</v>
      </c>
      <c r="G796" s="279">
        <f t="shared" si="26"/>
        <v>23.636600999999999</v>
      </c>
      <c r="H796" s="277"/>
    </row>
    <row r="797" spans="1:8">
      <c r="A797" s="278">
        <f t="shared" si="27"/>
        <v>8</v>
      </c>
      <c r="B797" s="318">
        <v>48150101</v>
      </c>
      <c r="C797" s="278" t="s">
        <v>1010</v>
      </c>
      <c r="D797" s="279">
        <f>+IFERROR(VLOOKUP(B797,BP_202206!$B:$G,6,0),0)/$H$7</f>
        <v>-2.3449080000000002</v>
      </c>
      <c r="E797" s="279">
        <f>+IFERROR(VLOOKUP(B797,BP_202106!$B:$G,6,0),0)/$H$7</f>
        <v>-25.981508999999999</v>
      </c>
      <c r="F797" s="279">
        <f>+IFERROR(VLOOKUP(B797,BP_202006!$B:$G,6,0),0)/$H$7</f>
        <v>-39.272730000000003</v>
      </c>
      <c r="G797" s="279">
        <f t="shared" si="26"/>
        <v>23.636600999999999</v>
      </c>
      <c r="H797" s="277"/>
    </row>
    <row r="798" spans="1:8">
      <c r="A798" s="278">
        <f t="shared" si="27"/>
        <v>8</v>
      </c>
      <c r="B798" s="318">
        <v>48150103</v>
      </c>
      <c r="C798" s="278" t="s">
        <v>1011</v>
      </c>
      <c r="D798" s="279">
        <f>+IFERROR(VLOOKUP(B798,BP_202206!$B:$G,6,0),0)/$H$7</f>
        <v>0</v>
      </c>
      <c r="E798" s="279">
        <f>+IFERROR(VLOOKUP(B798,BP_202106!$B:$G,6,0),0)/$H$7</f>
        <v>0</v>
      </c>
      <c r="F798" s="279">
        <f>+IFERROR(VLOOKUP(B798,BP_202006!$B:$G,6,0),0)/$H$7</f>
        <v>0</v>
      </c>
      <c r="G798" s="279">
        <f t="shared" ref="G798:G862" si="34">+D798-E798</f>
        <v>0</v>
      </c>
      <c r="H798" s="277"/>
    </row>
    <row r="799" spans="1:8">
      <c r="A799" s="278">
        <f t="shared" si="27"/>
        <v>1</v>
      </c>
      <c r="B799" s="318">
        <v>5</v>
      </c>
      <c r="C799" s="278" t="s">
        <v>1012</v>
      </c>
      <c r="D799" s="279">
        <f>+IFERROR(VLOOKUP(B799,BP_202206!$B:$G,6,0),0)/$H$7</f>
        <v>5253.7438171899994</v>
      </c>
      <c r="E799" s="279">
        <f>+IFERROR(VLOOKUP(B799,BP_202106!$B:$G,6,0),0)/$H$7</f>
        <v>6811.4943599899998</v>
      </c>
      <c r="F799" s="279">
        <f>+IFERROR(VLOOKUP(B799,BP_202006!$B:$G,6,0),0)/$H$7</f>
        <v>7151.6414092799996</v>
      </c>
      <c r="G799" s="279">
        <f t="shared" si="34"/>
        <v>-1557.7505428000004</v>
      </c>
      <c r="H799" s="277"/>
    </row>
    <row r="800" spans="1:8">
      <c r="A800" s="278">
        <f t="shared" si="27"/>
        <v>2</v>
      </c>
      <c r="B800" s="318">
        <v>51</v>
      </c>
      <c r="C800" s="278" t="s">
        <v>1013</v>
      </c>
      <c r="D800" s="279">
        <f>+IFERROR(VLOOKUP(B800,BP_202206!$B:$G,6,0),0)/$H$7</f>
        <v>2046.1310190399995</v>
      </c>
      <c r="E800" s="279">
        <f>+IFERROR(VLOOKUP(B800,BP_202106!$B:$G,6,0),0)/$H$7</f>
        <v>1783.3164778000003</v>
      </c>
      <c r="F800" s="279">
        <f>+IFERROR(VLOOKUP(B800,BP_202006!$B:$G,6,0),0)/$H$7</f>
        <v>2063.2060319500001</v>
      </c>
      <c r="G800" s="279">
        <f t="shared" si="34"/>
        <v>262.81454123999924</v>
      </c>
      <c r="H800" s="277"/>
    </row>
    <row r="801" spans="1:8">
      <c r="A801" s="278">
        <f t="shared" si="27"/>
        <v>4</v>
      </c>
      <c r="B801" s="318">
        <v>5101</v>
      </c>
      <c r="C801" s="278" t="s">
        <v>1014</v>
      </c>
      <c r="D801" s="279">
        <f>+IFERROR(VLOOKUP(B801,BP_202206!$B:$G,6,0),0)/$H$7</f>
        <v>1229.6815133</v>
      </c>
      <c r="E801" s="279">
        <f>+IFERROR(VLOOKUP(B801,BP_202106!$B:$G,6,0),0)/$H$7</f>
        <v>1189.6865897600001</v>
      </c>
      <c r="F801" s="279">
        <f>+IFERROR(VLOOKUP(B801,BP_202006!$B:$G,6,0),0)/$H$7</f>
        <v>1269.19420427</v>
      </c>
      <c r="G801" s="279">
        <f t="shared" si="34"/>
        <v>39.994923539999945</v>
      </c>
      <c r="H801" s="277"/>
    </row>
    <row r="802" spans="1:8">
      <c r="A802" s="278">
        <f t="shared" si="27"/>
        <v>6</v>
      </c>
      <c r="B802" s="318">
        <v>510101</v>
      </c>
      <c r="C802" s="278" t="s">
        <v>1014</v>
      </c>
      <c r="D802" s="279">
        <f>+IFERROR(VLOOKUP(B802,BP_202206!$B:$G,6,0),0)/$H$7</f>
        <v>1229.2933522999999</v>
      </c>
      <c r="E802" s="279">
        <f>+IFERROR(VLOOKUP(B802,BP_202106!$B:$G,6,0),0)/$H$7</f>
        <v>1179.7345897600001</v>
      </c>
      <c r="F802" s="279">
        <f>+IFERROR(VLOOKUP(B802,BP_202006!$B:$G,6,0),0)/$H$7</f>
        <v>1267.98120427</v>
      </c>
      <c r="G802" s="279">
        <f t="shared" si="34"/>
        <v>49.558762539999861</v>
      </c>
      <c r="H802" s="277"/>
    </row>
    <row r="803" spans="1:8">
      <c r="A803" s="278">
        <f t="shared" si="27"/>
        <v>8</v>
      </c>
      <c r="B803" s="318">
        <v>51010101</v>
      </c>
      <c r="C803" s="278" t="s">
        <v>1015</v>
      </c>
      <c r="D803" s="279">
        <f>+IFERROR(VLOOKUP(B803,BP_202206!$B:$G,6,0),0)/$H$7</f>
        <v>977.911203</v>
      </c>
      <c r="E803" s="279">
        <f>+IFERROR(VLOOKUP(B803,BP_202106!$B:$G,6,0),0)/$H$7</f>
        <v>910.55330000000004</v>
      </c>
      <c r="F803" s="279">
        <f>+IFERROR(VLOOKUP(B803,BP_202006!$B:$G,6,0),0)/$H$7</f>
        <v>970.03129100000001</v>
      </c>
      <c r="G803" s="279">
        <f t="shared" si="34"/>
        <v>67.357902999999965</v>
      </c>
      <c r="H803" s="277"/>
    </row>
    <row r="804" spans="1:8">
      <c r="A804" s="278">
        <f t="shared" si="27"/>
        <v>8</v>
      </c>
      <c r="B804" s="318">
        <v>51010103</v>
      </c>
      <c r="C804" s="278" t="s">
        <v>1016</v>
      </c>
      <c r="D804" s="279">
        <f>+IFERROR(VLOOKUP(B804,BP_202206!$B:$G,6,0),0)/$H$7</f>
        <v>0.123289</v>
      </c>
      <c r="E804" s="279">
        <f>+IFERROR(VLOOKUP(B804,BP_202106!$B:$G,6,0),0)/$H$7</f>
        <v>0.56718599999999997</v>
      </c>
      <c r="F804" s="279">
        <f>+IFERROR(VLOOKUP(B804,BP_202006!$B:$G,6,0),0)/$H$7</f>
        <v>1.8674850000000001</v>
      </c>
      <c r="G804" s="279">
        <f t="shared" si="34"/>
        <v>-0.44389699999999999</v>
      </c>
      <c r="H804" s="277"/>
    </row>
    <row r="805" spans="1:8">
      <c r="A805" s="278">
        <f t="shared" si="27"/>
        <v>8</v>
      </c>
      <c r="B805" s="318">
        <v>51010105</v>
      </c>
      <c r="C805" s="278" t="s">
        <v>1017</v>
      </c>
      <c r="D805" s="279">
        <f>+IFERROR(VLOOKUP(B805,BP_202206!$B:$G,6,0),0)/$H$7</f>
        <v>0</v>
      </c>
      <c r="E805" s="279">
        <f>+IFERROR(VLOOKUP(B805,BP_202106!$B:$G,6,0),0)/$H$7</f>
        <v>0</v>
      </c>
      <c r="F805" s="279">
        <f>+IFERROR(VLOOKUP(B805,BP_202006!$B:$G,6,0),0)/$H$7</f>
        <v>0</v>
      </c>
      <c r="G805" s="279">
        <f t="shared" si="34"/>
        <v>0</v>
      </c>
      <c r="H805" s="277"/>
    </row>
    <row r="806" spans="1:8">
      <c r="A806" s="278">
        <f t="shared" si="27"/>
        <v>8</v>
      </c>
      <c r="B806" s="318">
        <v>51010107</v>
      </c>
      <c r="C806" s="278" t="s">
        <v>1018</v>
      </c>
      <c r="D806" s="279">
        <f>+IFERROR(VLOOKUP(B806,BP_202206!$B:$G,6,0),0)/$H$7</f>
        <v>0</v>
      </c>
      <c r="E806" s="279">
        <f>+IFERROR(VLOOKUP(B806,BP_202106!$B:$G,6,0),0)/$H$7</f>
        <v>0</v>
      </c>
      <c r="F806" s="279">
        <f>+IFERROR(VLOOKUP(B806,BP_202006!$B:$G,6,0),0)/$H$7</f>
        <v>0</v>
      </c>
      <c r="G806" s="279">
        <f t="shared" si="34"/>
        <v>0</v>
      </c>
      <c r="H806" s="277"/>
    </row>
    <row r="807" spans="1:8">
      <c r="A807" s="278">
        <f t="shared" si="27"/>
        <v>8</v>
      </c>
      <c r="B807" s="318">
        <v>51010109</v>
      </c>
      <c r="C807" s="278" t="s">
        <v>1019</v>
      </c>
      <c r="D807" s="279">
        <f>+IFERROR(VLOOKUP(B807,BP_202206!$B:$G,6,0),0)/$H$7</f>
        <v>0</v>
      </c>
      <c r="E807" s="279">
        <f>+IFERROR(VLOOKUP(B807,BP_202106!$B:$G,6,0),0)/$H$7</f>
        <v>0</v>
      </c>
      <c r="F807" s="279">
        <f>+IFERROR(VLOOKUP(B807,BP_202006!$B:$G,6,0),0)/$H$7</f>
        <v>0</v>
      </c>
      <c r="G807" s="279">
        <f t="shared" si="34"/>
        <v>0</v>
      </c>
      <c r="H807" s="277"/>
    </row>
    <row r="808" spans="1:8">
      <c r="A808" s="278">
        <f t="shared" ref="A808:A877" si="35">+LEN(B808)</f>
        <v>8</v>
      </c>
      <c r="B808" s="318">
        <v>51010113</v>
      </c>
      <c r="C808" s="278" t="s">
        <v>1020</v>
      </c>
      <c r="D808" s="279">
        <f>+IFERROR(VLOOKUP(B808,BP_202206!$B:$G,6,0),0)/$H$7</f>
        <v>0</v>
      </c>
      <c r="E808" s="279">
        <f>+IFERROR(VLOOKUP(B808,BP_202106!$B:$G,6,0),0)/$H$7</f>
        <v>0</v>
      </c>
      <c r="F808" s="279">
        <f>+IFERROR(VLOOKUP(B808,BP_202006!$B:$G,6,0),0)/$H$7</f>
        <v>0</v>
      </c>
      <c r="G808" s="279">
        <f t="shared" si="34"/>
        <v>0</v>
      </c>
      <c r="H808" s="277"/>
    </row>
    <row r="809" spans="1:8">
      <c r="A809" s="278">
        <f t="shared" si="35"/>
        <v>8</v>
      </c>
      <c r="B809" s="318">
        <v>51010114</v>
      </c>
      <c r="C809" s="278" t="s">
        <v>1021</v>
      </c>
      <c r="D809" s="279">
        <f>+IFERROR(VLOOKUP(B809,BP_202206!$B:$G,6,0),0)/$H$7</f>
        <v>0</v>
      </c>
      <c r="E809" s="279">
        <f>+IFERROR(VLOOKUP(B809,BP_202106!$B:$G,6,0),0)/$H$7</f>
        <v>0</v>
      </c>
      <c r="F809" s="279">
        <f>+IFERROR(VLOOKUP(B809,BP_202006!$B:$G,6,0),0)/$H$7</f>
        <v>0</v>
      </c>
      <c r="G809" s="279">
        <f t="shared" si="34"/>
        <v>0</v>
      </c>
      <c r="H809" s="277"/>
    </row>
    <row r="810" spans="1:8">
      <c r="A810" s="278">
        <f t="shared" si="35"/>
        <v>8</v>
      </c>
      <c r="B810" s="318">
        <v>51010117</v>
      </c>
      <c r="C810" s="278" t="s">
        <v>1022</v>
      </c>
      <c r="D810" s="279">
        <f>+IFERROR(VLOOKUP(B810,BP_202206!$B:$G,6,0),0)/$H$7</f>
        <v>47.911688300000002</v>
      </c>
      <c r="E810" s="279">
        <f>+IFERROR(VLOOKUP(B810,BP_202106!$B:$G,6,0),0)/$H$7</f>
        <v>39.406459490000003</v>
      </c>
      <c r="F810" s="279">
        <f>+IFERROR(VLOOKUP(B810,BP_202006!$B:$G,6,0),0)/$H$7</f>
        <v>45.781536079999995</v>
      </c>
      <c r="G810" s="279">
        <f t="shared" si="34"/>
        <v>8.5052288099999984</v>
      </c>
      <c r="H810" s="277"/>
    </row>
    <row r="811" spans="1:8">
      <c r="A811" s="278">
        <f t="shared" si="35"/>
        <v>8</v>
      </c>
      <c r="B811" s="318">
        <v>51010119</v>
      </c>
      <c r="C811" s="278" t="s">
        <v>1023</v>
      </c>
      <c r="D811" s="279">
        <f>+IFERROR(VLOOKUP(B811,BP_202206!$B:$G,6,0),0)/$H$7</f>
        <v>0</v>
      </c>
      <c r="E811" s="279">
        <f>+IFERROR(VLOOKUP(B811,BP_202106!$B:$G,6,0),0)/$H$7</f>
        <v>0</v>
      </c>
      <c r="F811" s="279">
        <f>+IFERROR(VLOOKUP(B811,BP_202006!$B:$G,6,0),0)/$H$7</f>
        <v>10.514362</v>
      </c>
      <c r="G811" s="279">
        <f t="shared" si="34"/>
        <v>0</v>
      </c>
      <c r="H811" s="277"/>
    </row>
    <row r="812" spans="1:8">
      <c r="A812" s="278">
        <f t="shared" si="35"/>
        <v>8</v>
      </c>
      <c r="B812" s="318">
        <v>51010123</v>
      </c>
      <c r="C812" s="278" t="s">
        <v>1024</v>
      </c>
      <c r="D812" s="279">
        <f>+IFERROR(VLOOKUP(B812,BP_202206!$B:$G,6,0),0)/$H$7</f>
        <v>0.58814699999999998</v>
      </c>
      <c r="E812" s="279">
        <f>+IFERROR(VLOOKUP(B812,BP_202106!$B:$G,6,0),0)/$H$7</f>
        <v>4.3623139999999996</v>
      </c>
      <c r="F812" s="279">
        <f>+IFERROR(VLOOKUP(B812,BP_202006!$B:$G,6,0),0)/$H$7</f>
        <v>3.5097749999999999</v>
      </c>
      <c r="G812" s="279">
        <f t="shared" si="34"/>
        <v>-3.7741669999999994</v>
      </c>
      <c r="H812" s="277"/>
    </row>
    <row r="813" spans="1:8">
      <c r="A813" s="278">
        <f t="shared" si="35"/>
        <v>8</v>
      </c>
      <c r="B813" s="318">
        <v>51010124</v>
      </c>
      <c r="C813" s="278" t="s">
        <v>1025</v>
      </c>
      <c r="D813" s="279">
        <f>+IFERROR(VLOOKUP(B813,BP_202206!$B:$G,6,0),0)/$H$7</f>
        <v>81.697030999999996</v>
      </c>
      <c r="E813" s="279">
        <f>+IFERROR(VLOOKUP(B813,BP_202106!$B:$G,6,0),0)/$H$7</f>
        <v>74.875767999999994</v>
      </c>
      <c r="F813" s="279">
        <f>+IFERROR(VLOOKUP(B813,BP_202006!$B:$G,6,0),0)/$H$7</f>
        <v>76.623266999999998</v>
      </c>
      <c r="G813" s="279">
        <f t="shared" si="34"/>
        <v>6.8212630000000019</v>
      </c>
      <c r="H813" s="277"/>
    </row>
    <row r="814" spans="1:8">
      <c r="A814" s="278">
        <f t="shared" si="35"/>
        <v>8</v>
      </c>
      <c r="B814" s="318">
        <v>51010125</v>
      </c>
      <c r="C814" s="278" t="s">
        <v>1026</v>
      </c>
      <c r="D814" s="279">
        <f>+IFERROR(VLOOKUP(B814,BP_202206!$B:$G,6,0),0)/$H$7</f>
        <v>9.1003779999999992</v>
      </c>
      <c r="E814" s="279">
        <f>+IFERROR(VLOOKUP(B814,BP_202106!$B:$G,6,0),0)/$H$7</f>
        <v>8.9100719999999995</v>
      </c>
      <c r="F814" s="279">
        <f>+IFERROR(VLOOKUP(B814,BP_202006!$B:$G,6,0),0)/$H$7</f>
        <v>8.9524249999999999</v>
      </c>
      <c r="G814" s="279">
        <f t="shared" si="34"/>
        <v>0.19030599999999964</v>
      </c>
      <c r="H814" s="277"/>
    </row>
    <row r="815" spans="1:8">
      <c r="A815" s="278">
        <f t="shared" si="35"/>
        <v>8</v>
      </c>
      <c r="B815" s="318">
        <v>51010126</v>
      </c>
      <c r="C815" s="278" t="s">
        <v>1027</v>
      </c>
      <c r="D815" s="279">
        <f>+IFERROR(VLOOKUP(B815,BP_202206!$B:$G,6,0),0)/$H$7</f>
        <v>0</v>
      </c>
      <c r="E815" s="279">
        <f>+IFERROR(VLOOKUP(B815,BP_202106!$B:$G,6,0),0)/$H$7</f>
        <v>0</v>
      </c>
      <c r="F815" s="279">
        <f>+IFERROR(VLOOKUP(B815,BP_202006!$B:$G,6,0),0)/$H$7</f>
        <v>0</v>
      </c>
      <c r="G815" s="279"/>
      <c r="H815" s="277"/>
    </row>
    <row r="816" spans="1:8">
      <c r="A816" s="278">
        <f t="shared" si="35"/>
        <v>8</v>
      </c>
      <c r="B816" s="318">
        <v>51010130</v>
      </c>
      <c r="C816" s="278" t="s">
        <v>1028</v>
      </c>
      <c r="D816" s="279">
        <f>+IFERROR(VLOOKUP(B816,BP_202206!$B:$G,6,0),0)/$H$7</f>
        <v>0</v>
      </c>
      <c r="E816" s="279">
        <f>+IFERROR(VLOOKUP(B816,BP_202106!$B:$G,6,0),0)/$H$7</f>
        <v>17.414986550000002</v>
      </c>
      <c r="F816" s="279">
        <f>+IFERROR(VLOOKUP(B816,BP_202006!$B:$G,6,0),0)/$H$7</f>
        <v>24.294093739999997</v>
      </c>
      <c r="G816" s="279">
        <f t="shared" si="34"/>
        <v>-17.414986550000002</v>
      </c>
      <c r="H816" s="277"/>
    </row>
    <row r="817" spans="1:8">
      <c r="A817" s="278">
        <f t="shared" si="35"/>
        <v>8</v>
      </c>
      <c r="B817" s="318">
        <v>51010131</v>
      </c>
      <c r="C817" s="278" t="s">
        <v>1029</v>
      </c>
      <c r="D817" s="279">
        <f>+IFERROR(VLOOKUP(B817,BP_202206!$B:$G,6,0),0)/$H$7</f>
        <v>0</v>
      </c>
      <c r="E817" s="279">
        <f>+IFERROR(VLOOKUP(B817,BP_202106!$B:$G,6,0),0)/$H$7</f>
        <v>8.0568917199999994</v>
      </c>
      <c r="F817" s="279">
        <f>+IFERROR(VLOOKUP(B817,BP_202006!$B:$G,6,0),0)/$H$7</f>
        <v>11.498577449999999</v>
      </c>
      <c r="G817" s="279">
        <f t="shared" si="34"/>
        <v>-8.0568917199999994</v>
      </c>
      <c r="H817" s="277"/>
    </row>
    <row r="818" spans="1:8">
      <c r="A818" s="278">
        <f t="shared" si="35"/>
        <v>8</v>
      </c>
      <c r="B818" s="318">
        <v>51010132</v>
      </c>
      <c r="C818" s="278" t="s">
        <v>1030</v>
      </c>
      <c r="D818" s="279">
        <f>+IFERROR(VLOOKUP(B818,BP_202206!$B:$G,6,0),0)/$H$7</f>
        <v>0</v>
      </c>
      <c r="E818" s="279">
        <f>+IFERROR(VLOOKUP(B818,BP_202106!$B:$G,6,0),0)/$H$7</f>
        <v>0</v>
      </c>
      <c r="F818" s="279">
        <f>+IFERROR(VLOOKUP(B818,BP_202006!$B:$G,6,0),0)/$H$7</f>
        <v>0</v>
      </c>
      <c r="G818" s="279">
        <f t="shared" si="34"/>
        <v>0</v>
      </c>
      <c r="H818" s="277"/>
    </row>
    <row r="819" spans="1:8">
      <c r="A819" s="278">
        <f t="shared" si="35"/>
        <v>8</v>
      </c>
      <c r="B819" s="318">
        <v>51010133</v>
      </c>
      <c r="C819" s="278" t="s">
        <v>1031</v>
      </c>
      <c r="D819" s="279">
        <f>+IFERROR(VLOOKUP(B819,BP_202206!$B:$G,6,0),0)/$H$7</f>
        <v>0</v>
      </c>
      <c r="E819" s="279">
        <f>+IFERROR(VLOOKUP(B819,BP_202106!$B:$G,6,0),0)/$H$7</f>
        <v>0</v>
      </c>
      <c r="F819" s="279">
        <f>+IFERROR(VLOOKUP(B819,BP_202006!$B:$G,6,0),0)/$H$7</f>
        <v>0</v>
      </c>
      <c r="G819" s="279">
        <f t="shared" si="34"/>
        <v>0</v>
      </c>
      <c r="H819" s="277"/>
    </row>
    <row r="820" spans="1:8">
      <c r="A820" s="278">
        <f t="shared" si="35"/>
        <v>8</v>
      </c>
      <c r="B820" s="318">
        <v>51010145</v>
      </c>
      <c r="C820" s="278" t="s">
        <v>1032</v>
      </c>
      <c r="D820" s="279">
        <f>+IFERROR(VLOOKUP(B820,BP_202206!$B:$G,6,0),0)/$H$7</f>
        <v>27.573003</v>
      </c>
      <c r="E820" s="279">
        <f>+IFERROR(VLOOKUP(B820,BP_202106!$B:$G,6,0),0)/$H$7</f>
        <v>40.503185999999999</v>
      </c>
      <c r="F820" s="279">
        <f>+IFERROR(VLOOKUP(B820,BP_202006!$B:$G,6,0),0)/$H$7</f>
        <v>37.903004000000003</v>
      </c>
      <c r="G820" s="279">
        <f t="shared" si="34"/>
        <v>-12.930183</v>
      </c>
      <c r="H820" s="277"/>
    </row>
    <row r="821" spans="1:8">
      <c r="A821" s="278">
        <f t="shared" si="35"/>
        <v>8</v>
      </c>
      <c r="B821" s="318">
        <v>51010146</v>
      </c>
      <c r="C821" s="278" t="s">
        <v>1033</v>
      </c>
      <c r="D821" s="279">
        <f>+IFERROR(VLOOKUP(B821,BP_202206!$B:$G,6,0),0)/$H$7</f>
        <v>0</v>
      </c>
      <c r="E821" s="279">
        <f>+IFERROR(VLOOKUP(B821,BP_202106!$B:$G,6,0),0)/$H$7</f>
        <v>0</v>
      </c>
      <c r="F821" s="279">
        <f>+IFERROR(VLOOKUP(B821,BP_202006!$B:$G,6,0),0)/$H$7</f>
        <v>0</v>
      </c>
      <c r="G821" s="279">
        <f t="shared" si="34"/>
        <v>0</v>
      </c>
      <c r="H821" s="277"/>
    </row>
    <row r="822" spans="1:8">
      <c r="A822" s="278">
        <f t="shared" si="35"/>
        <v>8</v>
      </c>
      <c r="B822" s="318">
        <v>51010148</v>
      </c>
      <c r="C822" s="278" t="s">
        <v>1034</v>
      </c>
      <c r="D822" s="279">
        <f>+IFERROR(VLOOKUP(B822,BP_202206!$B:$G,6,0),0)/$H$7</f>
        <v>0</v>
      </c>
      <c r="E822" s="279">
        <f>+IFERROR(VLOOKUP(B822,BP_202106!$B:$G,6,0),0)/$H$7</f>
        <v>0</v>
      </c>
      <c r="F822" s="279">
        <f>+IFERROR(VLOOKUP(B822,BP_202006!$B:$G,6,0),0)/$H$7</f>
        <v>0</v>
      </c>
      <c r="G822" s="279">
        <f t="shared" si="34"/>
        <v>0</v>
      </c>
      <c r="H822" s="277"/>
    </row>
    <row r="823" spans="1:8">
      <c r="A823" s="278">
        <f t="shared" si="35"/>
        <v>8</v>
      </c>
      <c r="B823" s="318">
        <v>51010149</v>
      </c>
      <c r="C823" s="278" t="s">
        <v>1035</v>
      </c>
      <c r="D823" s="279">
        <f>+IFERROR(VLOOKUP(B823,BP_202206!$B:$G,6,0),0)/$H$7</f>
        <v>0</v>
      </c>
      <c r="E823" s="279">
        <f>+IFERROR(VLOOKUP(B823,BP_202106!$B:$G,6,0),0)/$H$7</f>
        <v>0</v>
      </c>
      <c r="F823" s="279">
        <f>+IFERROR(VLOOKUP(B823,BP_202006!$B:$G,6,0),0)/$H$7</f>
        <v>0</v>
      </c>
      <c r="G823" s="279">
        <f t="shared" si="34"/>
        <v>0</v>
      </c>
      <c r="H823" s="277"/>
    </row>
    <row r="824" spans="1:8">
      <c r="A824" s="278">
        <f t="shared" si="35"/>
        <v>8</v>
      </c>
      <c r="B824" s="318">
        <v>51010150</v>
      </c>
      <c r="C824" s="278" t="s">
        <v>1036</v>
      </c>
      <c r="D824" s="279">
        <f>+IFERROR(VLOOKUP(B824,BP_202206!$B:$G,6,0),0)/$H$7</f>
        <v>0</v>
      </c>
      <c r="E824" s="279">
        <f>+IFERROR(VLOOKUP(B824,BP_202106!$B:$G,6,0),0)/$H$7</f>
        <v>0</v>
      </c>
      <c r="F824" s="279">
        <f>+IFERROR(VLOOKUP(B824,BP_202006!$B:$G,6,0),0)/$H$7</f>
        <v>0</v>
      </c>
      <c r="G824" s="279">
        <f t="shared" si="34"/>
        <v>0</v>
      </c>
      <c r="H824" s="277"/>
    </row>
    <row r="825" spans="1:8">
      <c r="A825" s="278">
        <f t="shared" si="35"/>
        <v>8</v>
      </c>
      <c r="B825" s="318">
        <v>51010152</v>
      </c>
      <c r="C825" s="278" t="s">
        <v>1037</v>
      </c>
      <c r="D825" s="279">
        <f>+IFERROR(VLOOKUP(B825,BP_202206!$B:$G,6,0),0)/$H$7</f>
        <v>84.388613000000007</v>
      </c>
      <c r="E825" s="279">
        <f>+IFERROR(VLOOKUP(B825,BP_202106!$B:$G,6,0),0)/$H$7</f>
        <v>75.084425999999993</v>
      </c>
      <c r="F825" s="279">
        <f>+IFERROR(VLOOKUP(B825,BP_202006!$B:$G,6,0),0)/$H$7</f>
        <v>77.005387999999996</v>
      </c>
      <c r="G825" s="279">
        <f t="shared" si="34"/>
        <v>9.3041870000000131</v>
      </c>
      <c r="H825" s="277"/>
    </row>
    <row r="826" spans="1:8">
      <c r="A826" s="278">
        <f t="shared" si="35"/>
        <v>6</v>
      </c>
      <c r="B826" s="318">
        <v>510147</v>
      </c>
      <c r="C826" s="278" t="s">
        <v>1038</v>
      </c>
      <c r="D826" s="279">
        <f>+IFERROR(VLOOKUP(B826,BP_202206!$B:$G,6,0),0)/$H$7</f>
        <v>0.38816099999999998</v>
      </c>
      <c r="E826" s="279">
        <f>+IFERROR(VLOOKUP(B826,BP_202106!$B:$G,6,0),0)/$H$7</f>
        <v>9.952</v>
      </c>
      <c r="F826" s="279">
        <f>+IFERROR(VLOOKUP(B826,BP_202006!$B:$G,6,0),0)/$H$7</f>
        <v>1.2130000000000001</v>
      </c>
      <c r="G826" s="279">
        <f t="shared" si="34"/>
        <v>-9.5638389999999998</v>
      </c>
      <c r="H826" s="277"/>
    </row>
    <row r="827" spans="1:8">
      <c r="A827" s="278">
        <f t="shared" si="35"/>
        <v>8</v>
      </c>
      <c r="B827" s="318">
        <v>51014701</v>
      </c>
      <c r="C827" s="278" t="s">
        <v>1039</v>
      </c>
      <c r="D827" s="279">
        <f>+IFERROR(VLOOKUP(B827,BP_202206!$B:$G,6,0),0)/$H$7</f>
        <v>0.38816099999999998</v>
      </c>
      <c r="E827" s="279">
        <f>+IFERROR(VLOOKUP(B827,BP_202106!$B:$G,6,0),0)/$H$7</f>
        <v>5.2380000000000004</v>
      </c>
      <c r="F827" s="279">
        <f>+IFERROR(VLOOKUP(B827,BP_202006!$B:$G,6,0),0)/$H$7</f>
        <v>1.012</v>
      </c>
      <c r="G827" s="279">
        <f t="shared" si="34"/>
        <v>-4.8498390000000002</v>
      </c>
      <c r="H827" s="277"/>
    </row>
    <row r="828" spans="1:8">
      <c r="A828" s="278">
        <f t="shared" si="35"/>
        <v>8</v>
      </c>
      <c r="B828" s="318">
        <v>51014702</v>
      </c>
      <c r="C828" s="278" t="s">
        <v>1040</v>
      </c>
      <c r="D828" s="279">
        <f>+IFERROR(VLOOKUP(B828,BP_202206!$B:$G,6,0),0)/$H$7</f>
        <v>0</v>
      </c>
      <c r="E828" s="279">
        <f>+IFERROR(VLOOKUP(B828,BP_202106!$B:$G,6,0),0)/$H$7</f>
        <v>4.7140000000000004</v>
      </c>
      <c r="F828" s="279">
        <f>+IFERROR(VLOOKUP(B828,BP_202006!$B:$G,6,0),0)/$H$7</f>
        <v>0.20100000000000001</v>
      </c>
      <c r="G828" s="279">
        <f t="shared" si="34"/>
        <v>-4.7140000000000004</v>
      </c>
      <c r="H828" s="277"/>
    </row>
    <row r="829" spans="1:8">
      <c r="A829" s="278">
        <f t="shared" si="35"/>
        <v>8</v>
      </c>
      <c r="B829" s="318">
        <v>51014703</v>
      </c>
      <c r="C829" s="278" t="s">
        <v>1041</v>
      </c>
      <c r="D829" s="279">
        <f>+IFERROR(VLOOKUP(B829,BP_202206!$B:$G,6,0),0)/$H$7</f>
        <v>0</v>
      </c>
      <c r="E829" s="279">
        <f>+IFERROR(VLOOKUP(B829,BP_202106!$B:$G,6,0),0)/$H$7</f>
        <v>0</v>
      </c>
      <c r="F829" s="279">
        <f>+IFERROR(VLOOKUP(B829,BP_202006!$B:$G,6,0),0)/$H$7</f>
        <v>0</v>
      </c>
      <c r="G829" s="279">
        <f t="shared" si="34"/>
        <v>0</v>
      </c>
      <c r="H829" s="277"/>
    </row>
    <row r="830" spans="1:8">
      <c r="A830" s="278">
        <f t="shared" si="35"/>
        <v>4</v>
      </c>
      <c r="B830" s="318">
        <v>5102</v>
      </c>
      <c r="C830" s="278" t="s">
        <v>1042</v>
      </c>
      <c r="D830" s="279">
        <f>+IFERROR(VLOOKUP(B830,BP_202206!$B:$G,6,0),0)/$H$7</f>
        <v>49.322702999999997</v>
      </c>
      <c r="E830" s="279">
        <f>+IFERROR(VLOOKUP(B830,BP_202106!$B:$G,6,0),0)/$H$7</f>
        <v>4.1691079999999996</v>
      </c>
      <c r="F830" s="279">
        <f>+IFERROR(VLOOKUP(B830,BP_202006!$B:$G,6,0),0)/$H$7</f>
        <v>5.1709839999999998</v>
      </c>
      <c r="G830" s="279">
        <f t="shared" si="34"/>
        <v>45.153594999999996</v>
      </c>
      <c r="H830" s="277"/>
    </row>
    <row r="831" spans="1:8">
      <c r="A831" s="278">
        <f t="shared" si="35"/>
        <v>6</v>
      </c>
      <c r="B831" s="318">
        <v>510201</v>
      </c>
      <c r="C831" s="278" t="s">
        <v>1042</v>
      </c>
      <c r="D831" s="279">
        <f>+IFERROR(VLOOKUP(B831,BP_202206!$B:$G,6,0),0)/$H$7</f>
        <v>49.322702999999997</v>
      </c>
      <c r="E831" s="279">
        <f>+IFERROR(VLOOKUP(B831,BP_202106!$B:$G,6,0),0)/$H$7</f>
        <v>4.1691079999999996</v>
      </c>
      <c r="F831" s="279">
        <f>+IFERROR(VLOOKUP(B831,BP_202006!$B:$G,6,0),0)/$H$7</f>
        <v>5.1709839999999998</v>
      </c>
      <c r="G831" s="279">
        <f t="shared" si="34"/>
        <v>45.153594999999996</v>
      </c>
      <c r="H831" s="277"/>
    </row>
    <row r="832" spans="1:8">
      <c r="A832" s="278">
        <f t="shared" si="35"/>
        <v>8</v>
      </c>
      <c r="B832" s="318">
        <v>51020101</v>
      </c>
      <c r="C832" s="278" t="s">
        <v>1043</v>
      </c>
      <c r="D832" s="279">
        <f>+IFERROR(VLOOKUP(B832,BP_202206!$B:$G,6,0),0)/$H$7</f>
        <v>8.2614839999999994</v>
      </c>
      <c r="E832" s="279">
        <f>+IFERROR(VLOOKUP(B832,BP_202106!$B:$G,6,0),0)/$H$7</f>
        <v>4.1691079999999996</v>
      </c>
      <c r="F832" s="279">
        <f>+IFERROR(VLOOKUP(B832,BP_202006!$B:$G,6,0),0)/$H$7</f>
        <v>1.8694360000000001</v>
      </c>
      <c r="G832" s="279">
        <f t="shared" si="34"/>
        <v>4.0923759999999998</v>
      </c>
      <c r="H832" s="277"/>
    </row>
    <row r="833" spans="1:8">
      <c r="A833" s="278">
        <f t="shared" si="35"/>
        <v>8</v>
      </c>
      <c r="B833" s="318">
        <v>51020102</v>
      </c>
      <c r="C833" s="278" t="s">
        <v>1044</v>
      </c>
      <c r="D833" s="279">
        <f>+IFERROR(VLOOKUP(B833,BP_202206!$B:$G,6,0),0)/$H$7</f>
        <v>41.061219000000001</v>
      </c>
      <c r="E833" s="279">
        <f>+IFERROR(VLOOKUP(B833,BP_202106!$B:$G,6,0),0)/$H$7</f>
        <v>0</v>
      </c>
      <c r="F833" s="279">
        <f>+IFERROR(VLOOKUP(B833,BP_202006!$B:$G,6,0),0)/$H$7</f>
        <v>3.3015479999999999</v>
      </c>
      <c r="G833" s="279">
        <f t="shared" si="34"/>
        <v>41.061219000000001</v>
      </c>
      <c r="H833" s="277"/>
    </row>
    <row r="834" spans="1:8">
      <c r="A834" s="278">
        <f t="shared" si="35"/>
        <v>8</v>
      </c>
      <c r="B834" s="318">
        <v>51020103</v>
      </c>
      <c r="C834" s="278" t="s">
        <v>1045</v>
      </c>
      <c r="D834" s="279">
        <f>+IFERROR(VLOOKUP(B834,BP_202206!$B:$G,6,0),0)/$H$7</f>
        <v>0</v>
      </c>
      <c r="E834" s="279">
        <f>+IFERROR(VLOOKUP(B834,BP_202106!$B:$G,6,0),0)/$H$7</f>
        <v>0</v>
      </c>
      <c r="F834" s="279">
        <f>+IFERROR(VLOOKUP(B834,BP_202006!$B:$G,6,0),0)/$H$7</f>
        <v>0</v>
      </c>
      <c r="G834" s="279">
        <f t="shared" si="34"/>
        <v>0</v>
      </c>
      <c r="H834" s="277"/>
    </row>
    <row r="835" spans="1:8">
      <c r="A835" s="278">
        <f t="shared" si="35"/>
        <v>4</v>
      </c>
      <c r="B835" s="318">
        <v>5103</v>
      </c>
      <c r="C835" s="278" t="s">
        <v>1046</v>
      </c>
      <c r="D835" s="279">
        <f>+IFERROR(VLOOKUP(B835,BP_202206!$B:$G,6,0),0)/$H$7</f>
        <v>265.68996700000002</v>
      </c>
      <c r="E835" s="279">
        <f>+IFERROR(VLOOKUP(B835,BP_202106!$B:$G,6,0),0)/$H$7</f>
        <v>242.42851200000001</v>
      </c>
      <c r="F835" s="279">
        <f>+IFERROR(VLOOKUP(B835,BP_202006!$B:$G,6,0),0)/$H$7</f>
        <v>259.29276499999997</v>
      </c>
      <c r="G835" s="279">
        <f t="shared" si="34"/>
        <v>23.261455000000012</v>
      </c>
      <c r="H835" s="277"/>
    </row>
    <row r="836" spans="1:8">
      <c r="A836" s="278">
        <f t="shared" si="35"/>
        <v>6</v>
      </c>
      <c r="B836" s="318">
        <v>510301</v>
      </c>
      <c r="C836" s="278" t="s">
        <v>1046</v>
      </c>
      <c r="D836" s="279">
        <f>+IFERROR(VLOOKUP(B836,BP_202206!$B:$G,6,0),0)/$H$7</f>
        <v>265.68996700000002</v>
      </c>
      <c r="E836" s="279">
        <f>+IFERROR(VLOOKUP(B836,BP_202106!$B:$G,6,0),0)/$H$7</f>
        <v>242.42851200000001</v>
      </c>
      <c r="F836" s="279">
        <f>+IFERROR(VLOOKUP(B836,BP_202006!$B:$G,6,0),0)/$H$7</f>
        <v>259.29276499999997</v>
      </c>
      <c r="G836" s="279">
        <f t="shared" si="34"/>
        <v>23.261455000000012</v>
      </c>
      <c r="H836" s="277"/>
    </row>
    <row r="837" spans="1:8">
      <c r="A837" s="278">
        <f t="shared" si="35"/>
        <v>8</v>
      </c>
      <c r="B837" s="318">
        <v>51030101</v>
      </c>
      <c r="C837" s="278" t="s">
        <v>1047</v>
      </c>
      <c r="D837" s="279">
        <f>+IFERROR(VLOOKUP(B837,BP_202206!$B:$G,6,0),0)/$H$7</f>
        <v>0</v>
      </c>
      <c r="E837" s="279">
        <f>+IFERROR(VLOOKUP(B837,BP_202106!$B:$G,6,0),0)/$H$7</f>
        <v>0</v>
      </c>
      <c r="F837" s="279">
        <f>+IFERROR(VLOOKUP(B837,BP_202006!$B:$G,6,0),0)/$H$7</f>
        <v>0</v>
      </c>
      <c r="G837" s="279">
        <f t="shared" si="34"/>
        <v>0</v>
      </c>
      <c r="H837" s="277"/>
    </row>
    <row r="838" spans="1:8">
      <c r="A838" s="278">
        <f t="shared" si="35"/>
        <v>8</v>
      </c>
      <c r="B838" s="318">
        <v>51030102</v>
      </c>
      <c r="C838" s="278" t="s">
        <v>1048</v>
      </c>
      <c r="D838" s="279">
        <f>+IFERROR(VLOOKUP(B838,BP_202206!$B:$G,6,0),0)/$H$7</f>
        <v>40.923214000000002</v>
      </c>
      <c r="E838" s="279">
        <f>+IFERROR(VLOOKUP(B838,BP_202106!$B:$G,6,0),0)/$H$7</f>
        <v>37.994095999999999</v>
      </c>
      <c r="F838" s="279">
        <f>+IFERROR(VLOOKUP(B838,BP_202006!$B:$G,6,0),0)/$H$7</f>
        <v>40.524900000000002</v>
      </c>
      <c r="G838" s="279">
        <f t="shared" si="34"/>
        <v>2.9291180000000026</v>
      </c>
      <c r="H838" s="277"/>
    </row>
    <row r="839" spans="1:8">
      <c r="A839" s="278">
        <f t="shared" si="35"/>
        <v>8</v>
      </c>
      <c r="B839" s="318">
        <v>51030103</v>
      </c>
      <c r="C839" s="278" t="s">
        <v>1049</v>
      </c>
      <c r="D839" s="279">
        <f>+IFERROR(VLOOKUP(B839,BP_202206!$B:$G,6,0),0)/$H$7</f>
        <v>91.937624999999997</v>
      </c>
      <c r="E839" s="279">
        <f>+IFERROR(VLOOKUP(B839,BP_202106!$B:$G,6,0),0)/$H$7</f>
        <v>83.255860999999996</v>
      </c>
      <c r="F839" s="279">
        <f>+IFERROR(VLOOKUP(B839,BP_202006!$B:$G,6,0),0)/$H$7</f>
        <v>88.406377000000006</v>
      </c>
      <c r="G839" s="279">
        <f t="shared" si="34"/>
        <v>8.6817640000000011</v>
      </c>
      <c r="H839" s="277"/>
    </row>
    <row r="840" spans="1:8">
      <c r="A840" s="278">
        <f t="shared" si="35"/>
        <v>8</v>
      </c>
      <c r="B840" s="318">
        <v>51030104</v>
      </c>
      <c r="C840" s="278" t="s">
        <v>1050</v>
      </c>
      <c r="D840" s="279">
        <f>+IFERROR(VLOOKUP(B840,BP_202206!$B:$G,6,0),0)/$H$7</f>
        <v>7.7051030000000003</v>
      </c>
      <c r="E840" s="279">
        <f>+IFERROR(VLOOKUP(B840,BP_202106!$B:$G,6,0),0)/$H$7</f>
        <v>6.577782</v>
      </c>
      <c r="F840" s="279">
        <f>+IFERROR(VLOOKUP(B840,BP_202006!$B:$G,6,0),0)/$H$7</f>
        <v>8.5815999999999999</v>
      </c>
      <c r="G840" s="279">
        <f t="shared" si="34"/>
        <v>1.1273210000000002</v>
      </c>
      <c r="H840" s="277"/>
    </row>
    <row r="841" spans="1:8">
      <c r="A841" s="278">
        <f t="shared" si="35"/>
        <v>8</v>
      </c>
      <c r="B841" s="318">
        <v>51030105</v>
      </c>
      <c r="C841" s="278" t="s">
        <v>1051</v>
      </c>
      <c r="D841" s="279">
        <f>+IFERROR(VLOOKUP(B841,BP_202206!$B:$G,6,0),0)/$H$7</f>
        <v>125.124025</v>
      </c>
      <c r="E841" s="279">
        <f>+IFERROR(VLOOKUP(B841,BP_202106!$B:$G,6,0),0)/$H$7</f>
        <v>114.600773</v>
      </c>
      <c r="F841" s="279">
        <f>+IFERROR(VLOOKUP(B841,BP_202006!$B:$G,6,0),0)/$H$7</f>
        <v>121.779888</v>
      </c>
      <c r="G841" s="279">
        <f t="shared" si="34"/>
        <v>10.523251999999999</v>
      </c>
      <c r="H841" s="277"/>
    </row>
    <row r="842" spans="1:8">
      <c r="A842" s="278">
        <f t="shared" si="35"/>
        <v>4</v>
      </c>
      <c r="B842" s="318">
        <v>5104</v>
      </c>
      <c r="C842" s="278" t="s">
        <v>1052</v>
      </c>
      <c r="D842" s="279">
        <f>+IFERROR(VLOOKUP(B842,BP_202206!$B:$G,6,0),0)/$H$7</f>
        <v>52.025154000000001</v>
      </c>
      <c r="E842" s="279">
        <f>+IFERROR(VLOOKUP(B842,BP_202106!$B:$G,6,0),0)/$H$7</f>
        <v>47.469791000000001</v>
      </c>
      <c r="F842" s="279">
        <f>+IFERROR(VLOOKUP(B842,BP_202006!$B:$G,6,0),0)/$H$7</f>
        <v>50.636702</v>
      </c>
      <c r="G842" s="279">
        <f t="shared" si="34"/>
        <v>4.5553629999999998</v>
      </c>
      <c r="H842" s="277"/>
    </row>
    <row r="843" spans="1:8">
      <c r="A843" s="278">
        <f t="shared" si="35"/>
        <v>6</v>
      </c>
      <c r="B843" s="318">
        <v>510401</v>
      </c>
      <c r="C843" s="278" t="s">
        <v>1052</v>
      </c>
      <c r="D843" s="279">
        <f>+IFERROR(VLOOKUP(B843,BP_202206!$B:$G,6,0),0)/$H$7</f>
        <v>52.025154000000001</v>
      </c>
      <c r="E843" s="279">
        <f>+IFERROR(VLOOKUP(B843,BP_202106!$B:$G,6,0),0)/$H$7</f>
        <v>47.469791000000001</v>
      </c>
      <c r="F843" s="279">
        <f>+IFERROR(VLOOKUP(B843,BP_202006!$B:$G,6,0),0)/$H$7</f>
        <v>50.636702</v>
      </c>
      <c r="G843" s="279">
        <f t="shared" si="34"/>
        <v>4.5553629999999998</v>
      </c>
      <c r="H843" s="277"/>
    </row>
    <row r="844" spans="1:8">
      <c r="A844" s="278">
        <f t="shared" si="35"/>
        <v>8</v>
      </c>
      <c r="B844" s="318">
        <v>51040101</v>
      </c>
      <c r="C844" s="278" t="s">
        <v>1053</v>
      </c>
      <c r="D844" s="279">
        <f>+IFERROR(VLOOKUP(B844,BP_202206!$B:$G,6,0),0)/$H$7</f>
        <v>30.939209000000002</v>
      </c>
      <c r="E844" s="279">
        <f>+IFERROR(VLOOKUP(B844,BP_202106!$B:$G,6,0),0)/$H$7</f>
        <v>28.481901000000001</v>
      </c>
      <c r="F844" s="279">
        <f>+IFERROR(VLOOKUP(B844,BP_202006!$B:$G,6,0),0)/$H$7</f>
        <v>30.381989000000001</v>
      </c>
      <c r="G844" s="279">
        <f t="shared" si="34"/>
        <v>2.4573080000000012</v>
      </c>
      <c r="H844" s="277"/>
    </row>
    <row r="845" spans="1:8">
      <c r="A845" s="278">
        <f t="shared" si="35"/>
        <v>8</v>
      </c>
      <c r="B845" s="318">
        <v>51040102</v>
      </c>
      <c r="C845" s="278" t="s">
        <v>1054</v>
      </c>
      <c r="D845" s="279">
        <f>+IFERROR(VLOOKUP(B845,BP_202206!$B:$G,6,0),0)/$H$7</f>
        <v>21.085944999999999</v>
      </c>
      <c r="E845" s="279">
        <f>+IFERROR(VLOOKUP(B845,BP_202106!$B:$G,6,0),0)/$H$7</f>
        <v>18.98789</v>
      </c>
      <c r="F845" s="279">
        <f>+IFERROR(VLOOKUP(B845,BP_202006!$B:$G,6,0),0)/$H$7</f>
        <v>20.254712999999999</v>
      </c>
      <c r="G845" s="279">
        <f t="shared" si="34"/>
        <v>2.0980549999999987</v>
      </c>
      <c r="H845" s="277"/>
    </row>
    <row r="846" spans="1:8">
      <c r="A846" s="278">
        <f t="shared" si="35"/>
        <v>8</v>
      </c>
      <c r="B846" s="318">
        <v>51040103</v>
      </c>
      <c r="C846" s="278" t="s">
        <v>1055</v>
      </c>
      <c r="D846" s="279">
        <f>+IFERROR(VLOOKUP(B846,BP_202206!$B:$G,6,0),0)/$H$7</f>
        <v>0</v>
      </c>
      <c r="E846" s="279">
        <f>+IFERROR(VLOOKUP(B846,BP_202106!$B:$G,6,0),0)/$H$7</f>
        <v>0</v>
      </c>
      <c r="F846" s="279">
        <f>+IFERROR(VLOOKUP(B846,BP_202006!$B:$G,6,0),0)/$H$7</f>
        <v>0</v>
      </c>
      <c r="G846" s="279">
        <f t="shared" si="34"/>
        <v>0</v>
      </c>
      <c r="H846" s="277"/>
    </row>
    <row r="847" spans="1:8">
      <c r="A847" s="278">
        <f t="shared" si="35"/>
        <v>4</v>
      </c>
      <c r="B847" s="318">
        <v>5111</v>
      </c>
      <c r="C847" s="278" t="s">
        <v>1056</v>
      </c>
      <c r="D847" s="279">
        <f>+IFERROR(VLOOKUP(B847,BP_202206!$B:$G,6,0),0)/$H$7</f>
        <v>448.76899453000004</v>
      </c>
      <c r="E847" s="279">
        <f>+IFERROR(VLOOKUP(B847,BP_202106!$B:$G,6,0),0)/$H$7</f>
        <v>299.37406930999992</v>
      </c>
      <c r="F847" s="279">
        <f>+IFERROR(VLOOKUP(B847,BP_202006!$B:$G,6,0),0)/$H$7</f>
        <v>464.13704361999999</v>
      </c>
      <c r="G847" s="279">
        <f t="shared" si="34"/>
        <v>149.39492522000012</v>
      </c>
      <c r="H847" s="277"/>
    </row>
    <row r="848" spans="1:8">
      <c r="A848" s="278">
        <f t="shared" si="35"/>
        <v>6</v>
      </c>
      <c r="B848" s="318">
        <v>511101</v>
      </c>
      <c r="C848" s="278" t="s">
        <v>1056</v>
      </c>
      <c r="D848" s="279">
        <f>+IFERROR(VLOOKUP(B848,BP_202206!$B:$G,6,0),0)/$H$7</f>
        <v>323.95669538000004</v>
      </c>
      <c r="E848" s="279">
        <f>+IFERROR(VLOOKUP(B848,BP_202106!$B:$G,6,0),0)/$H$7</f>
        <v>167.51358467</v>
      </c>
      <c r="F848" s="279">
        <f>+IFERROR(VLOOKUP(B848,BP_202006!$B:$G,6,0),0)/$H$7</f>
        <v>242.71791938000001</v>
      </c>
      <c r="G848" s="279">
        <f t="shared" si="34"/>
        <v>156.44311071000004</v>
      </c>
      <c r="H848" s="277"/>
    </row>
    <row r="849" spans="1:8">
      <c r="A849" s="278">
        <f t="shared" si="35"/>
        <v>8</v>
      </c>
      <c r="B849" s="318">
        <v>51110105</v>
      </c>
      <c r="C849" s="278" t="s">
        <v>1057</v>
      </c>
      <c r="D849" s="279">
        <f>+IFERROR(VLOOKUP(B849,BP_202206!$B:$G,6,0),0)/$H$7</f>
        <v>0</v>
      </c>
      <c r="E849" s="279">
        <f>+IFERROR(VLOOKUP(B849,BP_202106!$B:$G,6,0),0)/$H$7</f>
        <v>0</v>
      </c>
      <c r="F849" s="279">
        <f>+IFERROR(VLOOKUP(B849,BP_202006!$B:$G,6,0),0)/$H$7</f>
        <v>0</v>
      </c>
      <c r="G849" s="279">
        <f t="shared" si="34"/>
        <v>0</v>
      </c>
      <c r="H849" s="277"/>
    </row>
    <row r="850" spans="1:8">
      <c r="A850" s="278">
        <f t="shared" si="35"/>
        <v>8</v>
      </c>
      <c r="B850" s="318">
        <v>51110106</v>
      </c>
      <c r="C850" s="278" t="s">
        <v>1058</v>
      </c>
      <c r="D850" s="279">
        <f>+IFERROR(VLOOKUP(B850,BP_202206!$B:$G,6,0),0)/$H$7</f>
        <v>7.4320395299999999</v>
      </c>
      <c r="E850" s="279">
        <f>+IFERROR(VLOOKUP(B850,BP_202106!$B:$G,6,0),0)/$H$7</f>
        <v>0</v>
      </c>
      <c r="F850" s="279">
        <f>+IFERROR(VLOOKUP(B850,BP_202006!$B:$G,6,0),0)/$H$7</f>
        <v>0</v>
      </c>
      <c r="G850" s="279">
        <f t="shared" si="34"/>
        <v>7.4320395299999999</v>
      </c>
      <c r="H850" s="277"/>
    </row>
    <row r="851" spans="1:8">
      <c r="A851" s="278">
        <f t="shared" si="35"/>
        <v>8</v>
      </c>
      <c r="B851" s="318">
        <v>51110112</v>
      </c>
      <c r="C851" s="278" t="s">
        <v>1059</v>
      </c>
      <c r="D851" s="279">
        <f>+IFERROR(VLOOKUP(B851,BP_202206!$B:$G,6,0),0)/$H$7</f>
        <v>0</v>
      </c>
      <c r="E851" s="279">
        <f>+IFERROR(VLOOKUP(B851,BP_202106!$B:$G,6,0),0)/$H$7</f>
        <v>0</v>
      </c>
      <c r="F851" s="279">
        <f>+IFERROR(VLOOKUP(B851,BP_202006!$B:$G,6,0),0)/$H$7</f>
        <v>0</v>
      </c>
      <c r="G851" s="279">
        <f t="shared" si="34"/>
        <v>0</v>
      </c>
      <c r="H851" s="277"/>
    </row>
    <row r="852" spans="1:8">
      <c r="A852" s="278">
        <f t="shared" si="35"/>
        <v>8</v>
      </c>
      <c r="B852" s="318">
        <v>51110113</v>
      </c>
      <c r="C852" s="278" t="s">
        <v>1060</v>
      </c>
      <c r="D852" s="279">
        <f>+IFERROR(VLOOKUP(B852,BP_202206!$B:$G,6,0),0)/$H$7</f>
        <v>0</v>
      </c>
      <c r="E852" s="279">
        <f>+IFERROR(VLOOKUP(B852,BP_202106!$B:$G,6,0),0)/$H$7</f>
        <v>0</v>
      </c>
      <c r="F852" s="279">
        <f>+IFERROR(VLOOKUP(B852,BP_202006!$B:$G,6,0),0)/$H$7</f>
        <v>0</v>
      </c>
      <c r="G852" s="279">
        <f t="shared" si="34"/>
        <v>0</v>
      </c>
      <c r="H852" s="277"/>
    </row>
    <row r="853" spans="1:8">
      <c r="A853" s="278">
        <f t="shared" si="35"/>
        <v>8</v>
      </c>
      <c r="B853" s="318">
        <v>51110114</v>
      </c>
      <c r="C853" s="278" t="s">
        <v>1061</v>
      </c>
      <c r="D853" s="279">
        <f>+IFERROR(VLOOKUP(B853,BP_202206!$B:$G,6,0),0)/$H$7</f>
        <v>7.9987152100000003</v>
      </c>
      <c r="E853" s="279">
        <f>+IFERROR(VLOOKUP(B853,BP_202106!$B:$G,6,0),0)/$H$7</f>
        <v>4.51463166</v>
      </c>
      <c r="F853" s="279">
        <f>+IFERROR(VLOOKUP(B853,BP_202006!$B:$G,6,0),0)/$H$7</f>
        <v>33.89106847</v>
      </c>
      <c r="G853" s="279">
        <f t="shared" si="34"/>
        <v>3.4840835500000003</v>
      </c>
      <c r="H853" s="277"/>
    </row>
    <row r="854" spans="1:8">
      <c r="A854" s="278">
        <f t="shared" si="35"/>
        <v>8</v>
      </c>
      <c r="B854" s="318">
        <v>51110115</v>
      </c>
      <c r="C854" s="278" t="s">
        <v>1062</v>
      </c>
      <c r="D854" s="279">
        <f>+IFERROR(VLOOKUP(B854,BP_202206!$B:$G,6,0),0)/$H$7</f>
        <v>0</v>
      </c>
      <c r="E854" s="279">
        <f>+IFERROR(VLOOKUP(B854,BP_202106!$B:$G,6,0),0)/$H$7</f>
        <v>0</v>
      </c>
      <c r="F854" s="279">
        <f>+IFERROR(VLOOKUP(B854,BP_202006!$B:$G,6,0),0)/$H$7</f>
        <v>0</v>
      </c>
      <c r="G854" s="279">
        <f t="shared" si="34"/>
        <v>0</v>
      </c>
      <c r="H854" s="277"/>
    </row>
    <row r="855" spans="1:8">
      <c r="A855" s="278">
        <f t="shared" si="35"/>
        <v>8</v>
      </c>
      <c r="B855" s="318">
        <v>51110116</v>
      </c>
      <c r="C855" s="278" t="s">
        <v>1063</v>
      </c>
      <c r="D855" s="279">
        <f>+IFERROR(VLOOKUP(B855,BP_202206!$B:$G,6,0),0)/$H$7</f>
        <v>2.0781246799999997</v>
      </c>
      <c r="E855" s="279">
        <f>+IFERROR(VLOOKUP(B855,BP_202106!$B:$G,6,0),0)/$H$7</f>
        <v>0</v>
      </c>
      <c r="F855" s="279">
        <f>+IFERROR(VLOOKUP(B855,BP_202006!$B:$G,6,0),0)/$H$7</f>
        <v>0</v>
      </c>
      <c r="G855" s="279">
        <f t="shared" si="34"/>
        <v>2.0781246799999997</v>
      </c>
      <c r="H855" s="277"/>
    </row>
    <row r="856" spans="1:8">
      <c r="A856" s="278">
        <f t="shared" si="35"/>
        <v>8</v>
      </c>
      <c r="B856" s="318">
        <v>51110117</v>
      </c>
      <c r="C856" s="278" t="s">
        <v>1064</v>
      </c>
      <c r="D856" s="279">
        <f>+IFERROR(VLOOKUP(B856,BP_202206!$B:$G,6,0),0)/$H$7</f>
        <v>3.7053419999999999</v>
      </c>
      <c r="E856" s="279">
        <f>+IFERROR(VLOOKUP(B856,BP_202106!$B:$G,6,0),0)/$H$7</f>
        <v>1.6028560000000001</v>
      </c>
      <c r="F856" s="279">
        <f>+IFERROR(VLOOKUP(B856,BP_202006!$B:$G,6,0),0)/$H$7</f>
        <v>1.5841890000000001</v>
      </c>
      <c r="G856" s="279">
        <f t="shared" si="34"/>
        <v>2.1024859999999999</v>
      </c>
      <c r="H856" s="277"/>
    </row>
    <row r="857" spans="1:8">
      <c r="A857" s="278">
        <f t="shared" si="35"/>
        <v>8</v>
      </c>
      <c r="B857" s="318">
        <v>51110118</v>
      </c>
      <c r="C857" s="278" t="s">
        <v>1065</v>
      </c>
      <c r="D857" s="279">
        <f>+IFERROR(VLOOKUP(B857,BP_202206!$B:$G,6,0),0)/$H$7</f>
        <v>9.049305050000001</v>
      </c>
      <c r="E857" s="279">
        <f>+IFERROR(VLOOKUP(B857,BP_202106!$B:$G,6,0),0)/$H$7</f>
        <v>48.742229999999999</v>
      </c>
      <c r="F857" s="279">
        <f>+IFERROR(VLOOKUP(B857,BP_202006!$B:$G,6,0),0)/$H$7</f>
        <v>89.251462020000005</v>
      </c>
      <c r="G857" s="279">
        <f t="shared" si="34"/>
        <v>-39.692924949999998</v>
      </c>
      <c r="H857" s="277"/>
    </row>
    <row r="858" spans="1:8">
      <c r="A858" s="278">
        <f t="shared" si="35"/>
        <v>8</v>
      </c>
      <c r="B858" s="318">
        <v>51110119</v>
      </c>
      <c r="C858" s="278" t="s">
        <v>1066</v>
      </c>
      <c r="D858" s="279">
        <f>+IFERROR(VLOOKUP(B858,BP_202206!$B:$G,6,0),0)/$H$7</f>
        <v>0</v>
      </c>
      <c r="E858" s="279">
        <f>+IFERROR(VLOOKUP(B858,BP_202106!$B:$G,6,0),0)/$H$7</f>
        <v>0</v>
      </c>
      <c r="F858" s="279">
        <f>+IFERROR(VLOOKUP(B858,BP_202006!$B:$G,6,0),0)/$H$7</f>
        <v>0</v>
      </c>
      <c r="G858" s="279">
        <f t="shared" si="34"/>
        <v>0</v>
      </c>
      <c r="H858" s="277"/>
    </row>
    <row r="859" spans="1:8">
      <c r="A859" s="278">
        <f t="shared" si="35"/>
        <v>8</v>
      </c>
      <c r="B859" s="318">
        <v>51110120</v>
      </c>
      <c r="C859" s="278" t="s">
        <v>1067</v>
      </c>
      <c r="D859" s="279">
        <f>+IFERROR(VLOOKUP(B859,BP_202206!$B:$G,6,0),0)/$H$7</f>
        <v>1.89340756</v>
      </c>
      <c r="E859" s="279">
        <f>+IFERROR(VLOOKUP(B859,BP_202106!$B:$G,6,0),0)/$H$7</f>
        <v>1.2116</v>
      </c>
      <c r="F859" s="279">
        <f>+IFERROR(VLOOKUP(B859,BP_202006!$B:$G,6,0),0)/$H$7</f>
        <v>5.57689915</v>
      </c>
      <c r="G859" s="279">
        <f t="shared" si="34"/>
        <v>0.68180755999999998</v>
      </c>
      <c r="H859" s="277"/>
    </row>
    <row r="860" spans="1:8">
      <c r="A860" s="278">
        <f t="shared" si="35"/>
        <v>8</v>
      </c>
      <c r="B860" s="318">
        <v>51110121</v>
      </c>
      <c r="C860" s="278" t="s">
        <v>1068</v>
      </c>
      <c r="D860" s="279">
        <f>+IFERROR(VLOOKUP(B860,BP_202206!$B:$G,6,0),0)/$H$7</f>
        <v>20.182279999999999</v>
      </c>
      <c r="E860" s="279">
        <f>+IFERROR(VLOOKUP(B860,BP_202106!$B:$G,6,0),0)/$H$7</f>
        <v>3.3574905199999994</v>
      </c>
      <c r="F860" s="279">
        <f>+IFERROR(VLOOKUP(B860,BP_202006!$B:$G,6,0),0)/$H$7</f>
        <v>19.505938490000002</v>
      </c>
      <c r="G860" s="279">
        <f t="shared" si="34"/>
        <v>16.82478948</v>
      </c>
      <c r="H860" s="277"/>
    </row>
    <row r="861" spans="1:8">
      <c r="A861" s="278">
        <f t="shared" si="35"/>
        <v>8</v>
      </c>
      <c r="B861" s="318">
        <v>51110122</v>
      </c>
      <c r="C861" s="278" t="s">
        <v>1069</v>
      </c>
      <c r="D861" s="279">
        <f>+IFERROR(VLOOKUP(B861,BP_202206!$B:$G,6,0),0)/$H$7</f>
        <v>0.15229999999999999</v>
      </c>
      <c r="E861" s="279">
        <f>+IFERROR(VLOOKUP(B861,BP_202106!$B:$G,6,0),0)/$H$7</f>
        <v>3.574621E-2</v>
      </c>
      <c r="F861" s="279">
        <f>+IFERROR(VLOOKUP(B861,BP_202006!$B:$G,6,0),0)/$H$7</f>
        <v>0.16806721999999999</v>
      </c>
      <c r="G861" s="279">
        <f t="shared" si="34"/>
        <v>0.11655378999999999</v>
      </c>
      <c r="H861" s="277"/>
    </row>
    <row r="862" spans="1:8">
      <c r="A862" s="278">
        <f t="shared" si="35"/>
        <v>8</v>
      </c>
      <c r="B862" s="318">
        <v>51110123</v>
      </c>
      <c r="C862" s="278" t="s">
        <v>1070</v>
      </c>
      <c r="D862" s="279">
        <f>+IFERROR(VLOOKUP(B862,BP_202206!$B:$G,6,0),0)/$H$7</f>
        <v>28.32979581</v>
      </c>
      <c r="E862" s="279">
        <f>+IFERROR(VLOOKUP(B862,BP_202106!$B:$G,6,0),0)/$H$7</f>
        <v>34.240702240000005</v>
      </c>
      <c r="F862" s="279">
        <f>+IFERROR(VLOOKUP(B862,BP_202006!$B:$G,6,0),0)/$H$7</f>
        <v>14.3549036</v>
      </c>
      <c r="G862" s="279">
        <f t="shared" si="34"/>
        <v>-5.9109064300000043</v>
      </c>
      <c r="H862" s="277"/>
    </row>
    <row r="863" spans="1:8">
      <c r="A863" s="278">
        <f t="shared" si="35"/>
        <v>8</v>
      </c>
      <c r="B863" s="318">
        <v>51110125</v>
      </c>
      <c r="C863" s="278" t="s">
        <v>1071</v>
      </c>
      <c r="D863" s="279">
        <f>+IFERROR(VLOOKUP(B863,BP_202206!$B:$G,6,0),0)/$H$7</f>
        <v>0</v>
      </c>
      <c r="E863" s="279">
        <f>+IFERROR(VLOOKUP(B863,BP_202106!$B:$G,6,0),0)/$H$7</f>
        <v>8.7394960000000008E-2</v>
      </c>
      <c r="F863" s="279">
        <f>+IFERROR(VLOOKUP(B863,BP_202006!$B:$G,6,0),0)/$H$7</f>
        <v>3.3608400000000004E-2</v>
      </c>
      <c r="G863" s="279">
        <f t="shared" ref="G863:G928" si="36">+D863-E863</f>
        <v>-8.7394960000000008E-2</v>
      </c>
      <c r="H863" s="277"/>
    </row>
    <row r="864" spans="1:8">
      <c r="A864" s="278">
        <f t="shared" si="35"/>
        <v>8</v>
      </c>
      <c r="B864" s="318">
        <v>51110127</v>
      </c>
      <c r="C864" s="278" t="s">
        <v>1072</v>
      </c>
      <c r="D864" s="279">
        <f>+IFERROR(VLOOKUP(B864,BP_202206!$B:$G,6,0),0)/$H$7</f>
        <v>0</v>
      </c>
      <c r="E864" s="279">
        <f>+IFERROR(VLOOKUP(B864,BP_202106!$B:$G,6,0),0)/$H$7</f>
        <v>0</v>
      </c>
      <c r="F864" s="279">
        <f>+IFERROR(VLOOKUP(B864,BP_202006!$B:$G,6,0),0)/$H$7</f>
        <v>0</v>
      </c>
      <c r="G864" s="279">
        <f t="shared" si="36"/>
        <v>0</v>
      </c>
      <c r="H864" s="277"/>
    </row>
    <row r="865" spans="1:8">
      <c r="A865" s="278">
        <f t="shared" si="35"/>
        <v>8</v>
      </c>
      <c r="B865" s="318">
        <v>51110132</v>
      </c>
      <c r="C865" s="278" t="s">
        <v>1073</v>
      </c>
      <c r="D865" s="279">
        <f>+IFERROR(VLOOKUP(B865,BP_202206!$B:$G,6,0),0)/$H$7</f>
        <v>0</v>
      </c>
      <c r="E865" s="279">
        <f>+IFERROR(VLOOKUP(B865,BP_202106!$B:$G,6,0),0)/$H$7</f>
        <v>0</v>
      </c>
      <c r="F865" s="279">
        <f>+IFERROR(VLOOKUP(B865,BP_202006!$B:$G,6,0),0)/$H$7</f>
        <v>0</v>
      </c>
      <c r="G865" s="279">
        <f t="shared" si="36"/>
        <v>0</v>
      </c>
      <c r="H865" s="277"/>
    </row>
    <row r="866" spans="1:8">
      <c r="A866" s="278">
        <f t="shared" si="35"/>
        <v>8</v>
      </c>
      <c r="B866" s="318">
        <v>51110137</v>
      </c>
      <c r="C866" s="278" t="s">
        <v>1074</v>
      </c>
      <c r="D866" s="279">
        <f>+IFERROR(VLOOKUP(B866,BP_202206!$B:$G,6,0),0)/$H$7</f>
        <v>0</v>
      </c>
      <c r="E866" s="279">
        <f>+IFERROR(VLOOKUP(B866,BP_202106!$B:$G,6,0),0)/$H$7</f>
        <v>0</v>
      </c>
      <c r="F866" s="279">
        <f>+IFERROR(VLOOKUP(B866,BP_202006!$B:$G,6,0),0)/$H$7</f>
        <v>0</v>
      </c>
      <c r="G866" s="279">
        <f t="shared" si="36"/>
        <v>0</v>
      </c>
      <c r="H866" s="277"/>
    </row>
    <row r="867" spans="1:8">
      <c r="A867" s="278">
        <f t="shared" si="35"/>
        <v>8</v>
      </c>
      <c r="B867" s="318">
        <v>51110149</v>
      </c>
      <c r="C867" s="278" t="s">
        <v>1075</v>
      </c>
      <c r="D867" s="279">
        <f>+IFERROR(VLOOKUP(B867,BP_202206!$B:$G,6,0),0)/$H$7</f>
        <v>8.1253272699999997</v>
      </c>
      <c r="E867" s="279">
        <f>+IFERROR(VLOOKUP(B867,BP_202106!$B:$G,6,0),0)/$H$7</f>
        <v>0.39602963000000002</v>
      </c>
      <c r="F867" s="279">
        <f>+IFERROR(VLOOKUP(B867,BP_202006!$B:$G,6,0),0)/$H$7</f>
        <v>5.9129213000000007</v>
      </c>
      <c r="G867" s="279">
        <f t="shared" si="36"/>
        <v>7.7292976399999995</v>
      </c>
      <c r="H867" s="277"/>
    </row>
    <row r="868" spans="1:8">
      <c r="A868" s="278">
        <f t="shared" si="35"/>
        <v>8</v>
      </c>
      <c r="B868" s="318">
        <v>51110150</v>
      </c>
      <c r="C868" s="278" t="s">
        <v>1076</v>
      </c>
      <c r="D868" s="279">
        <f>+IFERROR(VLOOKUP(B868,BP_202206!$B:$G,6,0),0)/$H$7</f>
        <v>0</v>
      </c>
      <c r="E868" s="279">
        <f>+IFERROR(VLOOKUP(B868,BP_202106!$B:$G,6,0),0)/$H$7</f>
        <v>0</v>
      </c>
      <c r="F868" s="279">
        <f>+IFERROR(VLOOKUP(B868,BP_202006!$B:$G,6,0),0)/$H$7</f>
        <v>0</v>
      </c>
      <c r="G868" s="279">
        <f t="shared" si="36"/>
        <v>0</v>
      </c>
      <c r="H868" s="277"/>
    </row>
    <row r="869" spans="1:8">
      <c r="A869" s="278">
        <f t="shared" si="35"/>
        <v>8</v>
      </c>
      <c r="B869" s="318">
        <v>51110154</v>
      </c>
      <c r="C869" s="278" t="s">
        <v>1077</v>
      </c>
      <c r="D869" s="279">
        <f>+IFERROR(VLOOKUP(B869,BP_202206!$B:$G,6,0),0)/$H$7</f>
        <v>4.5918420099999997</v>
      </c>
      <c r="E869" s="279">
        <f>+IFERROR(VLOOKUP(B869,BP_202106!$B:$G,6,0),0)/$H$7</f>
        <v>0</v>
      </c>
      <c r="F869" s="279">
        <f>+IFERROR(VLOOKUP(B869,BP_202006!$B:$G,6,0),0)/$H$7</f>
        <v>0</v>
      </c>
      <c r="G869" s="279">
        <f t="shared" si="36"/>
        <v>4.5918420099999997</v>
      </c>
      <c r="H869" s="277"/>
    </row>
    <row r="870" spans="1:8">
      <c r="A870" s="278">
        <f t="shared" si="35"/>
        <v>8</v>
      </c>
      <c r="B870" s="318">
        <v>51110155</v>
      </c>
      <c r="C870" s="278" t="s">
        <v>1078</v>
      </c>
      <c r="D870" s="279">
        <f>+IFERROR(VLOOKUP(B870,BP_202206!$B:$G,6,0),0)/$H$7</f>
        <v>8.4784120000000004E-2</v>
      </c>
      <c r="E870" s="279">
        <f>+IFERROR(VLOOKUP(B870,BP_202106!$B:$G,6,0),0)/$H$7</f>
        <v>0</v>
      </c>
      <c r="F870" s="279">
        <f>+IFERROR(VLOOKUP(B870,BP_202006!$B:$G,6,0),0)/$H$7</f>
        <v>0.31890000000000002</v>
      </c>
      <c r="G870" s="279">
        <f t="shared" si="36"/>
        <v>8.4784120000000004E-2</v>
      </c>
      <c r="H870" s="277"/>
    </row>
    <row r="871" spans="1:8">
      <c r="A871" s="278">
        <f t="shared" si="35"/>
        <v>8</v>
      </c>
      <c r="B871" s="318">
        <v>51110156</v>
      </c>
      <c r="C871" s="278" t="s">
        <v>1079</v>
      </c>
      <c r="D871" s="279">
        <f>+IFERROR(VLOOKUP(B871,BP_202206!$B:$G,6,0),0)/$H$7</f>
        <v>0</v>
      </c>
      <c r="E871" s="279">
        <f>+IFERROR(VLOOKUP(B871,BP_202106!$B:$G,6,0),0)/$H$7</f>
        <v>0</v>
      </c>
      <c r="F871" s="279">
        <f>+IFERROR(VLOOKUP(B871,BP_202006!$B:$G,6,0),0)/$H$7</f>
        <v>0</v>
      </c>
      <c r="G871" s="279">
        <f t="shared" si="36"/>
        <v>0</v>
      </c>
      <c r="H871" s="277"/>
    </row>
    <row r="872" spans="1:8">
      <c r="A872" s="278">
        <f t="shared" si="35"/>
        <v>8</v>
      </c>
      <c r="B872" s="318">
        <v>51110158</v>
      </c>
      <c r="C872" s="278" t="s">
        <v>1080</v>
      </c>
      <c r="D872" s="279">
        <f>+IFERROR(VLOOKUP(B872,BP_202206!$B:$G,6,0),0)/$H$7</f>
        <v>0</v>
      </c>
      <c r="E872" s="279">
        <f>+IFERROR(VLOOKUP(B872,BP_202106!$B:$G,6,0),0)/$H$7</f>
        <v>0</v>
      </c>
      <c r="F872" s="279">
        <f>+IFERROR(VLOOKUP(B872,BP_202006!$B:$G,6,0),0)/$H$7</f>
        <v>0</v>
      </c>
      <c r="G872" s="279">
        <f t="shared" si="36"/>
        <v>0</v>
      </c>
      <c r="H872" s="277"/>
    </row>
    <row r="873" spans="1:8">
      <c r="A873" s="278">
        <f t="shared" si="35"/>
        <v>8</v>
      </c>
      <c r="B873" s="318">
        <v>51110161</v>
      </c>
      <c r="C873" s="278" t="s">
        <v>1081</v>
      </c>
      <c r="D873" s="279">
        <f>+IFERROR(VLOOKUP(B873,BP_202206!$B:$G,6,0),0)/$H$7</f>
        <v>0</v>
      </c>
      <c r="E873" s="279">
        <f>+IFERROR(VLOOKUP(B873,BP_202106!$B:$G,6,0),0)/$H$7</f>
        <v>0</v>
      </c>
      <c r="F873" s="279">
        <f>+IFERROR(VLOOKUP(B873,BP_202006!$B:$G,6,0),0)/$H$7</f>
        <v>0</v>
      </c>
      <c r="G873" s="279">
        <f t="shared" si="36"/>
        <v>0</v>
      </c>
      <c r="H873" s="277"/>
    </row>
    <row r="874" spans="1:8">
      <c r="A874" s="278">
        <f t="shared" si="35"/>
        <v>8</v>
      </c>
      <c r="B874" s="318">
        <v>51110163</v>
      </c>
      <c r="C874" s="278" t="s">
        <v>1082</v>
      </c>
      <c r="D874" s="279">
        <f>+IFERROR(VLOOKUP(B874,BP_202206!$B:$G,6,0),0)/$H$7</f>
        <v>21.733333999999999</v>
      </c>
      <c r="E874" s="279">
        <f>+IFERROR(VLOOKUP(B874,BP_202106!$B:$G,6,0),0)/$H$7</f>
        <v>16.535171999999999</v>
      </c>
      <c r="F874" s="279">
        <f>+IFERROR(VLOOKUP(B874,BP_202006!$B:$G,6,0),0)/$H$7</f>
        <v>14.542286000000001</v>
      </c>
      <c r="G874" s="279">
        <f t="shared" si="36"/>
        <v>5.1981619999999999</v>
      </c>
      <c r="H874" s="277"/>
    </row>
    <row r="875" spans="1:8">
      <c r="A875" s="278">
        <f t="shared" si="35"/>
        <v>8</v>
      </c>
      <c r="B875" s="318">
        <v>51110164</v>
      </c>
      <c r="C875" s="278" t="s">
        <v>1083</v>
      </c>
      <c r="D875" s="279">
        <f>+IFERROR(VLOOKUP(B875,BP_202206!$B:$G,6,0),0)/$H$7</f>
        <v>2.2502</v>
      </c>
      <c r="E875" s="279">
        <f>+IFERROR(VLOOKUP(B875,BP_202106!$B:$G,6,0),0)/$H$7</f>
        <v>3.4005109999999998</v>
      </c>
      <c r="F875" s="279">
        <f>+IFERROR(VLOOKUP(B875,BP_202006!$B:$G,6,0),0)/$H$7</f>
        <v>2.4136410000000001</v>
      </c>
      <c r="G875" s="279">
        <f t="shared" si="36"/>
        <v>-1.1503109999999999</v>
      </c>
      <c r="H875" s="277"/>
    </row>
    <row r="876" spans="1:8">
      <c r="A876" s="278">
        <f t="shared" si="35"/>
        <v>8</v>
      </c>
      <c r="B876" s="318">
        <v>51110165</v>
      </c>
      <c r="C876" s="278" t="s">
        <v>1084</v>
      </c>
      <c r="D876" s="279">
        <f>+IFERROR(VLOOKUP(B876,BP_202206!$B:$G,6,0),0)/$H$7</f>
        <v>169.51135484</v>
      </c>
      <c r="E876" s="279">
        <f>+IFERROR(VLOOKUP(B876,BP_202106!$B:$G,6,0),0)/$H$7</f>
        <v>20.002819429999999</v>
      </c>
      <c r="F876" s="279">
        <f>+IFERROR(VLOOKUP(B876,BP_202006!$B:$G,6,0),0)/$H$7</f>
        <v>2.33233764</v>
      </c>
      <c r="G876" s="279">
        <f t="shared" si="36"/>
        <v>149.50853541000001</v>
      </c>
      <c r="H876" s="277"/>
    </row>
    <row r="877" spans="1:8">
      <c r="A877" s="278">
        <f t="shared" si="35"/>
        <v>8</v>
      </c>
      <c r="B877" s="318">
        <v>51110166</v>
      </c>
      <c r="C877" s="278" t="s">
        <v>1040</v>
      </c>
      <c r="D877" s="279">
        <f>+IFERROR(VLOOKUP(B877,BP_202206!$B:$G,6,0),0)/$H$7</f>
        <v>0.881386</v>
      </c>
      <c r="E877" s="279">
        <f>+IFERROR(VLOOKUP(B877,BP_202106!$B:$G,6,0),0)/$H$7</f>
        <v>2.1120000000000001</v>
      </c>
      <c r="F877" s="279">
        <f>+IFERROR(VLOOKUP(B877,BP_202006!$B:$G,6,0),0)/$H$7</f>
        <v>1.2135479</v>
      </c>
      <c r="G877" s="279">
        <f t="shared" si="36"/>
        <v>-1.2306140000000001</v>
      </c>
      <c r="H877" s="277"/>
    </row>
    <row r="878" spans="1:8">
      <c r="A878" s="278">
        <f t="shared" ref="A878:A945" si="37">+LEN(B878)</f>
        <v>8</v>
      </c>
      <c r="B878" s="318">
        <v>51110167</v>
      </c>
      <c r="C878" s="278" t="s">
        <v>1039</v>
      </c>
      <c r="D878" s="279">
        <f>+IFERROR(VLOOKUP(B878,BP_202206!$B:$G,6,0),0)/$H$7</f>
        <v>5.3886110000000001E-2</v>
      </c>
      <c r="E878" s="279">
        <f>+IFERROR(VLOOKUP(B878,BP_202106!$B:$G,6,0),0)/$H$7</f>
        <v>0</v>
      </c>
      <c r="F878" s="279">
        <f>+IFERROR(VLOOKUP(B878,BP_202006!$B:$G,6,0),0)/$H$7</f>
        <v>7.203517999999999E-2</v>
      </c>
      <c r="G878" s="279">
        <f t="shared" si="36"/>
        <v>5.3886110000000001E-2</v>
      </c>
    </row>
    <row r="879" spans="1:8">
      <c r="A879" s="278">
        <f t="shared" si="37"/>
        <v>8</v>
      </c>
      <c r="B879" s="318">
        <v>51110170</v>
      </c>
      <c r="C879" s="278" t="s">
        <v>1085</v>
      </c>
      <c r="D879" s="279">
        <f>+IFERROR(VLOOKUP(B879,BP_202206!$B:$G,6,0),0)/$H$7</f>
        <v>0</v>
      </c>
      <c r="E879" s="279">
        <f>+IFERROR(VLOOKUP(B879,BP_202106!$B:$G,6,0),0)/$H$7</f>
        <v>0</v>
      </c>
      <c r="F879" s="279">
        <f>+IFERROR(VLOOKUP(B879,BP_202006!$B:$G,6,0),0)/$H$7</f>
        <v>0</v>
      </c>
      <c r="G879" s="279">
        <f t="shared" si="36"/>
        <v>0</v>
      </c>
    </row>
    <row r="880" spans="1:8">
      <c r="A880" s="278">
        <f t="shared" si="37"/>
        <v>8</v>
      </c>
      <c r="B880" s="318">
        <v>51110190</v>
      </c>
      <c r="C880" s="278" t="s">
        <v>1086</v>
      </c>
      <c r="D880" s="279">
        <f>+IFERROR(VLOOKUP(B880,BP_202206!$B:$G,6,0),0)/$H$7</f>
        <v>0</v>
      </c>
      <c r="E880" s="279">
        <f>+IFERROR(VLOOKUP(B880,BP_202106!$B:$G,6,0),0)/$H$7</f>
        <v>0</v>
      </c>
      <c r="F880" s="279">
        <f>+IFERROR(VLOOKUP(B880,BP_202006!$B:$G,6,0),0)/$H$7</f>
        <v>0</v>
      </c>
      <c r="G880" s="279">
        <f t="shared" si="36"/>
        <v>0</v>
      </c>
    </row>
    <row r="881" spans="1:7">
      <c r="A881" s="278">
        <f t="shared" si="37"/>
        <v>8</v>
      </c>
      <c r="B881" s="318">
        <v>51110194</v>
      </c>
      <c r="C881" s="278" t="s">
        <v>1087</v>
      </c>
      <c r="D881" s="279">
        <f>+IFERROR(VLOOKUP(B881,BP_202206!$B:$G,6,0),0)/$H$7</f>
        <v>0</v>
      </c>
      <c r="E881" s="279">
        <f>+IFERROR(VLOOKUP(B881,BP_202106!$B:$G,6,0),0)/$H$7</f>
        <v>0</v>
      </c>
      <c r="F881" s="279">
        <f>+IFERROR(VLOOKUP(B881,BP_202006!$B:$G,6,0),0)/$H$7</f>
        <v>0</v>
      </c>
      <c r="G881" s="279"/>
    </row>
    <row r="882" spans="1:7">
      <c r="A882" s="278">
        <f t="shared" si="37"/>
        <v>8</v>
      </c>
      <c r="B882" s="318">
        <v>51110195</v>
      </c>
      <c r="C882" s="278" t="s">
        <v>1088</v>
      </c>
      <c r="D882" s="279">
        <f>+IFERROR(VLOOKUP(B882,BP_202206!$B:$G,6,0),0)/$H$7</f>
        <v>0.12709224999999999</v>
      </c>
      <c r="E882" s="279">
        <f>+IFERROR(VLOOKUP(B882,BP_202106!$B:$G,6,0),0)/$H$7</f>
        <v>8.7033050000000001E-2</v>
      </c>
      <c r="F882" s="279">
        <f>+IFERROR(VLOOKUP(B882,BP_202006!$B:$G,6,0),0)/$H$7</f>
        <v>0</v>
      </c>
      <c r="G882" s="279">
        <f t="shared" si="36"/>
        <v>4.0059199999999989E-2</v>
      </c>
    </row>
    <row r="883" spans="1:7">
      <c r="A883" s="278">
        <f t="shared" si="37"/>
        <v>8</v>
      </c>
      <c r="B883" s="318">
        <v>51110196</v>
      </c>
      <c r="C883" s="278" t="s">
        <v>1089</v>
      </c>
      <c r="D883" s="279">
        <f>+IFERROR(VLOOKUP(B883,BP_202206!$B:$G,6,0),0)/$H$7</f>
        <v>0</v>
      </c>
      <c r="E883" s="279">
        <f>+IFERROR(VLOOKUP(B883,BP_202106!$B:$G,6,0),0)/$H$7</f>
        <v>0</v>
      </c>
      <c r="F883" s="279">
        <f>+IFERROR(VLOOKUP(B883,BP_202006!$B:$G,6,0),0)/$H$7</f>
        <v>0</v>
      </c>
      <c r="G883" s="279">
        <f t="shared" si="36"/>
        <v>0</v>
      </c>
    </row>
    <row r="884" spans="1:7">
      <c r="A884" s="278">
        <f t="shared" si="37"/>
        <v>8</v>
      </c>
      <c r="B884" s="318">
        <v>51110197</v>
      </c>
      <c r="C884" s="278" t="s">
        <v>1090</v>
      </c>
      <c r="D884" s="279">
        <f>+IFERROR(VLOOKUP(B884,BP_202206!$B:$G,6,0),0)/$H$7</f>
        <v>0</v>
      </c>
      <c r="E884" s="279">
        <f>+IFERROR(VLOOKUP(B884,BP_202106!$B:$G,6,0),0)/$H$7</f>
        <v>0</v>
      </c>
      <c r="F884" s="279">
        <f>+IFERROR(VLOOKUP(B884,BP_202006!$B:$G,6,0),0)/$H$7</f>
        <v>0</v>
      </c>
      <c r="G884" s="279"/>
    </row>
    <row r="885" spans="1:7">
      <c r="A885" s="278">
        <f t="shared" si="37"/>
        <v>8</v>
      </c>
      <c r="B885" s="318">
        <v>51110198</v>
      </c>
      <c r="C885" s="278" t="s">
        <v>1091</v>
      </c>
      <c r="D885" s="279">
        <f>+IFERROR(VLOOKUP(B885,BP_202206!$B:$G,6,0),0)/$H$7</f>
        <v>0</v>
      </c>
      <c r="E885" s="279">
        <f>+IFERROR(VLOOKUP(B885,BP_202106!$B:$G,6,0),0)/$H$7</f>
        <v>0</v>
      </c>
      <c r="F885" s="279">
        <f>+IFERROR(VLOOKUP(B885,BP_202006!$B:$G,6,0),0)/$H$7</f>
        <v>0</v>
      </c>
      <c r="G885" s="279">
        <f t="shared" si="36"/>
        <v>0</v>
      </c>
    </row>
    <row r="886" spans="1:7">
      <c r="A886" s="278">
        <f t="shared" si="37"/>
        <v>8</v>
      </c>
      <c r="B886" s="318">
        <v>51110199</v>
      </c>
      <c r="C886" s="278" t="s">
        <v>1092</v>
      </c>
      <c r="D886" s="279">
        <f>+IFERROR(VLOOKUP(B886,BP_202206!$B:$G,6,0),0)/$H$7</f>
        <v>35.776178939999994</v>
      </c>
      <c r="E886" s="279">
        <f>+IFERROR(VLOOKUP(B886,BP_202106!$B:$G,6,0),0)/$H$7</f>
        <v>31.18736797</v>
      </c>
      <c r="F886" s="279">
        <f>+IFERROR(VLOOKUP(B886,BP_202006!$B:$G,6,0),0)/$H$7</f>
        <v>51.546114009999997</v>
      </c>
      <c r="G886" s="279">
        <f t="shared" si="36"/>
        <v>4.5888109699999937</v>
      </c>
    </row>
    <row r="887" spans="1:7">
      <c r="A887" s="278">
        <f t="shared" si="37"/>
        <v>6</v>
      </c>
      <c r="B887" s="318">
        <v>511111</v>
      </c>
      <c r="C887" s="278" t="s">
        <v>1093</v>
      </c>
      <c r="D887" s="279">
        <f>+IFERROR(VLOOKUP(B887,BP_202206!$B:$G,6,0),0)/$H$7</f>
        <v>124.81229915</v>
      </c>
      <c r="E887" s="279">
        <f>+IFERROR(VLOOKUP(B887,BP_202106!$B:$G,6,0),0)/$H$7</f>
        <v>131.86048463999998</v>
      </c>
      <c r="F887" s="279">
        <f>+IFERROR(VLOOKUP(B887,BP_202006!$B:$G,6,0),0)/$H$7</f>
        <v>221.41912423999997</v>
      </c>
      <c r="G887" s="279">
        <f t="shared" si="36"/>
        <v>-7.0481854899999803</v>
      </c>
    </row>
    <row r="888" spans="1:7">
      <c r="A888" s="278">
        <f t="shared" si="37"/>
        <v>8</v>
      </c>
      <c r="B888" s="318">
        <v>51111101</v>
      </c>
      <c r="C888" s="278" t="s">
        <v>1094</v>
      </c>
      <c r="D888" s="279">
        <f>+IFERROR(VLOOKUP(B888,BP_202206!$B:$G,6,0),0)/$H$7</f>
        <v>79.980910080000001</v>
      </c>
      <c r="E888" s="279">
        <f>+IFERROR(VLOOKUP(B888,BP_202106!$B:$G,6,0),0)/$H$7</f>
        <v>4.3218575999999995</v>
      </c>
      <c r="F888" s="279">
        <f>+IFERROR(VLOOKUP(B888,BP_202006!$B:$G,6,0),0)/$H$7</f>
        <v>12.038065569999999</v>
      </c>
      <c r="G888" s="279">
        <f t="shared" si="36"/>
        <v>75.65905248</v>
      </c>
    </row>
    <row r="889" spans="1:7">
      <c r="A889" s="278">
        <f t="shared" si="37"/>
        <v>8</v>
      </c>
      <c r="B889" s="318">
        <v>51111102</v>
      </c>
      <c r="C889" s="278" t="s">
        <v>1019</v>
      </c>
      <c r="D889" s="279">
        <f>+IFERROR(VLOOKUP(B889,BP_202206!$B:$G,6,0),0)/$H$7</f>
        <v>44.831389070000007</v>
      </c>
      <c r="E889" s="279">
        <f>+IFERROR(VLOOKUP(B889,BP_202106!$B:$G,6,0),0)/$H$7</f>
        <v>127.53862703999999</v>
      </c>
      <c r="F889" s="279">
        <f>+IFERROR(VLOOKUP(B889,BP_202006!$B:$G,6,0),0)/$H$7</f>
        <v>209.38105866999999</v>
      </c>
      <c r="G889" s="279">
        <f t="shared" si="36"/>
        <v>-82.707237969999994</v>
      </c>
    </row>
    <row r="890" spans="1:7">
      <c r="A890" s="278">
        <f t="shared" si="37"/>
        <v>4</v>
      </c>
      <c r="B890" s="318">
        <v>5120</v>
      </c>
      <c r="C890" s="278" t="s">
        <v>1095</v>
      </c>
      <c r="D890" s="279">
        <f>+IFERROR(VLOOKUP(B890,BP_202206!$B:$G,6,0),0)/$H$7</f>
        <v>0.64268720999999995</v>
      </c>
      <c r="E890" s="279">
        <f>+IFERROR(VLOOKUP(B890,BP_202106!$B:$G,6,0),0)/$H$7</f>
        <v>0.18840772999999997</v>
      </c>
      <c r="F890" s="279">
        <f>+IFERROR(VLOOKUP(B890,BP_202006!$B:$G,6,0),0)/$H$7</f>
        <v>14.77433306</v>
      </c>
      <c r="G890" s="279">
        <f t="shared" si="36"/>
        <v>0.45427947999999996</v>
      </c>
    </row>
    <row r="891" spans="1:7">
      <c r="A891" s="278">
        <f t="shared" si="37"/>
        <v>6</v>
      </c>
      <c r="B891" s="318">
        <v>512001</v>
      </c>
      <c r="C891" s="278" t="s">
        <v>1095</v>
      </c>
      <c r="D891" s="279">
        <f>+IFERROR(VLOOKUP(B891,BP_202206!$B:$G,6,0),0)/$H$7</f>
        <v>0.64268720999999995</v>
      </c>
      <c r="E891" s="279">
        <f>+IFERROR(VLOOKUP(B891,BP_202106!$B:$G,6,0),0)/$H$7</f>
        <v>0.18840772999999997</v>
      </c>
      <c r="F891" s="279">
        <f>+IFERROR(VLOOKUP(B891,BP_202006!$B:$G,6,0),0)/$H$7</f>
        <v>14.77433306</v>
      </c>
      <c r="G891" s="279">
        <f t="shared" si="36"/>
        <v>0.45427947999999996</v>
      </c>
    </row>
    <row r="892" spans="1:7">
      <c r="A892" s="278">
        <f t="shared" si="37"/>
        <v>8</v>
      </c>
      <c r="B892" s="318">
        <v>51200107</v>
      </c>
      <c r="C892" s="278" t="s">
        <v>1096</v>
      </c>
      <c r="D892" s="279">
        <f>+IFERROR(VLOOKUP(B892,BP_202206!$B:$G,6,0),0)/$H$7</f>
        <v>0</v>
      </c>
      <c r="E892" s="279">
        <f>+IFERROR(VLOOKUP(B892,BP_202106!$B:$G,6,0),0)/$H$7</f>
        <v>0</v>
      </c>
      <c r="F892" s="279">
        <f>+IFERROR(VLOOKUP(B892,BP_202006!$B:$G,6,0),0)/$H$7</f>
        <v>0</v>
      </c>
      <c r="G892" s="279">
        <f t="shared" si="36"/>
        <v>0</v>
      </c>
    </row>
    <row r="893" spans="1:7">
      <c r="A893" s="278">
        <f t="shared" si="37"/>
        <v>8</v>
      </c>
      <c r="B893" s="318">
        <v>51200108</v>
      </c>
      <c r="C893" s="278" t="s">
        <v>1097</v>
      </c>
      <c r="D893" s="279">
        <f>+IFERROR(VLOOKUP(B893,BP_202206!$B:$G,6,0),0)/$H$7</f>
        <v>0</v>
      </c>
      <c r="E893" s="279">
        <f>+IFERROR(VLOOKUP(B893,BP_202106!$B:$G,6,0),0)/$H$7</f>
        <v>0</v>
      </c>
      <c r="F893" s="279">
        <f>+IFERROR(VLOOKUP(B893,BP_202006!$B:$G,6,0),0)/$H$7</f>
        <v>0</v>
      </c>
      <c r="G893" s="279">
        <f t="shared" si="36"/>
        <v>0</v>
      </c>
    </row>
    <row r="894" spans="1:7">
      <c r="A894" s="278">
        <f t="shared" si="37"/>
        <v>8</v>
      </c>
      <c r="B894" s="318">
        <v>51200109</v>
      </c>
      <c r="C894" s="278" t="s">
        <v>1098</v>
      </c>
      <c r="D894" s="279">
        <f>+IFERROR(VLOOKUP(B894,BP_202206!$B:$G,6,0),0)/$H$7</f>
        <v>0</v>
      </c>
      <c r="E894" s="279">
        <f>+IFERROR(VLOOKUP(B894,BP_202106!$B:$G,6,0),0)/$H$7</f>
        <v>6.0999999999999999E-2</v>
      </c>
      <c r="F894" s="279">
        <f>+IFERROR(VLOOKUP(B894,BP_202006!$B:$G,6,0),0)/$H$7</f>
        <v>0</v>
      </c>
      <c r="G894" s="279">
        <f t="shared" si="36"/>
        <v>-6.0999999999999999E-2</v>
      </c>
    </row>
    <row r="895" spans="1:7">
      <c r="A895" s="278">
        <f t="shared" si="37"/>
        <v>8</v>
      </c>
      <c r="B895" s="318">
        <v>51200110</v>
      </c>
      <c r="C895" s="278" t="s">
        <v>1099</v>
      </c>
      <c r="D895" s="279">
        <f>+IFERROR(VLOOKUP(B895,BP_202206!$B:$G,6,0),0)/$H$7</f>
        <v>0</v>
      </c>
      <c r="E895" s="279">
        <f>+IFERROR(VLOOKUP(B895,BP_202106!$B:$G,6,0),0)/$H$7</f>
        <v>0</v>
      </c>
      <c r="F895" s="279">
        <f>+IFERROR(VLOOKUP(B895,BP_202006!$B:$G,6,0),0)/$H$7</f>
        <v>0</v>
      </c>
      <c r="G895" s="279">
        <f t="shared" si="36"/>
        <v>0</v>
      </c>
    </row>
    <row r="896" spans="1:7">
      <c r="A896" s="278">
        <f t="shared" si="37"/>
        <v>8</v>
      </c>
      <c r="B896" s="318">
        <v>51200112</v>
      </c>
      <c r="C896" s="278" t="s">
        <v>1100</v>
      </c>
      <c r="D896" s="279">
        <f>+IFERROR(VLOOKUP(B896,BP_202206!$B:$G,6,0),0)/$H$7</f>
        <v>0</v>
      </c>
      <c r="E896" s="279">
        <f>+IFERROR(VLOOKUP(B896,BP_202106!$B:$G,6,0),0)/$H$7</f>
        <v>0</v>
      </c>
      <c r="F896" s="279">
        <f>+IFERROR(VLOOKUP(B896,BP_202006!$B:$G,6,0),0)/$H$7</f>
        <v>0</v>
      </c>
      <c r="G896" s="279">
        <f t="shared" si="36"/>
        <v>0</v>
      </c>
    </row>
    <row r="897" spans="1:7">
      <c r="A897" s="278">
        <f t="shared" si="37"/>
        <v>8</v>
      </c>
      <c r="B897" s="318">
        <v>51200117</v>
      </c>
      <c r="C897" s="278" t="s">
        <v>1101</v>
      </c>
      <c r="D897" s="279">
        <f>+IFERROR(VLOOKUP(B897,BP_202206!$B:$G,6,0),0)/$H$7</f>
        <v>0</v>
      </c>
      <c r="E897" s="279">
        <f>+IFERROR(VLOOKUP(B897,BP_202106!$B:$G,6,0),0)/$H$7</f>
        <v>0</v>
      </c>
      <c r="F897" s="279">
        <f>+IFERROR(VLOOKUP(B897,BP_202006!$B:$G,6,0),0)/$H$7</f>
        <v>0</v>
      </c>
      <c r="G897" s="279">
        <f t="shared" si="36"/>
        <v>0</v>
      </c>
    </row>
    <row r="898" spans="1:7">
      <c r="A898" s="278">
        <f t="shared" si="37"/>
        <v>8</v>
      </c>
      <c r="B898" s="318">
        <v>51200123</v>
      </c>
      <c r="C898" s="278" t="s">
        <v>1102</v>
      </c>
      <c r="D898" s="279">
        <f>+IFERROR(VLOOKUP(B898,BP_202206!$B:$G,6,0),0)/$H$7</f>
        <v>0</v>
      </c>
      <c r="E898" s="279">
        <f>+IFERROR(VLOOKUP(B898,BP_202106!$B:$G,6,0),0)/$H$7</f>
        <v>0</v>
      </c>
      <c r="F898" s="279">
        <f>+IFERROR(VLOOKUP(B898,BP_202006!$B:$G,6,0),0)/$H$7</f>
        <v>0</v>
      </c>
      <c r="G898" s="279">
        <f t="shared" si="36"/>
        <v>0</v>
      </c>
    </row>
    <row r="899" spans="1:7">
      <c r="A899" s="278">
        <f t="shared" si="37"/>
        <v>8</v>
      </c>
      <c r="B899" s="318">
        <v>51200124</v>
      </c>
      <c r="C899" s="278" t="s">
        <v>1103</v>
      </c>
      <c r="D899" s="279">
        <f>+IFERROR(VLOOKUP(B899,BP_202206!$B:$G,6,0),0)/$H$7</f>
        <v>0</v>
      </c>
      <c r="E899" s="279">
        <f>+IFERROR(VLOOKUP(B899,BP_202106!$B:$G,6,0),0)/$H$7</f>
        <v>0</v>
      </c>
      <c r="F899" s="279">
        <f>+IFERROR(VLOOKUP(B899,BP_202006!$B:$G,6,0),0)/$H$7</f>
        <v>0</v>
      </c>
      <c r="G899" s="279">
        <f t="shared" si="36"/>
        <v>0</v>
      </c>
    </row>
    <row r="900" spans="1:7">
      <c r="A900" s="278">
        <f t="shared" si="37"/>
        <v>8</v>
      </c>
      <c r="B900" s="318">
        <v>51200125</v>
      </c>
      <c r="C900" s="278" t="s">
        <v>1104</v>
      </c>
      <c r="D900" s="279">
        <f>+IFERROR(VLOOKUP(B900,BP_202206!$B:$G,6,0),0)/$H$7</f>
        <v>0</v>
      </c>
      <c r="E900" s="279">
        <f>+IFERROR(VLOOKUP(B900,BP_202106!$B:$G,6,0),0)/$H$7</f>
        <v>0</v>
      </c>
      <c r="F900" s="279">
        <f>+IFERROR(VLOOKUP(B900,BP_202006!$B:$G,6,0),0)/$H$7</f>
        <v>0</v>
      </c>
      <c r="G900" s="279">
        <f t="shared" si="36"/>
        <v>0</v>
      </c>
    </row>
    <row r="901" spans="1:7">
      <c r="A901" s="278">
        <f t="shared" si="37"/>
        <v>8</v>
      </c>
      <c r="B901" s="318">
        <v>51200126</v>
      </c>
      <c r="C901" s="278" t="s">
        <v>1105</v>
      </c>
      <c r="D901" s="279">
        <f>+IFERROR(VLOOKUP(B901,BP_202206!$B:$G,6,0),0)/$H$7</f>
        <v>0</v>
      </c>
      <c r="E901" s="279">
        <f>+IFERROR(VLOOKUP(B901,BP_202106!$B:$G,6,0),0)/$H$7</f>
        <v>0</v>
      </c>
      <c r="F901" s="279">
        <f>+IFERROR(VLOOKUP(B901,BP_202006!$B:$G,6,0),0)/$H$7</f>
        <v>0</v>
      </c>
      <c r="G901" s="279">
        <f t="shared" si="36"/>
        <v>0</v>
      </c>
    </row>
    <row r="902" spans="1:7">
      <c r="A902" s="278">
        <f t="shared" si="37"/>
        <v>8</v>
      </c>
      <c r="B902" s="318">
        <v>51200127</v>
      </c>
      <c r="C902" s="278" t="s">
        <v>1106</v>
      </c>
      <c r="D902" s="279">
        <f>+IFERROR(VLOOKUP(B902,BP_202206!$B:$G,6,0),0)/$H$7</f>
        <v>0</v>
      </c>
      <c r="E902" s="279">
        <f>+IFERROR(VLOOKUP(B902,BP_202106!$B:$G,6,0),0)/$H$7</f>
        <v>0</v>
      </c>
      <c r="F902" s="279">
        <f>+IFERROR(VLOOKUP(B902,BP_202006!$B:$G,6,0),0)/$H$7</f>
        <v>14.336173</v>
      </c>
      <c r="G902" s="279">
        <f t="shared" si="36"/>
        <v>0</v>
      </c>
    </row>
    <row r="903" spans="1:7">
      <c r="A903" s="278">
        <f t="shared" si="37"/>
        <v>8</v>
      </c>
      <c r="B903" s="318">
        <v>51200128</v>
      </c>
      <c r="C903" s="278" t="s">
        <v>1107</v>
      </c>
      <c r="D903" s="279">
        <f>+IFERROR(VLOOKUP(B903,BP_202206!$B:$G,6,0),0)/$H$7</f>
        <v>0.64268720999999995</v>
      </c>
      <c r="E903" s="279">
        <f>+IFERROR(VLOOKUP(B903,BP_202106!$B:$G,6,0),0)/$H$7</f>
        <v>0.12740773</v>
      </c>
      <c r="F903" s="279">
        <f>+IFERROR(VLOOKUP(B903,BP_202006!$B:$G,6,0),0)/$H$7</f>
        <v>0.43816005999999996</v>
      </c>
      <c r="G903" s="279">
        <f t="shared" si="36"/>
        <v>0.51527948000000001</v>
      </c>
    </row>
    <row r="904" spans="1:7">
      <c r="A904" s="278">
        <f t="shared" si="37"/>
        <v>8</v>
      </c>
      <c r="B904" s="318">
        <v>51200129</v>
      </c>
      <c r="C904" s="278" t="s">
        <v>1108</v>
      </c>
      <c r="D904" s="279">
        <f>+IFERROR(VLOOKUP(B904,BP_202206!$B:$G,6,0),0)/$H$7</f>
        <v>0</v>
      </c>
      <c r="E904" s="279">
        <f>+IFERROR(VLOOKUP(B904,BP_202106!$B:$G,6,0),0)/$H$7</f>
        <v>0</v>
      </c>
      <c r="F904" s="279">
        <f>+IFERROR(VLOOKUP(B904,BP_202006!$B:$G,6,0),0)/$H$7</f>
        <v>0</v>
      </c>
      <c r="G904" s="279">
        <f t="shared" si="36"/>
        <v>0</v>
      </c>
    </row>
    <row r="905" spans="1:7">
      <c r="A905" s="278">
        <f t="shared" si="37"/>
        <v>8</v>
      </c>
      <c r="B905" s="318">
        <v>51200130</v>
      </c>
      <c r="C905" s="278" t="s">
        <v>1109</v>
      </c>
      <c r="D905" s="279">
        <f>+IFERROR(VLOOKUP(B905,BP_202206!$B:$G,6,0),0)/$H$7</f>
        <v>0</v>
      </c>
      <c r="E905" s="279">
        <f>+IFERROR(VLOOKUP(B905,BP_202106!$B:$G,6,0),0)/$H$7</f>
        <v>0</v>
      </c>
      <c r="F905" s="279">
        <f>+IFERROR(VLOOKUP(B905,BP_202006!$B:$G,6,0),0)/$H$7</f>
        <v>0</v>
      </c>
      <c r="G905" s="279">
        <f t="shared" si="36"/>
        <v>0</v>
      </c>
    </row>
    <row r="906" spans="1:7">
      <c r="A906" s="278">
        <f t="shared" si="37"/>
        <v>6</v>
      </c>
      <c r="B906" s="318">
        <v>512090</v>
      </c>
      <c r="C906" s="278" t="s">
        <v>1110</v>
      </c>
      <c r="D906" s="279">
        <f>+IFERROR(VLOOKUP(B906,BP_202206!$B:$G,6,0),0)/$H$7</f>
        <v>0</v>
      </c>
      <c r="E906" s="279">
        <f>+IFERROR(VLOOKUP(B906,BP_202106!$B:$G,6,0),0)/$H$7</f>
        <v>0</v>
      </c>
      <c r="F906" s="279">
        <f>+IFERROR(VLOOKUP(B906,BP_202006!$B:$G,6,0),0)/$H$7</f>
        <v>0</v>
      </c>
      <c r="G906" s="279">
        <f t="shared" si="36"/>
        <v>0</v>
      </c>
    </row>
    <row r="907" spans="1:7">
      <c r="A907" s="278">
        <f t="shared" si="37"/>
        <v>8</v>
      </c>
      <c r="B907" s="318">
        <v>51209001</v>
      </c>
      <c r="C907" s="278" t="s">
        <v>1111</v>
      </c>
      <c r="D907" s="279">
        <f>+IFERROR(VLOOKUP(B907,BP_202206!$B:$G,6,0),0)/$H$7</f>
        <v>0</v>
      </c>
      <c r="E907" s="279">
        <f>+IFERROR(VLOOKUP(B907,BP_202106!$B:$G,6,0),0)/$H$7</f>
        <v>0</v>
      </c>
      <c r="F907" s="279">
        <f>+IFERROR(VLOOKUP(B907,BP_202006!$B:$G,6,0),0)/$H$7</f>
        <v>0</v>
      </c>
      <c r="G907" s="279">
        <f t="shared" si="36"/>
        <v>0</v>
      </c>
    </row>
    <row r="908" spans="1:7">
      <c r="A908" s="278">
        <f t="shared" si="37"/>
        <v>8</v>
      </c>
      <c r="B908" s="318">
        <v>51209008</v>
      </c>
      <c r="C908" s="278" t="s">
        <v>1112</v>
      </c>
      <c r="D908" s="279">
        <f>+IFERROR(VLOOKUP(B908,BP_202206!$B:$G,6,0),0)/$H$7</f>
        <v>0</v>
      </c>
      <c r="E908" s="279">
        <f>+IFERROR(VLOOKUP(B908,BP_202106!$B:$G,6,0),0)/$H$7</f>
        <v>0</v>
      </c>
      <c r="F908" s="279">
        <f>+IFERROR(VLOOKUP(B908,BP_202006!$B:$G,6,0),0)/$H$7</f>
        <v>0</v>
      </c>
      <c r="G908" s="279">
        <f t="shared" si="36"/>
        <v>0</v>
      </c>
    </row>
    <row r="909" spans="1:7">
      <c r="A909" s="278">
        <f t="shared" si="37"/>
        <v>2</v>
      </c>
      <c r="B909" s="318">
        <v>52</v>
      </c>
      <c r="C909" s="278" t="s">
        <v>1113</v>
      </c>
      <c r="D909" s="279">
        <f>+IFERROR(VLOOKUP(B909,BP_202206!$B:$G,6,0),0)/$H$7</f>
        <v>2871.0590886499995</v>
      </c>
      <c r="E909" s="279">
        <f>+IFERROR(VLOOKUP(B909,BP_202106!$B:$G,6,0),0)/$H$7</f>
        <v>4653.4309554400015</v>
      </c>
      <c r="F909" s="279">
        <f>+IFERROR(VLOOKUP(B909,BP_202006!$B:$G,6,0),0)/$H$7</f>
        <v>4775.3695949799994</v>
      </c>
      <c r="G909" s="279">
        <f t="shared" si="36"/>
        <v>-1782.3718667900021</v>
      </c>
    </row>
    <row r="910" spans="1:7">
      <c r="A910" s="278">
        <f t="shared" si="37"/>
        <v>4</v>
      </c>
      <c r="B910" s="318">
        <v>5202</v>
      </c>
      <c r="C910" s="278" t="s">
        <v>1014</v>
      </c>
      <c r="D910" s="279">
        <f>+IFERROR(VLOOKUP(B910,BP_202206!$B:$G,6,0),0)/$H$7</f>
        <v>2382.4298411199998</v>
      </c>
      <c r="E910" s="279">
        <f>+IFERROR(VLOOKUP(B910,BP_202106!$B:$G,6,0),0)/$H$7</f>
        <v>4004.5664248000003</v>
      </c>
      <c r="F910" s="279">
        <f>+IFERROR(VLOOKUP(B910,BP_202006!$B:$G,6,0),0)/$H$7</f>
        <v>2781.9135883700001</v>
      </c>
      <c r="G910" s="279">
        <f t="shared" si="36"/>
        <v>-1622.1365836800005</v>
      </c>
    </row>
    <row r="911" spans="1:7">
      <c r="A911" s="278">
        <f t="shared" si="37"/>
        <v>6</v>
      </c>
      <c r="B911" s="318">
        <v>520201</v>
      </c>
      <c r="C911" s="278" t="s">
        <v>1014</v>
      </c>
      <c r="D911" s="279">
        <f>+IFERROR(VLOOKUP(B911,BP_202206!$B:$G,6,0),0)/$H$7</f>
        <v>2348.06934112</v>
      </c>
      <c r="E911" s="279">
        <f>+IFERROR(VLOOKUP(B911,BP_202106!$B:$G,6,0),0)/$H$7</f>
        <v>3910.9602238000002</v>
      </c>
      <c r="F911" s="279">
        <f>+IFERROR(VLOOKUP(B911,BP_202006!$B:$G,6,0),0)/$H$7</f>
        <v>2762.50458837</v>
      </c>
      <c r="G911" s="279">
        <f t="shared" si="36"/>
        <v>-1562.8908826800002</v>
      </c>
    </row>
    <row r="912" spans="1:7">
      <c r="A912" s="278">
        <f t="shared" si="37"/>
        <v>8</v>
      </c>
      <c r="B912" s="318">
        <v>52020101</v>
      </c>
      <c r="C912" s="278" t="s">
        <v>1114</v>
      </c>
      <c r="D912" s="279">
        <f>+IFERROR(VLOOKUP(B912,BP_202206!$B:$G,6,0),0)/$H$7</f>
        <v>1791.4895899999999</v>
      </c>
      <c r="E912" s="279">
        <f>+IFERROR(VLOOKUP(B912,BP_202106!$B:$G,6,0),0)/$H$7</f>
        <v>3045.285014</v>
      </c>
      <c r="F912" s="279">
        <f>+IFERROR(VLOOKUP(B912,BP_202006!$B:$G,6,0),0)/$H$7</f>
        <v>2177.3930799999998</v>
      </c>
      <c r="G912" s="279">
        <f t="shared" si="36"/>
        <v>-1253.7954240000001</v>
      </c>
    </row>
    <row r="913" spans="1:8">
      <c r="A913" s="278">
        <f t="shared" si="37"/>
        <v>8</v>
      </c>
      <c r="B913" s="318">
        <v>52020103</v>
      </c>
      <c r="C913" s="278" t="s">
        <v>1115</v>
      </c>
      <c r="D913" s="279">
        <f>+IFERROR(VLOOKUP(B913,BP_202206!$B:$G,6,0),0)/$H$7</f>
        <v>73.766086000000001</v>
      </c>
      <c r="E913" s="279">
        <f>+IFERROR(VLOOKUP(B913,BP_202106!$B:$G,6,0),0)/$H$7</f>
        <v>72.770264999999995</v>
      </c>
      <c r="F913" s="279">
        <f>+IFERROR(VLOOKUP(B913,BP_202006!$B:$G,6,0),0)/$H$7</f>
        <v>28.586279000000001</v>
      </c>
      <c r="G913" s="279">
        <f t="shared" si="36"/>
        <v>0.99582100000000651</v>
      </c>
    </row>
    <row r="914" spans="1:8">
      <c r="A914" s="278">
        <f t="shared" si="37"/>
        <v>8</v>
      </c>
      <c r="B914" s="318">
        <v>52020104</v>
      </c>
      <c r="C914" s="278" t="s">
        <v>1116</v>
      </c>
      <c r="D914" s="279">
        <f>+IFERROR(VLOOKUP(B914,BP_202206!$B:$G,6,0),0)/$H$7</f>
        <v>0</v>
      </c>
      <c r="E914" s="279">
        <f>+IFERROR(VLOOKUP(B914,BP_202106!$B:$G,6,0),0)/$H$7</f>
        <v>0</v>
      </c>
      <c r="F914" s="279">
        <f>+IFERROR(VLOOKUP(B914,BP_202006!$B:$G,6,0),0)/$H$7</f>
        <v>0</v>
      </c>
      <c r="G914" s="279">
        <f t="shared" si="36"/>
        <v>0</v>
      </c>
    </row>
    <row r="915" spans="1:8">
      <c r="A915" s="278">
        <f t="shared" si="37"/>
        <v>8</v>
      </c>
      <c r="B915" s="318">
        <v>52020105</v>
      </c>
      <c r="C915" s="278" t="s">
        <v>1117</v>
      </c>
      <c r="D915" s="279">
        <f>+IFERROR(VLOOKUP(B915,BP_202206!$B:$G,6,0),0)/$H$7</f>
        <v>0</v>
      </c>
      <c r="E915" s="279">
        <f>+IFERROR(VLOOKUP(B915,BP_202106!$B:$G,6,0),0)/$H$7</f>
        <v>0</v>
      </c>
      <c r="F915" s="279">
        <f>+IFERROR(VLOOKUP(B915,BP_202006!$B:$G,6,0),0)/$H$7</f>
        <v>0</v>
      </c>
      <c r="G915" s="279">
        <f t="shared" si="36"/>
        <v>0</v>
      </c>
    </row>
    <row r="916" spans="1:8">
      <c r="A916" s="278">
        <f t="shared" si="37"/>
        <v>8</v>
      </c>
      <c r="B916" s="318">
        <v>52020106</v>
      </c>
      <c r="C916" s="278" t="s">
        <v>1118</v>
      </c>
      <c r="D916" s="279">
        <f>+IFERROR(VLOOKUP(B916,BP_202206!$B:$G,6,0),0)/$H$7</f>
        <v>0</v>
      </c>
      <c r="E916" s="279">
        <f>+IFERROR(VLOOKUP(B916,BP_202106!$B:$G,6,0),0)/$H$7</f>
        <v>0</v>
      </c>
      <c r="F916" s="279">
        <f>+IFERROR(VLOOKUP(B916,BP_202006!$B:$G,6,0),0)/$H$7</f>
        <v>0</v>
      </c>
      <c r="G916" s="279">
        <f t="shared" si="36"/>
        <v>0</v>
      </c>
    </row>
    <row r="917" spans="1:8">
      <c r="A917" s="278">
        <f t="shared" si="37"/>
        <v>8</v>
      </c>
      <c r="B917" s="318">
        <v>52020108</v>
      </c>
      <c r="C917" s="278" t="s">
        <v>1119</v>
      </c>
      <c r="D917" s="279">
        <f>+IFERROR(VLOOKUP(B917,BP_202206!$B:$G,6,0),0)/$H$7</f>
        <v>0</v>
      </c>
      <c r="E917" s="279">
        <f>+IFERROR(VLOOKUP(B917,BP_202106!$B:$G,6,0),0)/$H$7</f>
        <v>0</v>
      </c>
      <c r="F917" s="279">
        <f>+IFERROR(VLOOKUP(B917,BP_202006!$B:$G,6,0),0)/$H$7</f>
        <v>0</v>
      </c>
      <c r="G917" s="279">
        <f t="shared" si="36"/>
        <v>0</v>
      </c>
    </row>
    <row r="918" spans="1:8">
      <c r="A918" s="278">
        <f t="shared" si="37"/>
        <v>8</v>
      </c>
      <c r="B918" s="318">
        <v>52020112</v>
      </c>
      <c r="C918" s="278" t="s">
        <v>1120</v>
      </c>
      <c r="D918" s="279">
        <f>+IFERROR(VLOOKUP(B918,BP_202206!$B:$G,6,0),0)/$H$7</f>
        <v>0</v>
      </c>
      <c r="E918" s="279">
        <f>+IFERROR(VLOOKUP(B918,BP_202106!$B:$G,6,0),0)/$H$7</f>
        <v>0</v>
      </c>
      <c r="F918" s="279">
        <f>+IFERROR(VLOOKUP(B918,BP_202006!$B:$G,6,0),0)/$H$7</f>
        <v>0</v>
      </c>
      <c r="G918" s="279">
        <f t="shared" si="36"/>
        <v>0</v>
      </c>
    </row>
    <row r="919" spans="1:8">
      <c r="A919" s="278">
        <f t="shared" si="37"/>
        <v>8</v>
      </c>
      <c r="B919" s="318">
        <v>52020113</v>
      </c>
      <c r="C919" s="278" t="s">
        <v>1121</v>
      </c>
      <c r="D919" s="279">
        <f>+IFERROR(VLOOKUP(B919,BP_202206!$B:$G,6,0),0)/$H$7</f>
        <v>0</v>
      </c>
      <c r="E919" s="279">
        <f>+IFERROR(VLOOKUP(B919,BP_202106!$B:$G,6,0),0)/$H$7</f>
        <v>0</v>
      </c>
      <c r="F919" s="279">
        <f>+IFERROR(VLOOKUP(B919,BP_202006!$B:$G,6,0),0)/$H$7</f>
        <v>0</v>
      </c>
      <c r="G919" s="279">
        <f t="shared" si="36"/>
        <v>0</v>
      </c>
    </row>
    <row r="920" spans="1:8">
      <c r="A920" s="278">
        <f t="shared" si="37"/>
        <v>8</v>
      </c>
      <c r="B920" s="318">
        <v>52020116</v>
      </c>
      <c r="C920" s="278" t="s">
        <v>1122</v>
      </c>
      <c r="D920" s="279">
        <f>+IFERROR(VLOOKUP(B920,BP_202206!$B:$G,6,0),0)/$H$7</f>
        <v>85.758062120000005</v>
      </c>
      <c r="E920" s="279">
        <f>+IFERROR(VLOOKUP(B920,BP_202106!$B:$G,6,0),0)/$H$7</f>
        <v>140.89924807999998</v>
      </c>
      <c r="F920" s="279">
        <f>+IFERROR(VLOOKUP(B920,BP_202006!$B:$G,6,0),0)/$H$7</f>
        <v>106.14608437000001</v>
      </c>
      <c r="G920" s="279">
        <f t="shared" si="36"/>
        <v>-55.141185959999973</v>
      </c>
    </row>
    <row r="921" spans="1:8">
      <c r="A921" s="278">
        <f t="shared" si="37"/>
        <v>8</v>
      </c>
      <c r="B921" s="318">
        <v>52020118</v>
      </c>
      <c r="C921" s="278" t="s">
        <v>1123</v>
      </c>
      <c r="D921" s="279">
        <f>+IFERROR(VLOOKUP(B921,BP_202206!$B:$G,6,0),0)/$H$7</f>
        <v>0</v>
      </c>
      <c r="E921" s="279">
        <f>+IFERROR(VLOOKUP(B921,BP_202106!$B:$G,6,0),0)/$H$7</f>
        <v>0</v>
      </c>
      <c r="F921" s="279">
        <f>+IFERROR(VLOOKUP(B921,BP_202006!$B:$G,6,0),0)/$H$7</f>
        <v>2.9449510000000001</v>
      </c>
      <c r="G921" s="279">
        <f t="shared" si="36"/>
        <v>0</v>
      </c>
    </row>
    <row r="922" spans="1:8">
      <c r="A922" s="278">
        <f t="shared" si="37"/>
        <v>8</v>
      </c>
      <c r="B922" s="318">
        <v>52020120</v>
      </c>
      <c r="C922" s="278" t="s">
        <v>1124</v>
      </c>
      <c r="D922" s="279">
        <f>+IFERROR(VLOOKUP(B922,BP_202206!$B:$G,6,0),0)/$H$7</f>
        <v>29.813479000000001</v>
      </c>
      <c r="E922" s="279">
        <f>+IFERROR(VLOOKUP(B922,BP_202106!$B:$G,6,0),0)/$H$7</f>
        <v>32.318716999999999</v>
      </c>
      <c r="F922" s="279">
        <f>+IFERROR(VLOOKUP(B922,BP_202006!$B:$G,6,0),0)/$H$7</f>
        <v>23.419533000000001</v>
      </c>
      <c r="G922" s="279">
        <f t="shared" si="36"/>
        <v>-2.5052379999999985</v>
      </c>
    </row>
    <row r="923" spans="1:8">
      <c r="A923" s="278">
        <f t="shared" si="37"/>
        <v>8</v>
      </c>
      <c r="B923" s="318">
        <v>52020121</v>
      </c>
      <c r="C923" s="278" t="s">
        <v>1125</v>
      </c>
      <c r="D923" s="279">
        <f>+IFERROR(VLOOKUP(B923,BP_202206!$B:$G,6,0),0)/$H$7</f>
        <v>168.72865999999999</v>
      </c>
      <c r="E923" s="279">
        <f>+IFERROR(VLOOKUP(B923,BP_202106!$B:$G,6,0),0)/$H$7</f>
        <v>276.69404800000001</v>
      </c>
      <c r="F923" s="279">
        <f>+IFERROR(VLOOKUP(B923,BP_202006!$B:$G,6,0),0)/$H$7</f>
        <v>199.139501</v>
      </c>
      <c r="G923" s="279">
        <f t="shared" si="36"/>
        <v>-107.96538800000002</v>
      </c>
    </row>
    <row r="924" spans="1:8">
      <c r="A924" s="278">
        <f t="shared" si="37"/>
        <v>8</v>
      </c>
      <c r="B924" s="318">
        <v>52020122</v>
      </c>
      <c r="C924" s="278" t="s">
        <v>1126</v>
      </c>
      <c r="D924" s="279">
        <f>+IFERROR(VLOOKUP(B924,BP_202206!$B:$G,6,0),0)/$H$7</f>
        <v>19.357935999999999</v>
      </c>
      <c r="E924" s="279">
        <f>+IFERROR(VLOOKUP(B924,BP_202106!$B:$G,6,0),0)/$H$7</f>
        <v>31.474841999999999</v>
      </c>
      <c r="F924" s="279">
        <f>+IFERROR(VLOOKUP(B924,BP_202006!$B:$G,6,0),0)/$H$7</f>
        <v>22.351552999999999</v>
      </c>
      <c r="G924" s="279">
        <f t="shared" si="36"/>
        <v>-12.116906</v>
      </c>
    </row>
    <row r="925" spans="1:8">
      <c r="A925" s="278">
        <f t="shared" si="37"/>
        <v>8</v>
      </c>
      <c r="B925" s="318">
        <v>52020123</v>
      </c>
      <c r="C925" s="278" t="s">
        <v>1127</v>
      </c>
      <c r="D925" s="279">
        <f>+IFERROR(VLOOKUP(B925,BP_202206!$B:$G,6,0),0)/$H$7</f>
        <v>0</v>
      </c>
      <c r="E925" s="279">
        <f>+IFERROR(VLOOKUP(B925,BP_202106!$B:$G,6,0),0)/$H$7</f>
        <v>17.581734280000003</v>
      </c>
      <c r="F925" s="279">
        <f>+IFERROR(VLOOKUP(B925,BP_202006!$B:$G,6,0),0)/$H$7</f>
        <v>0</v>
      </c>
      <c r="G925" s="279">
        <f t="shared" si="36"/>
        <v>-17.581734280000003</v>
      </c>
    </row>
    <row r="926" spans="1:8">
      <c r="A926" s="278">
        <f t="shared" si="37"/>
        <v>8</v>
      </c>
      <c r="B926" s="318">
        <v>52020124</v>
      </c>
      <c r="C926" s="278" t="s">
        <v>1128</v>
      </c>
      <c r="D926" s="279">
        <f>+IFERROR(VLOOKUP(B926,BP_202206!$B:$G,6,0),0)/$H$7</f>
        <v>0</v>
      </c>
      <c r="E926" s="279">
        <f>+IFERROR(VLOOKUP(B926,BP_202106!$B:$G,6,0),0)/$H$7</f>
        <v>15.881794440000002</v>
      </c>
      <c r="F926" s="279">
        <f>+IFERROR(VLOOKUP(B926,BP_202006!$B:$G,6,0),0)/$H$7</f>
        <v>0</v>
      </c>
      <c r="G926" s="279">
        <f t="shared" si="36"/>
        <v>-15.881794440000002</v>
      </c>
      <c r="H926" s="306"/>
    </row>
    <row r="927" spans="1:8">
      <c r="A927" s="278">
        <f t="shared" si="37"/>
        <v>8</v>
      </c>
      <c r="B927" s="318">
        <v>52020125</v>
      </c>
      <c r="C927" s="278" t="s">
        <v>1129</v>
      </c>
      <c r="D927" s="279">
        <f>+IFERROR(VLOOKUP(B927,BP_202206!$B:$G,6,0),0)/$H$7</f>
        <v>0</v>
      </c>
      <c r="E927" s="279">
        <f>+IFERROR(VLOOKUP(B927,BP_202106!$B:$G,6,0),0)/$H$7</f>
        <v>0</v>
      </c>
      <c r="F927" s="279">
        <f>+IFERROR(VLOOKUP(B927,BP_202006!$B:$G,6,0),0)/$H$7</f>
        <v>0</v>
      </c>
      <c r="G927" s="279">
        <f t="shared" si="36"/>
        <v>0</v>
      </c>
    </row>
    <row r="928" spans="1:8">
      <c r="A928" s="278">
        <f t="shared" si="37"/>
        <v>8</v>
      </c>
      <c r="B928" s="318">
        <v>52020126</v>
      </c>
      <c r="C928" s="278" t="s">
        <v>1130</v>
      </c>
      <c r="D928" s="279">
        <f>+IFERROR(VLOOKUP(B928,BP_202206!$B:$G,6,0),0)/$H$7</f>
        <v>13.728451</v>
      </c>
      <c r="E928" s="279">
        <f>+IFERROR(VLOOKUP(B928,BP_202106!$B:$G,6,0),0)/$H$7</f>
        <v>0</v>
      </c>
      <c r="F928" s="279">
        <f>+IFERROR(VLOOKUP(B928,BP_202006!$B:$G,6,0),0)/$H$7</f>
        <v>0</v>
      </c>
      <c r="G928" s="279">
        <f t="shared" si="36"/>
        <v>13.728451</v>
      </c>
    </row>
    <row r="929" spans="1:7">
      <c r="A929" s="278">
        <f t="shared" si="37"/>
        <v>8</v>
      </c>
      <c r="B929" s="318">
        <v>52020127</v>
      </c>
      <c r="C929" s="278" t="s">
        <v>1131</v>
      </c>
      <c r="D929" s="279">
        <f>+IFERROR(VLOOKUP(B929,BP_202206!$B:$G,6,0),0)/$H$7</f>
        <v>0</v>
      </c>
      <c r="E929" s="279">
        <f>+IFERROR(VLOOKUP(B929,BP_202106!$B:$G,6,0),0)/$H$7</f>
        <v>0</v>
      </c>
      <c r="F929" s="279">
        <f>+IFERROR(VLOOKUP(B929,BP_202006!$B:$G,6,0),0)/$H$7</f>
        <v>0</v>
      </c>
      <c r="G929" s="279">
        <f t="shared" ref="G929:G994" si="38">+D929-E929</f>
        <v>0</v>
      </c>
    </row>
    <row r="930" spans="1:7">
      <c r="A930" s="278">
        <f t="shared" si="37"/>
        <v>8</v>
      </c>
      <c r="B930" s="318">
        <v>52020128</v>
      </c>
      <c r="C930" s="278" t="s">
        <v>1132</v>
      </c>
      <c r="D930" s="279">
        <f>+IFERROR(VLOOKUP(B930,BP_202206!$B:$G,6,0),0)/$H$7</f>
        <v>0</v>
      </c>
      <c r="E930" s="279">
        <f>+IFERROR(VLOOKUP(B930,BP_202106!$B:$G,6,0),0)/$H$7</f>
        <v>0</v>
      </c>
      <c r="F930" s="279">
        <f>+IFERROR(VLOOKUP(B930,BP_202006!$B:$G,6,0),0)/$H$7</f>
        <v>0</v>
      </c>
      <c r="G930" s="279"/>
    </row>
    <row r="931" spans="1:7">
      <c r="A931" s="278">
        <f t="shared" si="37"/>
        <v>8</v>
      </c>
      <c r="B931" s="318">
        <v>52020129</v>
      </c>
      <c r="C931" s="278" t="s">
        <v>1133</v>
      </c>
      <c r="D931" s="279">
        <f>+IFERROR(VLOOKUP(B931,BP_202206!$B:$G,6,0),0)/$H$7</f>
        <v>0</v>
      </c>
      <c r="E931" s="279">
        <f>+IFERROR(VLOOKUP(B931,BP_202106!$B:$G,6,0),0)/$H$7</f>
        <v>0</v>
      </c>
      <c r="F931" s="279">
        <f>+IFERROR(VLOOKUP(B931,BP_202006!$B:$G,6,0),0)/$H$7</f>
        <v>0</v>
      </c>
      <c r="G931" s="279">
        <f t="shared" si="38"/>
        <v>0</v>
      </c>
    </row>
    <row r="932" spans="1:7">
      <c r="A932" s="278">
        <f t="shared" si="37"/>
        <v>8</v>
      </c>
      <c r="B932" s="318">
        <v>52020130</v>
      </c>
      <c r="C932" s="278" t="s">
        <v>1134</v>
      </c>
      <c r="D932" s="279">
        <f>+IFERROR(VLOOKUP(B932,BP_202206!$B:$G,6,0),0)/$H$7</f>
        <v>0</v>
      </c>
      <c r="E932" s="279">
        <f>+IFERROR(VLOOKUP(B932,BP_202106!$B:$G,6,0),0)/$H$7</f>
        <v>0</v>
      </c>
      <c r="F932" s="279">
        <f>+IFERROR(VLOOKUP(B932,BP_202006!$B:$G,6,0),0)/$H$7</f>
        <v>0</v>
      </c>
      <c r="G932" s="279">
        <f t="shared" si="38"/>
        <v>0</v>
      </c>
    </row>
    <row r="933" spans="1:7">
      <c r="A933" s="278">
        <f t="shared" si="37"/>
        <v>8</v>
      </c>
      <c r="B933" s="318">
        <v>52020131</v>
      </c>
      <c r="C933" s="278" t="s">
        <v>1135</v>
      </c>
      <c r="D933" s="279">
        <f>+IFERROR(VLOOKUP(B933,BP_202206!$B:$G,6,0),0)/$H$7</f>
        <v>0</v>
      </c>
      <c r="E933" s="279">
        <f>+IFERROR(VLOOKUP(B933,BP_202106!$B:$G,6,0),0)/$H$7</f>
        <v>0</v>
      </c>
      <c r="F933" s="279">
        <f>+IFERROR(VLOOKUP(B933,BP_202006!$B:$G,6,0),0)/$H$7</f>
        <v>0</v>
      </c>
      <c r="G933" s="279">
        <f t="shared" si="38"/>
        <v>0</v>
      </c>
    </row>
    <row r="934" spans="1:7">
      <c r="A934" s="278">
        <f t="shared" si="37"/>
        <v>8</v>
      </c>
      <c r="B934" s="318">
        <v>52020132</v>
      </c>
      <c r="C934" s="278" t="s">
        <v>1136</v>
      </c>
      <c r="D934" s="279">
        <f>+IFERROR(VLOOKUP(B934,BP_202206!$B:$G,6,0),0)/$H$7</f>
        <v>0</v>
      </c>
      <c r="E934" s="279">
        <f>+IFERROR(VLOOKUP(B934,BP_202106!$B:$G,6,0),0)/$H$7</f>
        <v>0</v>
      </c>
      <c r="F934" s="279">
        <f>+IFERROR(VLOOKUP(B934,BP_202006!$B:$G,6,0),0)/$H$7</f>
        <v>0</v>
      </c>
      <c r="G934" s="279">
        <f t="shared" si="38"/>
        <v>0</v>
      </c>
    </row>
    <row r="935" spans="1:7">
      <c r="A935" s="278">
        <f t="shared" si="37"/>
        <v>8</v>
      </c>
      <c r="B935" s="318">
        <v>52020133</v>
      </c>
      <c r="C935" s="278" t="s">
        <v>1137</v>
      </c>
      <c r="D935" s="279">
        <f>+IFERROR(VLOOKUP(B935,BP_202206!$B:$G,6,0),0)/$H$7</f>
        <v>165.427077</v>
      </c>
      <c r="E935" s="279">
        <f>+IFERROR(VLOOKUP(B935,BP_202106!$B:$G,6,0),0)/$H$7</f>
        <v>278.05456099999998</v>
      </c>
      <c r="F935" s="279">
        <f>+IFERROR(VLOOKUP(B935,BP_202006!$B:$G,6,0),0)/$H$7</f>
        <v>202.523607</v>
      </c>
      <c r="G935" s="279">
        <f t="shared" si="38"/>
        <v>-112.62748399999998</v>
      </c>
    </row>
    <row r="936" spans="1:7">
      <c r="A936" s="278">
        <f t="shared" si="37"/>
        <v>8</v>
      </c>
      <c r="B936" s="318">
        <v>52020190</v>
      </c>
      <c r="C936" s="278" t="s">
        <v>1138</v>
      </c>
      <c r="D936" s="279">
        <f>+IFERROR(VLOOKUP(B936,BP_202206!$B:$G,6,0),0)/$H$7</f>
        <v>0</v>
      </c>
      <c r="E936" s="279">
        <f>+IFERROR(VLOOKUP(B936,BP_202106!$B:$G,6,0),0)/$H$7</f>
        <v>0</v>
      </c>
      <c r="F936" s="279">
        <f>+IFERROR(VLOOKUP(B936,BP_202006!$B:$G,6,0),0)/$H$7</f>
        <v>0</v>
      </c>
      <c r="G936" s="279">
        <f t="shared" si="38"/>
        <v>0</v>
      </c>
    </row>
    <row r="937" spans="1:7">
      <c r="A937" s="278">
        <f t="shared" si="37"/>
        <v>6</v>
      </c>
      <c r="B937" s="318">
        <v>520228</v>
      </c>
      <c r="C937" s="278" t="s">
        <v>1038</v>
      </c>
      <c r="D937" s="279">
        <f>+IFERROR(VLOOKUP(B937,BP_202206!$B:$G,6,0),0)/$H$7</f>
        <v>34.360500000000002</v>
      </c>
      <c r="E937" s="279">
        <f>+IFERROR(VLOOKUP(B937,BP_202106!$B:$G,6,0),0)/$H$7</f>
        <v>93.606200999999999</v>
      </c>
      <c r="F937" s="279">
        <f>+IFERROR(VLOOKUP(B937,BP_202006!$B:$G,6,0),0)/$H$7</f>
        <v>19.408999999999999</v>
      </c>
      <c r="G937" s="279">
        <f t="shared" si="38"/>
        <v>-59.245700999999997</v>
      </c>
    </row>
    <row r="938" spans="1:7">
      <c r="A938" s="278">
        <f t="shared" si="37"/>
        <v>8</v>
      </c>
      <c r="B938" s="318">
        <v>52022801</v>
      </c>
      <c r="C938" s="278" t="s">
        <v>1139</v>
      </c>
      <c r="D938" s="279">
        <f>+IFERROR(VLOOKUP(B938,BP_202206!$B:$G,6,0),0)/$H$7</f>
        <v>23.756</v>
      </c>
      <c r="E938" s="279">
        <f>+IFERROR(VLOOKUP(B938,BP_202106!$B:$G,6,0),0)/$H$7</f>
        <v>49.995201000000002</v>
      </c>
      <c r="F938" s="279">
        <f>+IFERROR(VLOOKUP(B938,BP_202006!$B:$G,6,0),0)/$H$7</f>
        <v>9.7550000000000008</v>
      </c>
      <c r="G938" s="279">
        <f t="shared" si="38"/>
        <v>-26.239201000000001</v>
      </c>
    </row>
    <row r="939" spans="1:7">
      <c r="A939" s="278">
        <f t="shared" si="37"/>
        <v>8</v>
      </c>
      <c r="B939" s="318">
        <v>52022802</v>
      </c>
      <c r="C939" s="278" t="s">
        <v>1140</v>
      </c>
      <c r="D939" s="279">
        <f>+IFERROR(VLOOKUP(B939,BP_202206!$B:$G,6,0),0)/$H$7</f>
        <v>7.9480000000000004</v>
      </c>
      <c r="E939" s="279">
        <f>+IFERROR(VLOOKUP(B939,BP_202106!$B:$G,6,0),0)/$H$7</f>
        <v>42.953000000000003</v>
      </c>
      <c r="F939" s="279">
        <f>+IFERROR(VLOOKUP(B939,BP_202006!$B:$G,6,0),0)/$H$7</f>
        <v>8.1359999999999992</v>
      </c>
      <c r="G939" s="279"/>
    </row>
    <row r="940" spans="1:7">
      <c r="A940" s="278">
        <f t="shared" si="37"/>
        <v>8</v>
      </c>
      <c r="B940" s="318">
        <v>52022803</v>
      </c>
      <c r="C940" s="278" t="s">
        <v>1141</v>
      </c>
      <c r="D940" s="279">
        <f>+IFERROR(VLOOKUP(B940,BP_202206!$B:$G,6,0),0)/$H$7</f>
        <v>2.6564999999999999</v>
      </c>
      <c r="E940" s="279">
        <f>+IFERROR(VLOOKUP(B940,BP_202106!$B:$G,6,0),0)/$H$7</f>
        <v>0.65800000000000003</v>
      </c>
      <c r="F940" s="279">
        <f>+IFERROR(VLOOKUP(B940,BP_202006!$B:$G,6,0),0)/$H$7</f>
        <v>1.518</v>
      </c>
      <c r="G940" s="279">
        <f t="shared" si="38"/>
        <v>1.9984999999999999</v>
      </c>
    </row>
    <row r="941" spans="1:7">
      <c r="A941" s="278">
        <f t="shared" si="37"/>
        <v>4</v>
      </c>
      <c r="B941" s="318">
        <v>5203</v>
      </c>
      <c r="C941" s="278" t="s">
        <v>1042</v>
      </c>
      <c r="D941" s="279">
        <f>+IFERROR(VLOOKUP(B941,BP_202206!$B:$G,6,0),0)/$H$7</f>
        <v>45.488688000000003</v>
      </c>
      <c r="E941" s="279">
        <f>+IFERROR(VLOOKUP(B941,BP_202106!$B:$G,6,0),0)/$H$7</f>
        <v>19.510472</v>
      </c>
      <c r="F941" s="279">
        <f>+IFERROR(VLOOKUP(B941,BP_202006!$B:$G,6,0),0)/$H$7</f>
        <v>15.105286</v>
      </c>
      <c r="G941" s="279">
        <f t="shared" si="38"/>
        <v>25.978216000000003</v>
      </c>
    </row>
    <row r="942" spans="1:7">
      <c r="A942" s="278">
        <f t="shared" si="37"/>
        <v>6</v>
      </c>
      <c r="B942" s="318">
        <v>520301</v>
      </c>
      <c r="C942" s="278" t="s">
        <v>1042</v>
      </c>
      <c r="D942" s="279">
        <f>+IFERROR(VLOOKUP(B942,BP_202206!$B:$G,6,0),0)/$H$7</f>
        <v>45.488688000000003</v>
      </c>
      <c r="E942" s="279">
        <f>+IFERROR(VLOOKUP(B942,BP_202106!$B:$G,6,0),0)/$H$7</f>
        <v>19.510472</v>
      </c>
      <c r="F942" s="279">
        <f>+IFERROR(VLOOKUP(B942,BP_202006!$B:$G,6,0),0)/$H$7</f>
        <v>15.105286</v>
      </c>
      <c r="G942" s="279">
        <f t="shared" si="38"/>
        <v>25.978216000000003</v>
      </c>
    </row>
    <row r="943" spans="1:7">
      <c r="A943" s="278">
        <f t="shared" si="37"/>
        <v>8</v>
      </c>
      <c r="B943" s="318">
        <v>52030101</v>
      </c>
      <c r="C943" s="278" t="s">
        <v>1142</v>
      </c>
      <c r="D943" s="279">
        <f>+IFERROR(VLOOKUP(B943,BP_202206!$B:$G,6,0),0)/$H$7</f>
        <v>27.202062000000002</v>
      </c>
      <c r="E943" s="279">
        <f>+IFERROR(VLOOKUP(B943,BP_202106!$B:$G,6,0),0)/$H$7</f>
        <v>19.430472000000002</v>
      </c>
      <c r="F943" s="279">
        <f>+IFERROR(VLOOKUP(B943,BP_202006!$B:$G,6,0),0)/$H$7</f>
        <v>15.070186</v>
      </c>
      <c r="G943" s="279">
        <f t="shared" si="38"/>
        <v>7.7715899999999998</v>
      </c>
    </row>
    <row r="944" spans="1:7">
      <c r="A944" s="278">
        <f t="shared" si="37"/>
        <v>8</v>
      </c>
      <c r="B944" s="318">
        <v>52030103</v>
      </c>
      <c r="C944" s="278" t="s">
        <v>1143</v>
      </c>
      <c r="D944" s="279">
        <f>+IFERROR(VLOOKUP(B944,BP_202206!$B:$G,6,0),0)/$H$7</f>
        <v>18.286625999999998</v>
      </c>
      <c r="E944" s="279">
        <f>+IFERROR(VLOOKUP(B944,BP_202106!$B:$G,6,0),0)/$H$7</f>
        <v>0</v>
      </c>
      <c r="F944" s="279">
        <f>+IFERROR(VLOOKUP(B944,BP_202006!$B:$G,6,0),0)/$H$7</f>
        <v>0</v>
      </c>
      <c r="G944" s="279">
        <f t="shared" si="38"/>
        <v>18.286625999999998</v>
      </c>
    </row>
    <row r="945" spans="1:7">
      <c r="A945" s="278">
        <f t="shared" si="37"/>
        <v>8</v>
      </c>
      <c r="B945" s="318">
        <v>52030104</v>
      </c>
      <c r="C945" s="278" t="s">
        <v>1144</v>
      </c>
      <c r="D945" s="279">
        <f>+IFERROR(VLOOKUP(B945,BP_202206!$B:$G,6,0),0)/$H$7</f>
        <v>0</v>
      </c>
      <c r="E945" s="279">
        <f>+IFERROR(VLOOKUP(B945,BP_202106!$B:$G,6,0),0)/$H$7</f>
        <v>0.08</v>
      </c>
      <c r="F945" s="279">
        <f>+IFERROR(VLOOKUP(B945,BP_202006!$B:$G,6,0),0)/$H$7</f>
        <v>3.5099999999999999E-2</v>
      </c>
      <c r="G945" s="279">
        <f t="shared" si="38"/>
        <v>-0.08</v>
      </c>
    </row>
    <row r="946" spans="1:7">
      <c r="A946" s="278">
        <f t="shared" ref="A946:A1018" si="39">+LEN(B946)</f>
        <v>4</v>
      </c>
      <c r="B946" s="318">
        <v>5204</v>
      </c>
      <c r="C946" s="278" t="s">
        <v>1046</v>
      </c>
      <c r="D946" s="279">
        <f>+IFERROR(VLOOKUP(B946,BP_202206!$B:$G,6,0),0)/$H$7</f>
        <v>529.91668500000003</v>
      </c>
      <c r="E946" s="279">
        <f>+IFERROR(VLOOKUP(B946,BP_202106!$B:$G,6,0),0)/$H$7</f>
        <v>860.35547799999995</v>
      </c>
      <c r="F946" s="279">
        <f>+IFERROR(VLOOKUP(B946,BP_202006!$B:$G,6,0),0)/$H$7</f>
        <v>625.96421199999997</v>
      </c>
      <c r="G946" s="279">
        <f t="shared" si="38"/>
        <v>-330.43879299999992</v>
      </c>
    </row>
    <row r="947" spans="1:7">
      <c r="A947" s="278">
        <f t="shared" si="39"/>
        <v>6</v>
      </c>
      <c r="B947" s="318">
        <v>520401</v>
      </c>
      <c r="C947" s="278" t="s">
        <v>1046</v>
      </c>
      <c r="D947" s="279">
        <f>+IFERROR(VLOOKUP(B947,BP_202206!$B:$G,6,0),0)/$H$7</f>
        <v>529.91668500000003</v>
      </c>
      <c r="E947" s="279">
        <f>+IFERROR(VLOOKUP(B947,BP_202106!$B:$G,6,0),0)/$H$7</f>
        <v>860.35547799999995</v>
      </c>
      <c r="F947" s="279">
        <f>+IFERROR(VLOOKUP(B947,BP_202006!$B:$G,6,0),0)/$H$7</f>
        <v>625.96421199999997</v>
      </c>
      <c r="G947" s="279">
        <f t="shared" si="38"/>
        <v>-330.43879299999992</v>
      </c>
    </row>
    <row r="948" spans="1:7">
      <c r="A948" s="278">
        <f t="shared" si="39"/>
        <v>8</v>
      </c>
      <c r="B948" s="318">
        <v>52040101</v>
      </c>
      <c r="C948" s="278" t="s">
        <v>1145</v>
      </c>
      <c r="D948" s="279">
        <f>+IFERROR(VLOOKUP(B948,BP_202206!$B:$G,6,0),0)/$H$7</f>
        <v>0</v>
      </c>
      <c r="E948" s="279">
        <f>+IFERROR(VLOOKUP(B948,BP_202106!$B:$G,6,0),0)/$H$7</f>
        <v>0</v>
      </c>
      <c r="F948" s="279">
        <f>+IFERROR(VLOOKUP(B948,BP_202006!$B:$G,6,0),0)/$H$7</f>
        <v>0</v>
      </c>
      <c r="G948" s="279">
        <f t="shared" si="38"/>
        <v>0</v>
      </c>
    </row>
    <row r="949" spans="1:7">
      <c r="A949" s="278">
        <f t="shared" si="39"/>
        <v>8</v>
      </c>
      <c r="B949" s="318">
        <v>52040102</v>
      </c>
      <c r="C949" s="278" t="s">
        <v>1146</v>
      </c>
      <c r="D949" s="279">
        <f>+IFERROR(VLOOKUP(B949,BP_202206!$B:$G,6,0),0)/$H$7</f>
        <v>79.964841000000007</v>
      </c>
      <c r="E949" s="279">
        <f>+IFERROR(VLOOKUP(B949,BP_202106!$B:$G,6,0),0)/$H$7</f>
        <v>131.94354999999999</v>
      </c>
      <c r="F949" s="279">
        <f>+IFERROR(VLOOKUP(B949,BP_202006!$B:$G,6,0),0)/$H$7</f>
        <v>95.080637999999993</v>
      </c>
      <c r="G949" s="279">
        <f t="shared" si="38"/>
        <v>-51.978708999999981</v>
      </c>
    </row>
    <row r="950" spans="1:7">
      <c r="A950" s="278">
        <f t="shared" si="39"/>
        <v>8</v>
      </c>
      <c r="B950" s="318">
        <v>52040103</v>
      </c>
      <c r="C950" s="278" t="s">
        <v>1147</v>
      </c>
      <c r="D950" s="279">
        <f>+IFERROR(VLOOKUP(B950,BP_202206!$B:$G,6,0),0)/$H$7</f>
        <v>175.78009700000001</v>
      </c>
      <c r="E950" s="279">
        <f>+IFERROR(VLOOKUP(B950,BP_202106!$B:$G,6,0),0)/$H$7</f>
        <v>287.78913999999997</v>
      </c>
      <c r="F950" s="279">
        <f>+IFERROR(VLOOKUP(B950,BP_202006!$B:$G,6,0),0)/$H$7</f>
        <v>209.114621</v>
      </c>
      <c r="G950" s="279">
        <f t="shared" si="38"/>
        <v>-112.00904299999996</v>
      </c>
    </row>
    <row r="951" spans="1:7">
      <c r="A951" s="278">
        <f t="shared" si="39"/>
        <v>8</v>
      </c>
      <c r="B951" s="318">
        <v>52040105</v>
      </c>
      <c r="C951" s="278" t="s">
        <v>1148</v>
      </c>
      <c r="D951" s="279">
        <f>+IFERROR(VLOOKUP(B951,BP_202206!$B:$G,6,0),0)/$H$7</f>
        <v>31.421389999999999</v>
      </c>
      <c r="E951" s="279">
        <f>+IFERROR(VLOOKUP(B951,BP_202106!$B:$G,6,0),0)/$H$7</f>
        <v>41.137118000000001</v>
      </c>
      <c r="F951" s="279">
        <f>+IFERROR(VLOOKUP(B951,BP_202006!$B:$G,6,0),0)/$H$7</f>
        <v>33.556742</v>
      </c>
      <c r="G951" s="279">
        <f t="shared" si="38"/>
        <v>-9.7157280000000021</v>
      </c>
    </row>
    <row r="952" spans="1:7">
      <c r="A952" s="278">
        <f t="shared" si="39"/>
        <v>8</v>
      </c>
      <c r="B952" s="318">
        <v>52040106</v>
      </c>
      <c r="C952" s="278" t="s">
        <v>1149</v>
      </c>
      <c r="D952" s="279">
        <f>+IFERROR(VLOOKUP(B952,BP_202206!$B:$G,6,0),0)/$H$7</f>
        <v>242.75035700000001</v>
      </c>
      <c r="E952" s="279">
        <f>+IFERROR(VLOOKUP(B952,BP_202106!$B:$G,6,0),0)/$H$7</f>
        <v>399.48567000000003</v>
      </c>
      <c r="F952" s="279">
        <f>+IFERROR(VLOOKUP(B952,BP_202006!$B:$G,6,0),0)/$H$7</f>
        <v>288.21221100000002</v>
      </c>
      <c r="G952" s="279">
        <f t="shared" si="38"/>
        <v>-156.73531300000002</v>
      </c>
    </row>
    <row r="953" spans="1:7">
      <c r="A953" s="278">
        <f t="shared" si="39"/>
        <v>8</v>
      </c>
      <c r="B953" s="318">
        <v>52040190</v>
      </c>
      <c r="C953" s="278" t="s">
        <v>1150</v>
      </c>
      <c r="D953" s="279">
        <f>+IFERROR(VLOOKUP(B953,BP_202206!$B:$G,6,0),0)/$H$7</f>
        <v>0</v>
      </c>
      <c r="E953" s="279">
        <f>+IFERROR(VLOOKUP(B953,BP_202106!$B:$G,6,0),0)/$H$7</f>
        <v>0</v>
      </c>
      <c r="F953" s="279">
        <f>+IFERROR(VLOOKUP(B953,BP_202006!$B:$G,6,0),0)/$H$7</f>
        <v>0</v>
      </c>
      <c r="G953" s="279">
        <f t="shared" si="38"/>
        <v>0</v>
      </c>
    </row>
    <row r="954" spans="1:7">
      <c r="A954" s="278">
        <f t="shared" si="39"/>
        <v>4</v>
      </c>
      <c r="B954" s="318">
        <v>5207</v>
      </c>
      <c r="C954" s="278" t="s">
        <v>1052</v>
      </c>
      <c r="D954" s="279">
        <f>+IFERROR(VLOOKUP(B954,BP_202206!$B:$G,6,0),0)/$H$7</f>
        <v>99.052147000000005</v>
      </c>
      <c r="E954" s="279">
        <f>+IFERROR(VLOOKUP(B954,BP_202106!$B:$G,6,0),0)/$H$7</f>
        <v>164.64760000000001</v>
      </c>
      <c r="F954" s="279">
        <f>+IFERROR(VLOOKUP(B954,BP_202006!$B:$G,6,0),0)/$H$7</f>
        <v>118.809117</v>
      </c>
      <c r="G954" s="279">
        <f t="shared" si="38"/>
        <v>-65.595453000000006</v>
      </c>
    </row>
    <row r="955" spans="1:7">
      <c r="A955" s="278">
        <f t="shared" si="39"/>
        <v>6</v>
      </c>
      <c r="B955" s="318">
        <v>520701</v>
      </c>
      <c r="C955" s="278" t="s">
        <v>1052</v>
      </c>
      <c r="D955" s="279">
        <f>+IFERROR(VLOOKUP(B955,BP_202206!$B:$G,6,0),0)/$H$7</f>
        <v>99.052147000000005</v>
      </c>
      <c r="E955" s="279">
        <f>+IFERROR(VLOOKUP(B955,BP_202106!$B:$G,6,0),0)/$H$7</f>
        <v>164.64760000000001</v>
      </c>
      <c r="F955" s="279">
        <f>+IFERROR(VLOOKUP(B955,BP_202006!$B:$G,6,0),0)/$H$7</f>
        <v>118.809117</v>
      </c>
      <c r="G955" s="279">
        <f t="shared" si="38"/>
        <v>-65.595453000000006</v>
      </c>
    </row>
    <row r="956" spans="1:7">
      <c r="A956" s="278">
        <f t="shared" si="39"/>
        <v>8</v>
      </c>
      <c r="B956" s="318">
        <v>52070101</v>
      </c>
      <c r="C956" s="278" t="s">
        <v>1151</v>
      </c>
      <c r="D956" s="279">
        <f>+IFERROR(VLOOKUP(B956,BP_202206!$B:$G,6,0),0)/$H$7</f>
        <v>59.704163999999999</v>
      </c>
      <c r="E956" s="279">
        <f>+IFERROR(VLOOKUP(B956,BP_202106!$B:$G,6,0),0)/$H$7</f>
        <v>98.788404999999997</v>
      </c>
      <c r="F956" s="279">
        <f>+IFERROR(VLOOKUP(B956,BP_202006!$B:$G,6,0),0)/$H$7</f>
        <v>71.285084999999995</v>
      </c>
      <c r="G956" s="279">
        <f t="shared" si="38"/>
        <v>-39.084240999999999</v>
      </c>
    </row>
    <row r="957" spans="1:7">
      <c r="A957" s="278">
        <f t="shared" si="39"/>
        <v>8</v>
      </c>
      <c r="B957" s="318">
        <v>52070102</v>
      </c>
      <c r="C957" s="278" t="s">
        <v>1152</v>
      </c>
      <c r="D957" s="279">
        <f>+IFERROR(VLOOKUP(B957,BP_202206!$B:$G,6,0),0)/$H$7</f>
        <v>39.347982999999999</v>
      </c>
      <c r="E957" s="279">
        <f>+IFERROR(VLOOKUP(B957,BP_202106!$B:$G,6,0),0)/$H$7</f>
        <v>65.859195</v>
      </c>
      <c r="F957" s="279">
        <f>+IFERROR(VLOOKUP(B957,BP_202006!$B:$G,6,0),0)/$H$7</f>
        <v>47.524031999999998</v>
      </c>
      <c r="G957" s="279">
        <f t="shared" si="38"/>
        <v>-26.511212</v>
      </c>
    </row>
    <row r="958" spans="1:7">
      <c r="A958" s="278">
        <f t="shared" si="39"/>
        <v>4</v>
      </c>
      <c r="B958" s="318">
        <v>5211</v>
      </c>
      <c r="C958" s="278" t="s">
        <v>1056</v>
      </c>
      <c r="D958" s="279">
        <f>+IFERROR(VLOOKUP(B958,BP_202206!$B:$G,6,0),0)/$H$7</f>
        <v>1879.9171728000001</v>
      </c>
      <c r="E958" s="279">
        <f>+IFERROR(VLOOKUP(B958,BP_202106!$B:$G,6,0),0)/$H$7</f>
        <v>2702.0409532299996</v>
      </c>
      <c r="F958" s="279">
        <f>+IFERROR(VLOOKUP(B958,BP_202006!$B:$G,6,0),0)/$H$7</f>
        <v>2805.3753917100007</v>
      </c>
      <c r="G958" s="279">
        <f t="shared" si="38"/>
        <v>-822.12378042999944</v>
      </c>
    </row>
    <row r="959" spans="1:7">
      <c r="A959" s="278">
        <f t="shared" si="39"/>
        <v>6</v>
      </c>
      <c r="B959" s="318">
        <v>521101</v>
      </c>
      <c r="C959" s="278" t="s">
        <v>1056</v>
      </c>
      <c r="D959" s="279">
        <f>+IFERROR(VLOOKUP(B959,BP_202206!$B:$G,6,0),0)/$H$7</f>
        <v>1401.99008168</v>
      </c>
      <c r="E959" s="279">
        <f>+IFERROR(VLOOKUP(B959,BP_202106!$B:$G,6,0),0)/$H$7</f>
        <v>1701.7670676499997</v>
      </c>
      <c r="F959" s="279">
        <f>+IFERROR(VLOOKUP(B959,BP_202006!$B:$G,6,0),0)/$H$7</f>
        <v>2481.2430976100004</v>
      </c>
      <c r="G959" s="279">
        <f t="shared" si="38"/>
        <v>-299.77698596999971</v>
      </c>
    </row>
    <row r="960" spans="1:7">
      <c r="A960" s="278">
        <f t="shared" si="39"/>
        <v>8</v>
      </c>
      <c r="B960" s="318">
        <v>52110103</v>
      </c>
      <c r="C960" s="278" t="s">
        <v>1153</v>
      </c>
      <c r="D960" s="279">
        <f>+IFERROR(VLOOKUP(B960,BP_202206!$B:$G,6,0),0)/$H$7</f>
        <v>0</v>
      </c>
      <c r="E960" s="279">
        <f>+IFERROR(VLOOKUP(B960,BP_202106!$B:$G,6,0),0)/$H$7</f>
        <v>0</v>
      </c>
      <c r="F960" s="279">
        <f>+IFERROR(VLOOKUP(B960,BP_202006!$B:$G,6,0),0)/$H$7</f>
        <v>0</v>
      </c>
      <c r="G960" s="279">
        <f t="shared" si="38"/>
        <v>0</v>
      </c>
    </row>
    <row r="961" spans="1:7">
      <c r="A961" s="278">
        <f t="shared" si="39"/>
        <v>8</v>
      </c>
      <c r="B961" s="318">
        <v>52110106</v>
      </c>
      <c r="C961" s="278" t="s">
        <v>1154</v>
      </c>
      <c r="D961" s="279">
        <f>+IFERROR(VLOOKUP(B961,BP_202206!$B:$G,6,0),0)/$H$7</f>
        <v>0</v>
      </c>
      <c r="E961" s="279">
        <f>+IFERROR(VLOOKUP(B961,BP_202106!$B:$G,6,0),0)/$H$7</f>
        <v>0</v>
      </c>
      <c r="F961" s="279">
        <f>+IFERROR(VLOOKUP(B961,BP_202006!$B:$G,6,0),0)/$H$7</f>
        <v>0</v>
      </c>
      <c r="G961" s="279">
        <f t="shared" si="38"/>
        <v>0</v>
      </c>
    </row>
    <row r="962" spans="1:7">
      <c r="A962" s="278">
        <f t="shared" si="39"/>
        <v>8</v>
      </c>
      <c r="B962" s="318">
        <v>52110111</v>
      </c>
      <c r="C962" s="278" t="s">
        <v>1155</v>
      </c>
      <c r="D962" s="279">
        <f>+IFERROR(VLOOKUP(B962,BP_202206!$B:$G,6,0),0)/$H$7</f>
        <v>190.64719727000002</v>
      </c>
      <c r="E962" s="279">
        <f>+IFERROR(VLOOKUP(B962,BP_202106!$B:$G,6,0),0)/$H$7</f>
        <v>196.40539744</v>
      </c>
      <c r="F962" s="279">
        <f>+IFERROR(VLOOKUP(B962,BP_202006!$B:$G,6,0),0)/$H$7</f>
        <v>189.76367814000002</v>
      </c>
      <c r="G962" s="279">
        <f t="shared" si="38"/>
        <v>-5.7582001699999807</v>
      </c>
    </row>
    <row r="963" spans="1:7">
      <c r="A963" s="278">
        <f t="shared" si="39"/>
        <v>8</v>
      </c>
      <c r="B963" s="318">
        <v>52110112</v>
      </c>
      <c r="C963" s="278" t="s">
        <v>1156</v>
      </c>
      <c r="D963" s="279">
        <f>+IFERROR(VLOOKUP(B963,BP_202206!$B:$G,6,0),0)/$H$7</f>
        <v>158.73937472999998</v>
      </c>
      <c r="E963" s="279">
        <f>+IFERROR(VLOOKUP(B963,BP_202106!$B:$G,6,0),0)/$H$7</f>
        <v>165.74926550999999</v>
      </c>
      <c r="F963" s="279">
        <f>+IFERROR(VLOOKUP(B963,BP_202006!$B:$G,6,0),0)/$H$7</f>
        <v>181.46006426000002</v>
      </c>
      <c r="G963" s="279">
        <f t="shared" si="38"/>
        <v>-7.0098907800000063</v>
      </c>
    </row>
    <row r="964" spans="1:7">
      <c r="A964" s="278">
        <f t="shared" si="39"/>
        <v>8</v>
      </c>
      <c r="B964" s="318">
        <v>52110113</v>
      </c>
      <c r="C964" s="278" t="s">
        <v>1157</v>
      </c>
      <c r="D964" s="279">
        <f>+IFERROR(VLOOKUP(B964,BP_202206!$B:$G,6,0),0)/$H$7</f>
        <v>55.886562480000002</v>
      </c>
      <c r="E964" s="279">
        <f>+IFERROR(VLOOKUP(B964,BP_202106!$B:$G,6,0),0)/$H$7</f>
        <v>82.694448890000004</v>
      </c>
      <c r="F964" s="279">
        <f>+IFERROR(VLOOKUP(B964,BP_202006!$B:$G,6,0),0)/$H$7</f>
        <v>49.465922069999998</v>
      </c>
      <c r="G964" s="279">
        <f t="shared" si="38"/>
        <v>-26.807886410000002</v>
      </c>
    </row>
    <row r="965" spans="1:7">
      <c r="A965" s="278">
        <f t="shared" si="39"/>
        <v>8</v>
      </c>
      <c r="B965" s="318">
        <v>52110114</v>
      </c>
      <c r="C965" s="278" t="s">
        <v>1158</v>
      </c>
      <c r="D965" s="279">
        <f>+IFERROR(VLOOKUP(B965,BP_202206!$B:$G,6,0),0)/$H$7</f>
        <v>0</v>
      </c>
      <c r="E965" s="279">
        <f>+IFERROR(VLOOKUP(B965,BP_202106!$B:$G,6,0),0)/$H$7</f>
        <v>0</v>
      </c>
      <c r="F965" s="279">
        <f>+IFERROR(VLOOKUP(B965,BP_202006!$B:$G,6,0),0)/$H$7</f>
        <v>0</v>
      </c>
      <c r="G965" s="279">
        <f t="shared" si="38"/>
        <v>0</v>
      </c>
    </row>
    <row r="966" spans="1:7">
      <c r="A966" s="278">
        <f t="shared" si="39"/>
        <v>8</v>
      </c>
      <c r="B966" s="318">
        <v>52110115</v>
      </c>
      <c r="C966" s="278" t="s">
        <v>1159</v>
      </c>
      <c r="D966" s="279">
        <f>+IFERROR(VLOOKUP(B966,BP_202206!$B:$G,6,0),0)/$H$7</f>
        <v>63.801288</v>
      </c>
      <c r="E966" s="279">
        <f>+IFERROR(VLOOKUP(B966,BP_202106!$B:$G,6,0),0)/$H$7</f>
        <v>60.916694999999997</v>
      </c>
      <c r="F966" s="279">
        <f>+IFERROR(VLOOKUP(B966,BP_202006!$B:$G,6,0),0)/$H$7</f>
        <v>68.797365999999997</v>
      </c>
      <c r="G966" s="279">
        <f t="shared" si="38"/>
        <v>2.8845930000000024</v>
      </c>
    </row>
    <row r="967" spans="1:7">
      <c r="A967" s="278">
        <f t="shared" si="39"/>
        <v>8</v>
      </c>
      <c r="B967" s="318">
        <v>52110116</v>
      </c>
      <c r="C967" s="278" t="s">
        <v>1160</v>
      </c>
      <c r="D967" s="279">
        <f>+IFERROR(VLOOKUP(B967,BP_202206!$B:$G,6,0),0)/$H$7</f>
        <v>0</v>
      </c>
      <c r="E967" s="279">
        <f>+IFERROR(VLOOKUP(B967,BP_202106!$B:$G,6,0),0)/$H$7</f>
        <v>0</v>
      </c>
      <c r="F967" s="279">
        <f>+IFERROR(VLOOKUP(B967,BP_202006!$B:$G,6,0),0)/$H$7</f>
        <v>0</v>
      </c>
      <c r="G967" s="279">
        <f t="shared" si="38"/>
        <v>0</v>
      </c>
    </row>
    <row r="968" spans="1:7">
      <c r="A968" s="278">
        <f t="shared" si="39"/>
        <v>8</v>
      </c>
      <c r="B968" s="318">
        <v>52110117</v>
      </c>
      <c r="C968" s="278" t="s">
        <v>1161</v>
      </c>
      <c r="D968" s="279">
        <f>+IFERROR(VLOOKUP(B968,BP_202206!$B:$G,6,0),0)/$H$7</f>
        <v>0</v>
      </c>
      <c r="E968" s="279">
        <f>+IFERROR(VLOOKUP(B968,BP_202106!$B:$G,6,0),0)/$H$7</f>
        <v>0.68600000000000005</v>
      </c>
      <c r="F968" s="279">
        <f>+IFERROR(VLOOKUP(B968,BP_202006!$B:$G,6,0),0)/$H$7</f>
        <v>0</v>
      </c>
      <c r="G968" s="279">
        <f t="shared" si="38"/>
        <v>-0.68600000000000005</v>
      </c>
    </row>
    <row r="969" spans="1:7">
      <c r="A969" s="278">
        <f t="shared" si="39"/>
        <v>8</v>
      </c>
      <c r="B969" s="318">
        <v>52110118</v>
      </c>
      <c r="C969" s="278" t="s">
        <v>1162</v>
      </c>
      <c r="D969" s="279">
        <f>+IFERROR(VLOOKUP(B969,BP_202206!$B:$G,6,0),0)/$H$7</f>
        <v>7.0715596700000001</v>
      </c>
      <c r="E969" s="279">
        <f>+IFERROR(VLOOKUP(B969,BP_202106!$B:$G,6,0),0)/$H$7</f>
        <v>30.574630249999998</v>
      </c>
      <c r="F969" s="279">
        <f>+IFERROR(VLOOKUP(B969,BP_202006!$B:$G,6,0),0)/$H$7</f>
        <v>38.017539519999993</v>
      </c>
      <c r="G969" s="279">
        <f t="shared" si="38"/>
        <v>-23.503070579999999</v>
      </c>
    </row>
    <row r="970" spans="1:7">
      <c r="A970" s="278">
        <f t="shared" si="39"/>
        <v>8</v>
      </c>
      <c r="B970" s="318">
        <v>52110119</v>
      </c>
      <c r="C970" s="278" t="s">
        <v>1163</v>
      </c>
      <c r="D970" s="279">
        <f>+IFERROR(VLOOKUP(B970,BP_202206!$B:$G,6,0),0)/$H$7</f>
        <v>44.060025000000003</v>
      </c>
      <c r="E970" s="279">
        <f>+IFERROR(VLOOKUP(B970,BP_202106!$B:$G,6,0),0)/$H$7</f>
        <v>15.555417</v>
      </c>
      <c r="F970" s="279">
        <f>+IFERROR(VLOOKUP(B970,BP_202006!$B:$G,6,0),0)/$H$7</f>
        <v>34.170096170000001</v>
      </c>
      <c r="G970" s="279">
        <f t="shared" si="38"/>
        <v>28.504608000000005</v>
      </c>
    </row>
    <row r="971" spans="1:7">
      <c r="A971" s="278">
        <f t="shared" si="39"/>
        <v>8</v>
      </c>
      <c r="B971" s="318">
        <v>52110120</v>
      </c>
      <c r="C971" s="278" t="s">
        <v>1164</v>
      </c>
      <c r="D971" s="279">
        <f>+IFERROR(VLOOKUP(B971,BP_202206!$B:$G,6,0),0)/$H$7</f>
        <v>0.17877395000000001</v>
      </c>
      <c r="E971" s="279">
        <f>+IFERROR(VLOOKUP(B971,BP_202106!$B:$G,6,0),0)/$H$7</f>
        <v>1.6614861299999999</v>
      </c>
      <c r="F971" s="279">
        <f>+IFERROR(VLOOKUP(B971,BP_202006!$B:$G,6,0),0)/$H$7</f>
        <v>0.19824033999999999</v>
      </c>
      <c r="G971" s="279">
        <f t="shared" si="38"/>
        <v>-1.4827121799999998</v>
      </c>
    </row>
    <row r="972" spans="1:7">
      <c r="A972" s="278">
        <f t="shared" si="39"/>
        <v>8</v>
      </c>
      <c r="B972" s="318">
        <v>52110121</v>
      </c>
      <c r="C972" s="278" t="s">
        <v>570</v>
      </c>
      <c r="D972" s="279">
        <f>+IFERROR(VLOOKUP(B972,BP_202206!$B:$G,6,0),0)/$H$7</f>
        <v>356.32928893999997</v>
      </c>
      <c r="E972" s="279">
        <f>+IFERROR(VLOOKUP(B972,BP_202106!$B:$G,6,0),0)/$H$7</f>
        <v>651.05369913999994</v>
      </c>
      <c r="F972" s="279">
        <f>+IFERROR(VLOOKUP(B972,BP_202006!$B:$G,6,0),0)/$H$7</f>
        <v>186.59603913999999</v>
      </c>
      <c r="G972" s="279">
        <f t="shared" si="38"/>
        <v>-294.72441019999997</v>
      </c>
    </row>
    <row r="973" spans="1:7">
      <c r="A973" s="278">
        <f t="shared" si="39"/>
        <v>8</v>
      </c>
      <c r="B973" s="318">
        <v>52110122</v>
      </c>
      <c r="C973" s="278" t="s">
        <v>1165</v>
      </c>
      <c r="D973" s="279">
        <f>+IFERROR(VLOOKUP(B973,BP_202206!$B:$G,6,0),0)/$H$7</f>
        <v>0</v>
      </c>
      <c r="E973" s="279">
        <f>+IFERROR(VLOOKUP(B973,BP_202106!$B:$G,6,0),0)/$H$7</f>
        <v>0</v>
      </c>
      <c r="F973" s="279">
        <f>+IFERROR(VLOOKUP(B973,BP_202006!$B:$G,6,0),0)/$H$7</f>
        <v>0</v>
      </c>
      <c r="G973" s="279">
        <f t="shared" si="38"/>
        <v>0</v>
      </c>
    </row>
    <row r="974" spans="1:7">
      <c r="A974" s="278">
        <f t="shared" si="39"/>
        <v>8</v>
      </c>
      <c r="B974" s="318">
        <v>52110123</v>
      </c>
      <c r="C974" s="278" t="s">
        <v>1166</v>
      </c>
      <c r="D974" s="279">
        <f>+IFERROR(VLOOKUP(B974,BP_202206!$B:$G,6,0),0)/$H$7</f>
        <v>2.4496E-2</v>
      </c>
      <c r="E974" s="279">
        <f>+IFERROR(VLOOKUP(B974,BP_202106!$B:$G,6,0),0)/$H$7</f>
        <v>0.25365875999999998</v>
      </c>
      <c r="F974" s="279">
        <f>+IFERROR(VLOOKUP(B974,BP_202006!$B:$G,6,0),0)/$H$7</f>
        <v>0.28705715000000004</v>
      </c>
      <c r="G974" s="279">
        <f t="shared" si="38"/>
        <v>-0.22916275999999999</v>
      </c>
    </row>
    <row r="975" spans="1:7">
      <c r="A975" s="278">
        <f t="shared" si="39"/>
        <v>8</v>
      </c>
      <c r="B975" s="318">
        <v>52110125</v>
      </c>
      <c r="C975" s="278" t="s">
        <v>1167</v>
      </c>
      <c r="D975" s="279">
        <f>+IFERROR(VLOOKUP(B975,BP_202206!$B:$G,6,0),0)/$H$7</f>
        <v>0</v>
      </c>
      <c r="E975" s="279">
        <f>+IFERROR(VLOOKUP(B975,BP_202106!$B:$G,6,0),0)/$H$7</f>
        <v>0</v>
      </c>
      <c r="F975" s="279">
        <f>+IFERROR(VLOOKUP(B975,BP_202006!$B:$G,6,0),0)/$H$7</f>
        <v>0</v>
      </c>
      <c r="G975" s="279">
        <f t="shared" si="38"/>
        <v>0</v>
      </c>
    </row>
    <row r="976" spans="1:7">
      <c r="A976" s="278">
        <f t="shared" si="39"/>
        <v>8</v>
      </c>
      <c r="B976" s="318">
        <v>52110126</v>
      </c>
      <c r="C976" s="278" t="s">
        <v>1168</v>
      </c>
      <c r="D976" s="279">
        <f>+IFERROR(VLOOKUP(B976,BP_202206!$B:$G,6,0),0)/$H$7</f>
        <v>0</v>
      </c>
      <c r="E976" s="279">
        <f>+IFERROR(VLOOKUP(B976,BP_202106!$B:$G,6,0),0)/$H$7</f>
        <v>0</v>
      </c>
      <c r="F976" s="279">
        <f>+IFERROR(VLOOKUP(B976,BP_202006!$B:$G,6,0),0)/$H$7</f>
        <v>0</v>
      </c>
      <c r="G976" s="279">
        <f t="shared" si="38"/>
        <v>0</v>
      </c>
    </row>
    <row r="977" spans="1:7">
      <c r="A977" s="278">
        <f t="shared" si="39"/>
        <v>8</v>
      </c>
      <c r="B977" s="318">
        <v>52110129</v>
      </c>
      <c r="C977" s="278" t="s">
        <v>1169</v>
      </c>
      <c r="D977" s="279">
        <f>+IFERROR(VLOOKUP(B977,BP_202206!$B:$G,6,0),0)/$H$7</f>
        <v>0</v>
      </c>
      <c r="E977" s="279">
        <f>+IFERROR(VLOOKUP(B977,BP_202106!$B:$G,6,0),0)/$H$7</f>
        <v>0</v>
      </c>
      <c r="F977" s="279">
        <f>+IFERROR(VLOOKUP(B977,BP_202006!$B:$G,6,0),0)/$H$7</f>
        <v>0</v>
      </c>
      <c r="G977" s="279">
        <f t="shared" si="38"/>
        <v>0</v>
      </c>
    </row>
    <row r="978" spans="1:7">
      <c r="A978" s="278">
        <f t="shared" si="39"/>
        <v>8</v>
      </c>
      <c r="B978" s="318">
        <v>52110130</v>
      </c>
      <c r="C978" s="278" t="s">
        <v>1170</v>
      </c>
      <c r="D978" s="279">
        <f>+IFERROR(VLOOKUP(B978,BP_202206!$B:$G,6,0),0)/$H$7</f>
        <v>0</v>
      </c>
      <c r="E978" s="279">
        <f>+IFERROR(VLOOKUP(B978,BP_202106!$B:$G,6,0),0)/$H$7</f>
        <v>0</v>
      </c>
      <c r="F978" s="279">
        <f>+IFERROR(VLOOKUP(B978,BP_202006!$B:$G,6,0),0)/$H$7</f>
        <v>0</v>
      </c>
      <c r="G978" s="279">
        <f t="shared" si="38"/>
        <v>0</v>
      </c>
    </row>
    <row r="979" spans="1:7">
      <c r="A979" s="278">
        <f t="shared" si="39"/>
        <v>8</v>
      </c>
      <c r="B979" s="318">
        <v>52110134</v>
      </c>
      <c r="C979" s="278" t="s">
        <v>1171</v>
      </c>
      <c r="D979" s="279">
        <f>+IFERROR(VLOOKUP(B979,BP_202206!$B:$G,6,0),0)/$H$7</f>
        <v>3.9512663799999999</v>
      </c>
      <c r="E979" s="279">
        <f>+IFERROR(VLOOKUP(B979,BP_202106!$B:$G,6,0),0)/$H$7</f>
        <v>0</v>
      </c>
      <c r="F979" s="279">
        <f>+IFERROR(VLOOKUP(B979,BP_202006!$B:$G,6,0),0)/$H$7</f>
        <v>0</v>
      </c>
      <c r="G979" s="279">
        <f t="shared" si="38"/>
        <v>3.9512663799999999</v>
      </c>
    </row>
    <row r="980" spans="1:7">
      <c r="A980" s="278">
        <f t="shared" si="39"/>
        <v>8</v>
      </c>
      <c r="B980" s="318">
        <v>52110135</v>
      </c>
      <c r="C980" s="278" t="s">
        <v>1172</v>
      </c>
      <c r="D980" s="279">
        <f>+IFERROR(VLOOKUP(B980,BP_202206!$B:$G,6,0),0)/$H$7</f>
        <v>0</v>
      </c>
      <c r="E980" s="279">
        <f>+IFERROR(VLOOKUP(B980,BP_202106!$B:$G,6,0),0)/$H$7</f>
        <v>31.062720710000001</v>
      </c>
      <c r="F980" s="279">
        <f>+IFERROR(VLOOKUP(B980,BP_202006!$B:$G,6,0),0)/$H$7</f>
        <v>84.163904720000005</v>
      </c>
      <c r="G980" s="279">
        <f t="shared" si="38"/>
        <v>-31.062720710000001</v>
      </c>
    </row>
    <row r="981" spans="1:7">
      <c r="A981" s="278">
        <f t="shared" si="39"/>
        <v>8</v>
      </c>
      <c r="B981" s="318">
        <v>52110138</v>
      </c>
      <c r="C981" s="278" t="s">
        <v>1173</v>
      </c>
      <c r="D981" s="279">
        <f>+IFERROR(VLOOKUP(B981,BP_202206!$B:$G,6,0),0)/$H$7</f>
        <v>0</v>
      </c>
      <c r="E981" s="279">
        <f>+IFERROR(VLOOKUP(B981,BP_202106!$B:$G,6,0),0)/$H$7</f>
        <v>0</v>
      </c>
      <c r="F981" s="279">
        <f>+IFERROR(VLOOKUP(B981,BP_202006!$B:$G,6,0),0)/$H$7</f>
        <v>0</v>
      </c>
      <c r="G981" s="279">
        <f t="shared" si="38"/>
        <v>0</v>
      </c>
    </row>
    <row r="982" spans="1:7">
      <c r="A982" s="278">
        <f t="shared" si="39"/>
        <v>8</v>
      </c>
      <c r="B982" s="318">
        <v>52110147</v>
      </c>
      <c r="C982" s="278" t="s">
        <v>585</v>
      </c>
      <c r="D982" s="279">
        <f>+IFERROR(VLOOKUP(B982,BP_202206!$B:$G,6,0),0)/$H$7</f>
        <v>156.23163385000004</v>
      </c>
      <c r="E982" s="279">
        <f>+IFERROR(VLOOKUP(B982,BP_202106!$B:$G,6,0),0)/$H$7</f>
        <v>190.56800321</v>
      </c>
      <c r="F982" s="279">
        <f>+IFERROR(VLOOKUP(B982,BP_202006!$B:$G,6,0),0)/$H$7</f>
        <v>151.16957224999999</v>
      </c>
      <c r="G982" s="279">
        <f t="shared" si="38"/>
        <v>-34.336369359999964</v>
      </c>
    </row>
    <row r="983" spans="1:7">
      <c r="A983" s="278">
        <f t="shared" si="39"/>
        <v>8</v>
      </c>
      <c r="B983" s="318">
        <v>52110148</v>
      </c>
      <c r="C983" s="278" t="s">
        <v>796</v>
      </c>
      <c r="D983" s="279">
        <f>+IFERROR(VLOOKUP(B983,BP_202206!$B:$G,6,0),0)/$H$7</f>
        <v>0</v>
      </c>
      <c r="E983" s="279">
        <f>+IFERROR(VLOOKUP(B983,BP_202106!$B:$G,6,0),0)/$H$7</f>
        <v>0.3</v>
      </c>
      <c r="F983" s="279">
        <f>+IFERROR(VLOOKUP(B983,BP_202006!$B:$G,6,0),0)/$H$7</f>
        <v>0</v>
      </c>
      <c r="G983" s="279">
        <f t="shared" si="38"/>
        <v>-0.3</v>
      </c>
    </row>
    <row r="984" spans="1:7">
      <c r="A984" s="278">
        <f t="shared" si="39"/>
        <v>8</v>
      </c>
      <c r="B984" s="318">
        <v>52110151</v>
      </c>
      <c r="C984" s="278" t="s">
        <v>793</v>
      </c>
      <c r="D984" s="279">
        <f>+IFERROR(VLOOKUP(B984,BP_202206!$B:$G,6,0),0)/$H$7</f>
        <v>0</v>
      </c>
      <c r="E984" s="279">
        <f>+IFERROR(VLOOKUP(B984,BP_202106!$B:$G,6,0),0)/$H$7</f>
        <v>0</v>
      </c>
      <c r="F984" s="279">
        <f>+IFERROR(VLOOKUP(B984,BP_202006!$B:$G,6,0),0)/$H$7</f>
        <v>1286.95707204</v>
      </c>
      <c r="G984" s="279">
        <f t="shared" si="38"/>
        <v>0</v>
      </c>
    </row>
    <row r="985" spans="1:7">
      <c r="A985" s="278">
        <f t="shared" si="39"/>
        <v>8</v>
      </c>
      <c r="B985" s="318">
        <v>52110152</v>
      </c>
      <c r="C985" s="278" t="s">
        <v>1174</v>
      </c>
      <c r="D985" s="279">
        <f>+IFERROR(VLOOKUP(B985,BP_202206!$B:$G,6,0),0)/$H$7</f>
        <v>155</v>
      </c>
      <c r="E985" s="279">
        <f>+IFERROR(VLOOKUP(B985,BP_202106!$B:$G,6,0),0)/$H$7</f>
        <v>38.686136789999999</v>
      </c>
      <c r="F985" s="279">
        <f>+IFERROR(VLOOKUP(B985,BP_202006!$B:$G,6,0),0)/$H$7</f>
        <v>0</v>
      </c>
      <c r="G985" s="279">
        <f t="shared" si="38"/>
        <v>116.31386320999999</v>
      </c>
    </row>
    <row r="986" spans="1:7">
      <c r="A986" s="278">
        <f t="shared" si="39"/>
        <v>8</v>
      </c>
      <c r="B986" s="318">
        <v>52110153</v>
      </c>
      <c r="C986" s="278" t="s">
        <v>1175</v>
      </c>
      <c r="D986" s="279">
        <f>+IFERROR(VLOOKUP(B986,BP_202206!$B:$G,6,0),0)/$H$7</f>
        <v>10.62399252</v>
      </c>
      <c r="E986" s="279">
        <f>+IFERROR(VLOOKUP(B986,BP_202106!$B:$G,6,0),0)/$H$7</f>
        <v>21.728827120000005</v>
      </c>
      <c r="F986" s="279">
        <f>+IFERROR(VLOOKUP(B986,BP_202006!$B:$G,6,0),0)/$H$7</f>
        <v>10.54109145</v>
      </c>
      <c r="G986" s="279">
        <f t="shared" si="38"/>
        <v>-11.104834600000006</v>
      </c>
    </row>
    <row r="987" spans="1:7">
      <c r="A987" s="278">
        <f t="shared" si="39"/>
        <v>8</v>
      </c>
      <c r="B987" s="318">
        <v>52110154</v>
      </c>
      <c r="C987" s="278" t="s">
        <v>1176</v>
      </c>
      <c r="D987" s="279">
        <f>+IFERROR(VLOOKUP(B987,BP_202206!$B:$G,6,0),0)/$H$7</f>
        <v>0</v>
      </c>
      <c r="E987" s="279">
        <f>+IFERROR(VLOOKUP(B987,BP_202106!$B:$G,6,0),0)/$H$7</f>
        <v>0</v>
      </c>
      <c r="F987" s="279">
        <f>+IFERROR(VLOOKUP(B987,BP_202006!$B:$G,6,0),0)/$H$7</f>
        <v>0</v>
      </c>
      <c r="G987" s="279">
        <f t="shared" si="38"/>
        <v>0</v>
      </c>
    </row>
    <row r="988" spans="1:7">
      <c r="A988" s="278">
        <f t="shared" si="39"/>
        <v>8</v>
      </c>
      <c r="B988" s="318">
        <v>52110156</v>
      </c>
      <c r="C988" s="278" t="s">
        <v>1177</v>
      </c>
      <c r="D988" s="279">
        <f>+IFERROR(VLOOKUP(B988,BP_202206!$B:$G,6,0),0)/$H$7</f>
        <v>0</v>
      </c>
      <c r="E988" s="279">
        <f>+IFERROR(VLOOKUP(B988,BP_202106!$B:$G,6,0),0)/$H$7</f>
        <v>0</v>
      </c>
      <c r="F988" s="279">
        <f>+IFERROR(VLOOKUP(B988,BP_202006!$B:$G,6,0),0)/$H$7</f>
        <v>0</v>
      </c>
      <c r="G988" s="279">
        <f t="shared" si="38"/>
        <v>0</v>
      </c>
    </row>
    <row r="989" spans="1:7">
      <c r="A989" s="278">
        <f t="shared" si="39"/>
        <v>8</v>
      </c>
      <c r="B989" s="318">
        <v>52110160</v>
      </c>
      <c r="C989" s="278" t="s">
        <v>1178</v>
      </c>
      <c r="D989" s="279">
        <f>+IFERROR(VLOOKUP(B989,BP_202206!$B:$G,6,0),0)/$H$7</f>
        <v>0</v>
      </c>
      <c r="E989" s="279">
        <f>+IFERROR(VLOOKUP(B989,BP_202106!$B:$G,6,0),0)/$H$7</f>
        <v>0</v>
      </c>
      <c r="F989" s="279">
        <f>+IFERROR(VLOOKUP(B989,BP_202006!$B:$G,6,0),0)/$H$7</f>
        <v>0</v>
      </c>
      <c r="G989" s="279">
        <f t="shared" si="38"/>
        <v>0</v>
      </c>
    </row>
    <row r="990" spans="1:7">
      <c r="A990" s="278">
        <f t="shared" si="39"/>
        <v>8</v>
      </c>
      <c r="B990" s="318">
        <v>52110162</v>
      </c>
      <c r="C990" s="278" t="s">
        <v>1179</v>
      </c>
      <c r="D990" s="279">
        <f>+IFERROR(VLOOKUP(B990,BP_202206!$B:$G,6,0),0)/$H$7</f>
        <v>30.300001999999999</v>
      </c>
      <c r="E990" s="279">
        <f>+IFERROR(VLOOKUP(B990,BP_202106!$B:$G,6,0),0)/$H$7</f>
        <v>37.461553000000002</v>
      </c>
      <c r="F990" s="279">
        <f>+IFERROR(VLOOKUP(B990,BP_202006!$B:$G,6,0),0)/$H$7</f>
        <v>41.724947</v>
      </c>
      <c r="G990" s="279">
        <f t="shared" si="38"/>
        <v>-7.1615510000000029</v>
      </c>
    </row>
    <row r="991" spans="1:7">
      <c r="A991" s="278">
        <f t="shared" si="39"/>
        <v>8</v>
      </c>
      <c r="B991" s="318">
        <v>52110163</v>
      </c>
      <c r="C991" s="278" t="s">
        <v>1180</v>
      </c>
      <c r="D991" s="279">
        <f>+IFERROR(VLOOKUP(B991,BP_202206!$B:$G,6,0),0)/$H$7</f>
        <v>7.015964999999999E-2</v>
      </c>
      <c r="E991" s="279">
        <f>+IFERROR(VLOOKUP(B991,BP_202106!$B:$G,6,0),0)/$H$7</f>
        <v>3.8800000000000001E-2</v>
      </c>
      <c r="F991" s="279">
        <f>+IFERROR(VLOOKUP(B991,BP_202006!$B:$G,6,0),0)/$H$7</f>
        <v>8.7892440000000002E-2</v>
      </c>
      <c r="G991" s="279">
        <f t="shared" si="38"/>
        <v>3.1359649999999989E-2</v>
      </c>
    </row>
    <row r="992" spans="1:7">
      <c r="A992" s="278">
        <f t="shared" si="39"/>
        <v>8</v>
      </c>
      <c r="B992" s="318">
        <v>52110164</v>
      </c>
      <c r="C992" s="278" t="s">
        <v>1181</v>
      </c>
      <c r="D992" s="279">
        <f>+IFERROR(VLOOKUP(B992,BP_202206!$B:$G,6,0),0)/$H$7</f>
        <v>11.528547509999999</v>
      </c>
      <c r="E992" s="279">
        <f>+IFERROR(VLOOKUP(B992,BP_202106!$B:$G,6,0),0)/$H$7</f>
        <v>26.13424393</v>
      </c>
      <c r="F992" s="279">
        <f>+IFERROR(VLOOKUP(B992,BP_202006!$B:$G,6,0),0)/$H$7</f>
        <v>2.8330000000000002</v>
      </c>
      <c r="G992" s="279">
        <f t="shared" si="38"/>
        <v>-14.605696420000001</v>
      </c>
    </row>
    <row r="993" spans="1:7">
      <c r="A993" s="278">
        <f t="shared" si="39"/>
        <v>8</v>
      </c>
      <c r="B993" s="318">
        <v>52110166</v>
      </c>
      <c r="C993" s="278" t="s">
        <v>1140</v>
      </c>
      <c r="D993" s="279">
        <f>+IFERROR(VLOOKUP(B993,BP_202206!$B:$G,6,0),0)/$H$7</f>
        <v>2.3262890000000001</v>
      </c>
      <c r="E993" s="279">
        <f>+IFERROR(VLOOKUP(B993,BP_202106!$B:$G,6,0),0)/$H$7</f>
        <v>2.0010439999999998</v>
      </c>
      <c r="F993" s="279">
        <f>+IFERROR(VLOOKUP(B993,BP_202006!$B:$G,6,0),0)/$H$7</f>
        <v>0.17647058999999998</v>
      </c>
      <c r="G993" s="279">
        <f t="shared" si="38"/>
        <v>0.32524500000000023</v>
      </c>
    </row>
    <row r="994" spans="1:7">
      <c r="A994" s="278">
        <f t="shared" si="39"/>
        <v>8</v>
      </c>
      <c r="B994" s="318">
        <v>52110167</v>
      </c>
      <c r="C994" s="278" t="s">
        <v>1182</v>
      </c>
      <c r="D994" s="279">
        <f>+IFERROR(VLOOKUP(B994,BP_202206!$B:$G,6,0),0)/$H$7</f>
        <v>0</v>
      </c>
      <c r="E994" s="279">
        <f>+IFERROR(VLOOKUP(B994,BP_202106!$B:$G,6,0),0)/$H$7</f>
        <v>0</v>
      </c>
      <c r="F994" s="279">
        <f>+IFERROR(VLOOKUP(B994,BP_202006!$B:$G,6,0),0)/$H$7</f>
        <v>0</v>
      </c>
      <c r="G994" s="279">
        <f t="shared" si="38"/>
        <v>0</v>
      </c>
    </row>
    <row r="995" spans="1:7">
      <c r="A995" s="278">
        <f t="shared" si="39"/>
        <v>8</v>
      </c>
      <c r="B995" s="318">
        <v>52110170</v>
      </c>
      <c r="C995" s="278" t="s">
        <v>1183</v>
      </c>
      <c r="D995" s="279">
        <f>+IFERROR(VLOOKUP(B995,BP_202206!$B:$G,6,0),0)/$H$7</f>
        <v>0</v>
      </c>
      <c r="E995" s="279">
        <f>+IFERROR(VLOOKUP(B995,BP_202106!$B:$G,6,0),0)/$H$7</f>
        <v>0</v>
      </c>
      <c r="F995" s="279">
        <f>+IFERROR(VLOOKUP(B995,BP_202006!$B:$G,6,0),0)/$H$7</f>
        <v>0</v>
      </c>
      <c r="G995" s="279">
        <f t="shared" ref="G995:G1059" si="40">+D995-E995</f>
        <v>0</v>
      </c>
    </row>
    <row r="996" spans="1:7">
      <c r="A996" s="278">
        <f t="shared" si="39"/>
        <v>8</v>
      </c>
      <c r="B996" s="318">
        <v>52110190</v>
      </c>
      <c r="C996" s="278" t="s">
        <v>1184</v>
      </c>
      <c r="D996" s="279">
        <f>+IFERROR(VLOOKUP(B996,BP_202206!$B:$G,6,0),0)/$H$7</f>
        <v>0</v>
      </c>
      <c r="E996" s="279">
        <f>+IFERROR(VLOOKUP(B996,BP_202106!$B:$G,6,0),0)/$H$7</f>
        <v>0</v>
      </c>
      <c r="F996" s="279">
        <f>+IFERROR(VLOOKUP(B996,BP_202006!$B:$G,6,0),0)/$H$7</f>
        <v>0</v>
      </c>
      <c r="G996" s="279">
        <f t="shared" si="40"/>
        <v>0</v>
      </c>
    </row>
    <row r="997" spans="1:7">
      <c r="A997" s="278">
        <f t="shared" si="39"/>
        <v>8</v>
      </c>
      <c r="B997" s="318">
        <v>52110194</v>
      </c>
      <c r="C997" s="278" t="s">
        <v>1185</v>
      </c>
      <c r="D997" s="279">
        <f>+IFERROR(VLOOKUP(B997,BP_202206!$B:$G,6,0),0)/$H$7</f>
        <v>0</v>
      </c>
      <c r="E997" s="279">
        <f>+IFERROR(VLOOKUP(B997,BP_202106!$B:$G,6,0),0)/$H$7</f>
        <v>0</v>
      </c>
      <c r="F997" s="279">
        <f>+IFERROR(VLOOKUP(B997,BP_202006!$B:$G,6,0),0)/$H$7</f>
        <v>0</v>
      </c>
      <c r="G997" s="279"/>
    </row>
    <row r="998" spans="1:7">
      <c r="A998" s="278">
        <f t="shared" si="39"/>
        <v>8</v>
      </c>
      <c r="B998" s="318">
        <v>52110195</v>
      </c>
      <c r="C998" s="278" t="s">
        <v>1186</v>
      </c>
      <c r="D998" s="279">
        <f>+IFERROR(VLOOKUP(B998,BP_202206!$B:$G,6,0),0)/$H$7</f>
        <v>2.4237644199999999</v>
      </c>
      <c r="E998" s="279">
        <f>+IFERROR(VLOOKUP(B998,BP_202106!$B:$G,6,0),0)/$H$7</f>
        <v>1.34452536</v>
      </c>
      <c r="F998" s="279">
        <f>+IFERROR(VLOOKUP(B998,BP_202006!$B:$G,6,0),0)/$H$7</f>
        <v>10.93379326</v>
      </c>
      <c r="G998" s="279">
        <f t="shared" si="40"/>
        <v>1.0792390599999999</v>
      </c>
    </row>
    <row r="999" spans="1:7">
      <c r="A999" s="278">
        <f t="shared" si="39"/>
        <v>8</v>
      </c>
      <c r="B999" s="318">
        <v>52110196</v>
      </c>
      <c r="C999" s="278" t="s">
        <v>1187</v>
      </c>
      <c r="D999" s="279">
        <f>+IFERROR(VLOOKUP(B999,BP_202206!$B:$G,6,0),0)/$H$7</f>
        <v>0</v>
      </c>
      <c r="E999" s="279">
        <f>+IFERROR(VLOOKUP(B999,BP_202106!$B:$G,6,0),0)/$H$7</f>
        <v>0.26411384999999998</v>
      </c>
      <c r="F999" s="279">
        <f>+IFERROR(VLOOKUP(B999,BP_202006!$B:$G,6,0),0)/$H$7</f>
        <v>0.36224879000000004</v>
      </c>
      <c r="G999" s="279">
        <f t="shared" si="40"/>
        <v>-0.26411384999999998</v>
      </c>
    </row>
    <row r="1000" spans="1:7">
      <c r="A1000" s="278">
        <f t="shared" si="39"/>
        <v>8</v>
      </c>
      <c r="B1000" s="318">
        <v>52110197</v>
      </c>
      <c r="C1000" s="278" t="s">
        <v>1188</v>
      </c>
      <c r="D1000" s="279">
        <f>+IFERROR(VLOOKUP(B1000,BP_202206!$B:$G,6,0),0)/$H$7</f>
        <v>0</v>
      </c>
      <c r="E1000" s="279">
        <f>+IFERROR(VLOOKUP(B1000,BP_202106!$B:$G,6,0),0)/$H$7</f>
        <v>0</v>
      </c>
      <c r="F1000" s="279">
        <f>+IFERROR(VLOOKUP(B1000,BP_202006!$B:$G,6,0),0)/$H$7</f>
        <v>0</v>
      </c>
      <c r="G1000" s="279">
        <f t="shared" si="40"/>
        <v>0</v>
      </c>
    </row>
    <row r="1001" spans="1:7">
      <c r="A1001" s="278">
        <f t="shared" si="39"/>
        <v>8</v>
      </c>
      <c r="B1001" s="318">
        <v>52110198</v>
      </c>
      <c r="C1001" s="278" t="s">
        <v>1189</v>
      </c>
      <c r="D1001" s="279">
        <f>+IFERROR(VLOOKUP(B1001,BP_202206!$B:$G,6,0),0)/$H$7</f>
        <v>0</v>
      </c>
      <c r="E1001" s="279">
        <f>+IFERROR(VLOOKUP(B1001,BP_202106!$B:$G,6,0),0)/$H$7</f>
        <v>0</v>
      </c>
      <c r="F1001" s="279">
        <f>+IFERROR(VLOOKUP(B1001,BP_202006!$B:$G,6,0),0)/$H$7</f>
        <v>0</v>
      </c>
      <c r="G1001" s="279">
        <f t="shared" si="40"/>
        <v>0</v>
      </c>
    </row>
    <row r="1002" spans="1:7">
      <c r="A1002" s="278">
        <f t="shared" si="39"/>
        <v>8</v>
      </c>
      <c r="B1002" s="318">
        <v>52110199</v>
      </c>
      <c r="C1002" s="278" t="s">
        <v>1190</v>
      </c>
      <c r="D1002" s="279">
        <f>+IFERROR(VLOOKUP(B1002,BP_202206!$B:$G,6,0),0)/$H$7</f>
        <v>152.79586030999999</v>
      </c>
      <c r="E1002" s="279">
        <f>+IFERROR(VLOOKUP(B1002,BP_202106!$B:$G,6,0),0)/$H$7</f>
        <v>146.62640156000001</v>
      </c>
      <c r="F1002" s="279">
        <f>+IFERROR(VLOOKUP(B1002,BP_202006!$B:$G,6,0),0)/$H$7</f>
        <v>143.53710228</v>
      </c>
      <c r="G1002" s="279">
        <f t="shared" si="40"/>
        <v>6.1694587499999898</v>
      </c>
    </row>
    <row r="1003" spans="1:7">
      <c r="A1003" s="278">
        <f t="shared" si="39"/>
        <v>6</v>
      </c>
      <c r="B1003" s="318">
        <v>521105</v>
      </c>
      <c r="C1003" s="278" t="s">
        <v>1191</v>
      </c>
      <c r="D1003" s="279">
        <f>+IFERROR(VLOOKUP(B1003,BP_202206!$B:$G,6,0),0)/$H$7</f>
        <v>0</v>
      </c>
      <c r="E1003" s="279">
        <f>+IFERROR(VLOOKUP(B1003,BP_202106!$B:$G,6,0),0)/$H$7</f>
        <v>1.779822</v>
      </c>
      <c r="F1003" s="279">
        <f>+IFERROR(VLOOKUP(B1003,BP_202006!$B:$G,6,0),0)/$H$7</f>
        <v>0</v>
      </c>
      <c r="G1003" s="279">
        <f t="shared" si="40"/>
        <v>-1.779822</v>
      </c>
    </row>
    <row r="1004" spans="1:7">
      <c r="A1004" s="278">
        <f t="shared" si="39"/>
        <v>8</v>
      </c>
      <c r="B1004" s="318">
        <v>52110501</v>
      </c>
      <c r="C1004" s="278" t="s">
        <v>1192</v>
      </c>
      <c r="D1004" s="279">
        <f>+IFERROR(VLOOKUP(B1004,BP_202206!$B:$G,6,0),0)/$H$7</f>
        <v>0</v>
      </c>
      <c r="E1004" s="279">
        <f>+IFERROR(VLOOKUP(B1004,BP_202106!$B:$G,6,0),0)/$H$7</f>
        <v>0</v>
      </c>
      <c r="F1004" s="279">
        <f>+IFERROR(VLOOKUP(B1004,BP_202006!$B:$G,6,0),0)/$H$7</f>
        <v>0</v>
      </c>
      <c r="G1004" s="279">
        <f t="shared" si="40"/>
        <v>0</v>
      </c>
    </row>
    <row r="1005" spans="1:7">
      <c r="A1005" s="278">
        <f t="shared" si="39"/>
        <v>8</v>
      </c>
      <c r="B1005" s="318">
        <v>52110502</v>
      </c>
      <c r="C1005" s="278" t="s">
        <v>1193</v>
      </c>
      <c r="D1005" s="279">
        <f>+IFERROR(VLOOKUP(B1005,BP_202206!$B:$G,6,0),0)/$H$7</f>
        <v>0</v>
      </c>
      <c r="E1005" s="279">
        <f>+IFERROR(VLOOKUP(B1005,BP_202106!$B:$G,6,0),0)/$H$7</f>
        <v>1.779822</v>
      </c>
      <c r="F1005" s="279">
        <f>+IFERROR(VLOOKUP(B1005,BP_202006!$B:$G,6,0),0)/$H$7</f>
        <v>0</v>
      </c>
      <c r="G1005" s="279">
        <f t="shared" si="40"/>
        <v>-1.779822</v>
      </c>
    </row>
    <row r="1006" spans="1:7">
      <c r="A1006" s="278">
        <f t="shared" si="39"/>
        <v>8</v>
      </c>
      <c r="B1006" s="318">
        <v>52110503</v>
      </c>
      <c r="C1006" s="278" t="s">
        <v>1194</v>
      </c>
      <c r="D1006" s="279">
        <f>+IFERROR(VLOOKUP(B1006,BP_202206!$B:$G,6,0),0)/$H$7</f>
        <v>0</v>
      </c>
      <c r="E1006" s="279">
        <f>+IFERROR(VLOOKUP(B1006,BP_202106!$B:$G,6,0),0)/$H$7</f>
        <v>0</v>
      </c>
      <c r="F1006" s="279">
        <f>+IFERROR(VLOOKUP(B1006,BP_202006!$B:$G,6,0),0)/$H$7</f>
        <v>0</v>
      </c>
      <c r="G1006" s="279">
        <f t="shared" si="40"/>
        <v>0</v>
      </c>
    </row>
    <row r="1007" spans="1:7">
      <c r="A1007" s="278">
        <f t="shared" si="39"/>
        <v>8</v>
      </c>
      <c r="B1007" s="318">
        <v>52110504</v>
      </c>
      <c r="C1007" s="278" t="s">
        <v>1195</v>
      </c>
      <c r="D1007" s="279">
        <f>+IFERROR(VLOOKUP(B1007,BP_202206!$B:$G,6,0),0)/$H$7</f>
        <v>0</v>
      </c>
      <c r="E1007" s="279">
        <f>+IFERROR(VLOOKUP(B1007,BP_202106!$B:$G,6,0),0)/$H$7</f>
        <v>0</v>
      </c>
      <c r="F1007" s="279">
        <f>+IFERROR(VLOOKUP(B1007,BP_202006!$B:$G,6,0),0)/$H$7</f>
        <v>0</v>
      </c>
      <c r="G1007" s="279">
        <f t="shared" si="40"/>
        <v>0</v>
      </c>
    </row>
    <row r="1008" spans="1:7">
      <c r="A1008" s="278">
        <f t="shared" si="39"/>
        <v>6</v>
      </c>
      <c r="B1008" s="318">
        <v>521107</v>
      </c>
      <c r="C1008" s="278" t="s">
        <v>1196</v>
      </c>
      <c r="D1008" s="279">
        <f>+IFERROR(VLOOKUP(B1008,BP_202206!$B:$G,6,0),0)/$H$7</f>
        <v>0</v>
      </c>
      <c r="E1008" s="279">
        <f>+IFERROR(VLOOKUP(B1008,BP_202106!$B:$G,6,0),0)/$H$7</f>
        <v>0</v>
      </c>
      <c r="F1008" s="279">
        <f>+IFERROR(VLOOKUP(B1008,BP_202006!$B:$G,6,0),0)/$H$7</f>
        <v>0</v>
      </c>
      <c r="G1008" s="279">
        <f t="shared" si="40"/>
        <v>0</v>
      </c>
    </row>
    <row r="1009" spans="1:7">
      <c r="A1009" s="278">
        <f t="shared" si="39"/>
        <v>8</v>
      </c>
      <c r="B1009" s="318">
        <v>52110701</v>
      </c>
      <c r="C1009" s="278" t="s">
        <v>1197</v>
      </c>
      <c r="D1009" s="279">
        <f>+IFERROR(VLOOKUP(B1009,BP_202206!$B:$G,6,0),0)/$H$7</f>
        <v>0</v>
      </c>
      <c r="E1009" s="279">
        <f>+IFERROR(VLOOKUP(B1009,BP_202106!$B:$G,6,0),0)/$H$7</f>
        <v>0</v>
      </c>
      <c r="F1009" s="279">
        <f>+IFERROR(VLOOKUP(B1009,BP_202006!$B:$G,6,0),0)/$H$7</f>
        <v>0</v>
      </c>
      <c r="G1009" s="279">
        <f t="shared" si="40"/>
        <v>0</v>
      </c>
    </row>
    <row r="1010" spans="1:7">
      <c r="A1010" s="278">
        <f t="shared" si="39"/>
        <v>8</v>
      </c>
      <c r="B1010" s="318">
        <v>52110702</v>
      </c>
      <c r="C1010" s="278" t="s">
        <v>1198</v>
      </c>
      <c r="D1010" s="279">
        <f>+IFERROR(VLOOKUP(B1010,BP_202206!$B:$G,6,0),0)/$H$7</f>
        <v>0</v>
      </c>
      <c r="E1010" s="279">
        <f>+IFERROR(VLOOKUP(B1010,BP_202106!$B:$G,6,0),0)/$H$7</f>
        <v>0</v>
      </c>
      <c r="F1010" s="279">
        <f>+IFERROR(VLOOKUP(B1010,BP_202006!$B:$G,6,0),0)/$H$7</f>
        <v>0</v>
      </c>
      <c r="G1010" s="279">
        <f t="shared" si="40"/>
        <v>0</v>
      </c>
    </row>
    <row r="1011" spans="1:7">
      <c r="A1011" s="278">
        <f t="shared" si="39"/>
        <v>8</v>
      </c>
      <c r="B1011" s="318">
        <v>52110703</v>
      </c>
      <c r="C1011" s="278" t="s">
        <v>1199</v>
      </c>
      <c r="D1011" s="279">
        <f>+IFERROR(VLOOKUP(B1011,BP_202206!$B:$G,6,0),0)/$H$7</f>
        <v>0</v>
      </c>
      <c r="E1011" s="279">
        <f>+IFERROR(VLOOKUP(B1011,BP_202106!$B:$G,6,0),0)/$H$7</f>
        <v>0</v>
      </c>
      <c r="F1011" s="279">
        <f>+IFERROR(VLOOKUP(B1011,BP_202006!$B:$G,6,0),0)/$H$7</f>
        <v>0</v>
      </c>
      <c r="G1011" s="279">
        <f t="shared" si="40"/>
        <v>0</v>
      </c>
    </row>
    <row r="1012" spans="1:7">
      <c r="A1012" s="278">
        <f t="shared" si="39"/>
        <v>6</v>
      </c>
      <c r="B1012" s="318">
        <v>521109</v>
      </c>
      <c r="C1012" s="278" t="s">
        <v>1093</v>
      </c>
      <c r="D1012" s="279">
        <f>+IFERROR(VLOOKUP(B1012,BP_202206!$B:$G,6,0),0)/$H$7</f>
        <v>201.90678925</v>
      </c>
      <c r="E1012" s="279">
        <f>+IFERROR(VLOOKUP(B1012,BP_202106!$B:$G,6,0),0)/$H$7</f>
        <v>224.77664801999998</v>
      </c>
      <c r="F1012" s="279">
        <f>+IFERROR(VLOOKUP(B1012,BP_202006!$B:$G,6,0),0)/$H$7</f>
        <v>111.29116381000001</v>
      </c>
      <c r="G1012" s="279">
        <f t="shared" si="40"/>
        <v>-22.869858769999979</v>
      </c>
    </row>
    <row r="1013" spans="1:7">
      <c r="A1013" s="278">
        <f t="shared" si="39"/>
        <v>8</v>
      </c>
      <c r="B1013" s="318">
        <v>52110901</v>
      </c>
      <c r="C1013" s="278" t="s">
        <v>1200</v>
      </c>
      <c r="D1013" s="279">
        <f>+IFERROR(VLOOKUP(B1013,BP_202206!$B:$G,6,0),0)/$H$7</f>
        <v>100.48955504999999</v>
      </c>
      <c r="E1013" s="279">
        <f>+IFERROR(VLOOKUP(B1013,BP_202106!$B:$G,6,0),0)/$H$7</f>
        <v>66.048085119999996</v>
      </c>
      <c r="F1013" s="279">
        <f>+IFERROR(VLOOKUP(B1013,BP_202006!$B:$G,6,0),0)/$H$7</f>
        <v>11.785999310000001</v>
      </c>
      <c r="G1013" s="279">
        <f t="shared" si="40"/>
        <v>34.441469929999997</v>
      </c>
    </row>
    <row r="1014" spans="1:7">
      <c r="A1014" s="278">
        <f t="shared" si="39"/>
        <v>8</v>
      </c>
      <c r="B1014" s="318">
        <v>52110902</v>
      </c>
      <c r="C1014" s="278" t="s">
        <v>1201</v>
      </c>
      <c r="D1014" s="279">
        <f>+IFERROR(VLOOKUP(B1014,BP_202206!$B:$G,6,0),0)/$H$7</f>
        <v>101.41723420000001</v>
      </c>
      <c r="E1014" s="279">
        <f>+IFERROR(VLOOKUP(B1014,BP_202106!$B:$G,6,0),0)/$H$7</f>
        <v>158.72856290000001</v>
      </c>
      <c r="F1014" s="279">
        <f>+IFERROR(VLOOKUP(B1014,BP_202006!$B:$G,6,0),0)/$H$7</f>
        <v>99.505164500000021</v>
      </c>
      <c r="G1014" s="279">
        <f t="shared" si="40"/>
        <v>-57.311328700000004</v>
      </c>
    </row>
    <row r="1015" spans="1:7">
      <c r="A1015" s="278">
        <f t="shared" si="39"/>
        <v>6</v>
      </c>
      <c r="B1015" s="318">
        <v>521110</v>
      </c>
      <c r="C1015" s="278" t="s">
        <v>503</v>
      </c>
      <c r="D1015" s="279">
        <f>+IFERROR(VLOOKUP(B1015,BP_202206!$B:$G,6,0),0)/$H$7</f>
        <v>276.02030187000003</v>
      </c>
      <c r="E1015" s="279">
        <f>+IFERROR(VLOOKUP(B1015,BP_202106!$B:$G,6,0),0)/$H$7</f>
        <v>773.71741556000006</v>
      </c>
      <c r="F1015" s="279">
        <f>+IFERROR(VLOOKUP(B1015,BP_202006!$B:$G,6,0),0)/$H$7</f>
        <v>212.84113029</v>
      </c>
      <c r="G1015" s="279">
        <f t="shared" si="40"/>
        <v>-497.69711369000004</v>
      </c>
    </row>
    <row r="1016" spans="1:7">
      <c r="A1016" s="278">
        <f t="shared" si="39"/>
        <v>8</v>
      </c>
      <c r="B1016" s="318">
        <v>52111001</v>
      </c>
      <c r="C1016" s="278" t="s">
        <v>1202</v>
      </c>
      <c r="D1016" s="279">
        <f>+IFERROR(VLOOKUP(B1016,BP_202206!$B:$G,6,0),0)/$H$7</f>
        <v>276.02030187000003</v>
      </c>
      <c r="E1016" s="279">
        <f>+IFERROR(VLOOKUP(B1016,BP_202106!$B:$G,6,0),0)/$H$7</f>
        <v>773.71741556000006</v>
      </c>
      <c r="F1016" s="279">
        <f>+IFERROR(VLOOKUP(B1016,BP_202006!$B:$G,6,0),0)/$H$7</f>
        <v>212.75370088</v>
      </c>
      <c r="G1016" s="279">
        <f t="shared" si="40"/>
        <v>-497.69711369000004</v>
      </c>
    </row>
    <row r="1017" spans="1:7">
      <c r="A1017" s="278">
        <f t="shared" si="39"/>
        <v>8</v>
      </c>
      <c r="B1017" s="318">
        <v>52111002</v>
      </c>
      <c r="C1017" s="278" t="s">
        <v>1203</v>
      </c>
      <c r="D1017" s="279">
        <f>+IFERROR(VLOOKUP(B1017,BP_202206!$B:$G,6,0),0)/$H$7</f>
        <v>0</v>
      </c>
      <c r="E1017" s="279">
        <f>+IFERROR(VLOOKUP(B1017,BP_202106!$B:$G,6,0),0)/$H$7</f>
        <v>0</v>
      </c>
      <c r="F1017" s="279">
        <f>+IFERROR(VLOOKUP(B1017,BP_202006!$B:$G,6,0),0)/$H$7</f>
        <v>8.7429409999999999E-2</v>
      </c>
      <c r="G1017" s="279">
        <f t="shared" si="40"/>
        <v>0</v>
      </c>
    </row>
    <row r="1018" spans="1:7">
      <c r="A1018" s="278">
        <f t="shared" si="39"/>
        <v>8</v>
      </c>
      <c r="B1018" s="318">
        <v>52111003</v>
      </c>
      <c r="C1018" s="278" t="s">
        <v>1204</v>
      </c>
      <c r="D1018" s="279">
        <f>+IFERROR(VLOOKUP(B1018,BP_202206!$B:$G,6,0),0)/$H$7</f>
        <v>0</v>
      </c>
      <c r="E1018" s="279">
        <f>+IFERROR(VLOOKUP(B1018,BP_202106!$B:$G,6,0),0)/$H$7</f>
        <v>0</v>
      </c>
      <c r="F1018" s="279">
        <f>+IFERROR(VLOOKUP(B1018,BP_202006!$B:$G,6,0),0)/$H$7</f>
        <v>0</v>
      </c>
      <c r="G1018" s="279">
        <f t="shared" si="40"/>
        <v>0</v>
      </c>
    </row>
    <row r="1019" spans="1:7">
      <c r="A1019" s="278">
        <f t="shared" ref="A1019:A1088" si="41">+LEN(B1019)</f>
        <v>6</v>
      </c>
      <c r="B1019" s="318">
        <v>521175</v>
      </c>
      <c r="C1019" s="278" t="s">
        <v>1205</v>
      </c>
      <c r="D1019" s="279">
        <f>+IFERROR(VLOOKUP(B1019,BP_202206!$B:$G,6,0),0)/$H$7</f>
        <v>0</v>
      </c>
      <c r="E1019" s="279">
        <f>+IFERROR(VLOOKUP(B1019,BP_202106!$B:$G,6,0),0)/$H$7</f>
        <v>0</v>
      </c>
      <c r="F1019" s="279">
        <f>+IFERROR(VLOOKUP(B1019,BP_202006!$B:$G,6,0),0)/$H$7</f>
        <v>0</v>
      </c>
      <c r="G1019" s="279">
        <f t="shared" si="40"/>
        <v>0</v>
      </c>
    </row>
    <row r="1020" spans="1:7">
      <c r="A1020" s="278">
        <f t="shared" si="41"/>
        <v>8</v>
      </c>
      <c r="B1020" s="318">
        <v>52117501</v>
      </c>
      <c r="C1020" s="278" t="s">
        <v>1206</v>
      </c>
      <c r="D1020" s="279">
        <f>+IFERROR(VLOOKUP(B1020,BP_202206!$B:$G,6,0),0)/$H$7</f>
        <v>0</v>
      </c>
      <c r="E1020" s="279">
        <f>+IFERROR(VLOOKUP(B1020,BP_202106!$B:$G,6,0),0)/$H$7</f>
        <v>0</v>
      </c>
      <c r="F1020" s="279">
        <f>+IFERROR(VLOOKUP(B1020,BP_202006!$B:$G,6,0),0)/$H$7</f>
        <v>0</v>
      </c>
      <c r="G1020" s="279">
        <f t="shared" si="40"/>
        <v>0</v>
      </c>
    </row>
    <row r="1021" spans="1:7">
      <c r="A1021" s="278">
        <f t="shared" si="41"/>
        <v>8</v>
      </c>
      <c r="B1021" s="318">
        <v>52117502</v>
      </c>
      <c r="C1021" s="278" t="s">
        <v>1207</v>
      </c>
      <c r="D1021" s="279">
        <f>+IFERROR(VLOOKUP(B1021,BP_202206!$B:$G,6,0),0)/$H$7</f>
        <v>0</v>
      </c>
      <c r="E1021" s="279">
        <f>+IFERROR(VLOOKUP(B1021,BP_202106!$B:$G,6,0),0)/$H$7</f>
        <v>0</v>
      </c>
      <c r="F1021" s="279">
        <f>+IFERROR(VLOOKUP(B1021,BP_202006!$B:$G,6,0),0)/$H$7</f>
        <v>0</v>
      </c>
      <c r="G1021" s="279">
        <f t="shared" si="40"/>
        <v>0</v>
      </c>
    </row>
    <row r="1022" spans="1:7">
      <c r="A1022" s="278">
        <f t="shared" si="41"/>
        <v>8</v>
      </c>
      <c r="B1022" s="318">
        <v>52117503</v>
      </c>
      <c r="C1022" s="278" t="s">
        <v>1208</v>
      </c>
      <c r="D1022" s="279">
        <f>+IFERROR(VLOOKUP(B1022,BP_202206!$B:$G,6,0),0)/$H$7</f>
        <v>0</v>
      </c>
      <c r="E1022" s="279">
        <f>+IFERROR(VLOOKUP(B1022,BP_202106!$B:$G,6,0),0)/$H$7</f>
        <v>0</v>
      </c>
      <c r="F1022" s="279">
        <f>+IFERROR(VLOOKUP(B1022,BP_202006!$B:$G,6,0),0)/$H$7</f>
        <v>0</v>
      </c>
      <c r="G1022" s="279">
        <f t="shared" si="40"/>
        <v>0</v>
      </c>
    </row>
    <row r="1023" spans="1:7">
      <c r="A1023" s="278">
        <f t="shared" si="41"/>
        <v>8</v>
      </c>
      <c r="B1023" s="318">
        <v>52117599</v>
      </c>
      <c r="C1023" s="278" t="s">
        <v>1209</v>
      </c>
      <c r="D1023" s="279">
        <f>+IFERROR(VLOOKUP(B1023,BP_202206!$B:$G,6,0),0)/$H$7</f>
        <v>0</v>
      </c>
      <c r="E1023" s="279">
        <f>+IFERROR(VLOOKUP(B1023,BP_202106!$B:$G,6,0),0)/$H$7</f>
        <v>0</v>
      </c>
      <c r="F1023" s="279">
        <f>+IFERROR(VLOOKUP(B1023,BP_202006!$B:$G,6,0),0)/$H$7</f>
        <v>0</v>
      </c>
      <c r="G1023" s="279">
        <f t="shared" si="40"/>
        <v>0</v>
      </c>
    </row>
    <row r="1024" spans="1:7">
      <c r="A1024" s="278">
        <f t="shared" si="41"/>
        <v>4</v>
      </c>
      <c r="B1024" s="318">
        <v>5220</v>
      </c>
      <c r="C1024" s="278" t="s">
        <v>1210</v>
      </c>
      <c r="D1024" s="279">
        <f>+IFERROR(VLOOKUP(B1024,BP_202206!$B:$G,6,0),0)/$H$7</f>
        <v>0.64283494999999991</v>
      </c>
      <c r="E1024" s="279">
        <f>+IFERROR(VLOOKUP(B1024,BP_202106!$B:$G,6,0),0)/$H$7</f>
        <v>3.3509262800000004</v>
      </c>
      <c r="F1024" s="279">
        <f>+IFERROR(VLOOKUP(B1024,BP_202006!$B:$G,6,0),0)/$H$7</f>
        <v>0.73378504000000011</v>
      </c>
      <c r="G1024" s="279">
        <f t="shared" si="40"/>
        <v>-2.7080913300000002</v>
      </c>
    </row>
    <row r="1025" spans="1:7">
      <c r="A1025" s="278">
        <f t="shared" si="41"/>
        <v>6</v>
      </c>
      <c r="B1025" s="318">
        <v>522001</v>
      </c>
      <c r="C1025" s="278" t="s">
        <v>1210</v>
      </c>
      <c r="D1025" s="279">
        <f>+IFERROR(VLOOKUP(B1025,BP_202206!$B:$G,6,0),0)/$H$7</f>
        <v>0</v>
      </c>
      <c r="E1025" s="279">
        <f>+IFERROR(VLOOKUP(B1025,BP_202106!$B:$G,6,0),0)/$H$7</f>
        <v>0</v>
      </c>
      <c r="F1025" s="279">
        <f>+IFERROR(VLOOKUP(B1025,BP_202006!$B:$G,6,0),0)/$H$7</f>
        <v>0</v>
      </c>
      <c r="G1025" s="279">
        <f t="shared" si="40"/>
        <v>0</v>
      </c>
    </row>
    <row r="1026" spans="1:7">
      <c r="A1026" s="278">
        <f t="shared" si="41"/>
        <v>8</v>
      </c>
      <c r="B1026" s="318">
        <v>52200107</v>
      </c>
      <c r="C1026" s="278" t="s">
        <v>1211</v>
      </c>
      <c r="D1026" s="279">
        <f>+IFERROR(VLOOKUP(B1026,BP_202206!$B:$G,6,0),0)/$H$7</f>
        <v>0</v>
      </c>
      <c r="E1026" s="279">
        <f>+IFERROR(VLOOKUP(B1026,BP_202106!$B:$G,6,0),0)/$H$7</f>
        <v>0</v>
      </c>
      <c r="F1026" s="279">
        <f>+IFERROR(VLOOKUP(B1026,BP_202006!$B:$G,6,0),0)/$H$7</f>
        <v>0</v>
      </c>
      <c r="G1026" s="279">
        <f t="shared" si="40"/>
        <v>0</v>
      </c>
    </row>
    <row r="1027" spans="1:7">
      <c r="A1027" s="278">
        <f t="shared" si="41"/>
        <v>8</v>
      </c>
      <c r="B1027" s="318">
        <v>52200108</v>
      </c>
      <c r="C1027" s="278" t="s">
        <v>1212</v>
      </c>
      <c r="D1027" s="279">
        <f>+IFERROR(VLOOKUP(B1027,BP_202206!$B:$G,6,0),0)/$H$7</f>
        <v>0</v>
      </c>
      <c r="E1027" s="279">
        <f>+IFERROR(VLOOKUP(B1027,BP_202106!$B:$G,6,0),0)/$H$7</f>
        <v>0</v>
      </c>
      <c r="F1027" s="279">
        <f>+IFERROR(VLOOKUP(B1027,BP_202006!$B:$G,6,0),0)/$H$7</f>
        <v>0</v>
      </c>
      <c r="G1027" s="279">
        <f t="shared" si="40"/>
        <v>0</v>
      </c>
    </row>
    <row r="1028" spans="1:7">
      <c r="A1028" s="278">
        <f t="shared" si="41"/>
        <v>8</v>
      </c>
      <c r="B1028" s="318">
        <v>52200109</v>
      </c>
      <c r="C1028" s="278" t="s">
        <v>1213</v>
      </c>
      <c r="D1028" s="279">
        <f>+IFERROR(VLOOKUP(B1028,BP_202206!$B:$G,6,0),0)/$H$7</f>
        <v>0</v>
      </c>
      <c r="E1028" s="279">
        <f>+IFERROR(VLOOKUP(B1028,BP_202106!$B:$G,6,0),0)/$H$7</f>
        <v>0</v>
      </c>
      <c r="F1028" s="279">
        <f>+IFERROR(VLOOKUP(B1028,BP_202006!$B:$G,6,0),0)/$H$7</f>
        <v>0</v>
      </c>
      <c r="G1028" s="279">
        <f t="shared" si="40"/>
        <v>0</v>
      </c>
    </row>
    <row r="1029" spans="1:7">
      <c r="A1029" s="278">
        <f t="shared" si="41"/>
        <v>8</v>
      </c>
      <c r="B1029" s="318">
        <v>52200110</v>
      </c>
      <c r="C1029" s="278" t="s">
        <v>1214</v>
      </c>
      <c r="D1029" s="279">
        <f>+IFERROR(VLOOKUP(B1029,BP_202206!$B:$G,6,0),0)/$H$7</f>
        <v>0</v>
      </c>
      <c r="E1029" s="279">
        <f>+IFERROR(VLOOKUP(B1029,BP_202106!$B:$G,6,0),0)/$H$7</f>
        <v>0</v>
      </c>
      <c r="F1029" s="279">
        <f>+IFERROR(VLOOKUP(B1029,BP_202006!$B:$G,6,0),0)/$H$7</f>
        <v>0</v>
      </c>
      <c r="G1029" s="279">
        <f t="shared" si="40"/>
        <v>0</v>
      </c>
    </row>
    <row r="1030" spans="1:7">
      <c r="A1030" s="278">
        <f t="shared" si="41"/>
        <v>8</v>
      </c>
      <c r="B1030" s="318">
        <v>52200112</v>
      </c>
      <c r="C1030" s="278" t="s">
        <v>1215</v>
      </c>
      <c r="D1030" s="279">
        <f>+IFERROR(VLOOKUP(B1030,BP_202206!$B:$G,6,0),0)/$H$7</f>
        <v>0</v>
      </c>
      <c r="E1030" s="279">
        <f>+IFERROR(VLOOKUP(B1030,BP_202106!$B:$G,6,0),0)/$H$7</f>
        <v>0</v>
      </c>
      <c r="F1030" s="279">
        <f>+IFERROR(VLOOKUP(B1030,BP_202006!$B:$G,6,0),0)/$H$7</f>
        <v>0</v>
      </c>
      <c r="G1030" s="279">
        <f t="shared" si="40"/>
        <v>0</v>
      </c>
    </row>
    <row r="1031" spans="1:7">
      <c r="A1031" s="278">
        <f t="shared" si="41"/>
        <v>8</v>
      </c>
      <c r="B1031" s="318">
        <v>52200117</v>
      </c>
      <c r="C1031" s="278" t="s">
        <v>1216</v>
      </c>
      <c r="D1031" s="279">
        <f>+IFERROR(VLOOKUP(B1031,BP_202206!$B:$G,6,0),0)/$H$7</f>
        <v>0</v>
      </c>
      <c r="E1031" s="279">
        <f>+IFERROR(VLOOKUP(B1031,BP_202106!$B:$G,6,0),0)/$H$7</f>
        <v>0</v>
      </c>
      <c r="F1031" s="279">
        <f>+IFERROR(VLOOKUP(B1031,BP_202006!$B:$G,6,0),0)/$H$7</f>
        <v>0</v>
      </c>
      <c r="G1031" s="279">
        <f t="shared" si="40"/>
        <v>0</v>
      </c>
    </row>
    <row r="1032" spans="1:7">
      <c r="A1032" s="278">
        <f t="shared" si="41"/>
        <v>8</v>
      </c>
      <c r="B1032" s="318">
        <v>52200124</v>
      </c>
      <c r="C1032" s="278" t="s">
        <v>1217</v>
      </c>
      <c r="D1032" s="279">
        <f>+IFERROR(VLOOKUP(B1032,BP_202206!$B:$G,6,0),0)/$H$7</f>
        <v>0</v>
      </c>
      <c r="E1032" s="279">
        <f>+IFERROR(VLOOKUP(B1032,BP_202106!$B:$G,6,0),0)/$H$7</f>
        <v>0</v>
      </c>
      <c r="F1032" s="279">
        <f>+IFERROR(VLOOKUP(B1032,BP_202006!$B:$G,6,0),0)/$H$7</f>
        <v>0</v>
      </c>
      <c r="G1032" s="279">
        <f t="shared" si="40"/>
        <v>0</v>
      </c>
    </row>
    <row r="1033" spans="1:7">
      <c r="A1033" s="278">
        <f t="shared" si="41"/>
        <v>8</v>
      </c>
      <c r="B1033" s="318">
        <v>52200125</v>
      </c>
      <c r="C1033" s="278" t="s">
        <v>1218</v>
      </c>
      <c r="D1033" s="279">
        <f>+IFERROR(VLOOKUP(B1033,BP_202206!$B:$G,6,0),0)/$H$7</f>
        <v>0</v>
      </c>
      <c r="E1033" s="279">
        <f>+IFERROR(VLOOKUP(B1033,BP_202106!$B:$G,6,0),0)/$H$7</f>
        <v>0</v>
      </c>
      <c r="F1033" s="279">
        <f>+IFERROR(VLOOKUP(B1033,BP_202006!$B:$G,6,0),0)/$H$7</f>
        <v>0</v>
      </c>
      <c r="G1033" s="279">
        <f t="shared" si="40"/>
        <v>0</v>
      </c>
    </row>
    <row r="1034" spans="1:7">
      <c r="A1034" s="278">
        <f t="shared" si="41"/>
        <v>8</v>
      </c>
      <c r="B1034" s="318">
        <v>52200126</v>
      </c>
      <c r="C1034" s="278" t="s">
        <v>1219</v>
      </c>
      <c r="D1034" s="279">
        <f>+IFERROR(VLOOKUP(B1034,BP_202206!$B:$G,6,0),0)/$H$7</f>
        <v>0</v>
      </c>
      <c r="E1034" s="279">
        <f>+IFERROR(VLOOKUP(B1034,BP_202106!$B:$G,6,0),0)/$H$7</f>
        <v>0</v>
      </c>
      <c r="F1034" s="279">
        <f>+IFERROR(VLOOKUP(B1034,BP_202006!$B:$G,6,0),0)/$H$7</f>
        <v>0</v>
      </c>
      <c r="G1034" s="279">
        <f t="shared" si="40"/>
        <v>0</v>
      </c>
    </row>
    <row r="1035" spans="1:7">
      <c r="A1035" s="278">
        <f t="shared" si="41"/>
        <v>8</v>
      </c>
      <c r="B1035" s="318">
        <v>52200127</v>
      </c>
      <c r="C1035" s="278" t="s">
        <v>1220</v>
      </c>
      <c r="D1035" s="279">
        <f>+IFERROR(VLOOKUP(B1035,BP_202206!$B:$G,6,0),0)/$H$7</f>
        <v>0</v>
      </c>
      <c r="E1035" s="279">
        <f>+IFERROR(VLOOKUP(B1035,BP_202106!$B:$G,6,0),0)/$H$7</f>
        <v>0</v>
      </c>
      <c r="F1035" s="279">
        <f>+IFERROR(VLOOKUP(B1035,BP_202006!$B:$G,6,0),0)/$H$7</f>
        <v>0</v>
      </c>
      <c r="G1035" s="279">
        <f t="shared" si="40"/>
        <v>0</v>
      </c>
    </row>
    <row r="1036" spans="1:7">
      <c r="A1036" s="278">
        <f t="shared" si="41"/>
        <v>6</v>
      </c>
      <c r="B1036" s="318">
        <v>522090</v>
      </c>
      <c r="C1036" s="278" t="s">
        <v>1110</v>
      </c>
      <c r="D1036" s="279">
        <f>+IFERROR(VLOOKUP(B1036,BP_202206!$B:$G,6,0),0)/$H$7</f>
        <v>0.64283494999999991</v>
      </c>
      <c r="E1036" s="279">
        <f>+IFERROR(VLOOKUP(B1036,BP_202106!$B:$G,6,0),0)/$H$7</f>
        <v>3.3509262800000004</v>
      </c>
      <c r="F1036" s="279">
        <f>+IFERROR(VLOOKUP(B1036,BP_202006!$B:$G,6,0),0)/$H$7</f>
        <v>0.73378504000000011</v>
      </c>
      <c r="G1036" s="279">
        <f t="shared" si="40"/>
        <v>-2.7080913300000002</v>
      </c>
    </row>
    <row r="1037" spans="1:7">
      <c r="A1037" s="278">
        <f t="shared" si="41"/>
        <v>8</v>
      </c>
      <c r="B1037" s="318">
        <v>52209004</v>
      </c>
      <c r="C1037" s="278" t="s">
        <v>1221</v>
      </c>
      <c r="D1037" s="279">
        <f>+IFERROR(VLOOKUP(B1037,BP_202206!$B:$G,6,0),0)/$H$7</f>
        <v>0</v>
      </c>
      <c r="E1037" s="279">
        <f>+IFERROR(VLOOKUP(B1037,BP_202106!$B:$G,6,0),0)/$H$7</f>
        <v>0</v>
      </c>
      <c r="F1037" s="279">
        <f>+IFERROR(VLOOKUP(B1037,BP_202006!$B:$G,6,0),0)/$H$7</f>
        <v>0</v>
      </c>
      <c r="G1037" s="279">
        <f t="shared" si="40"/>
        <v>0</v>
      </c>
    </row>
    <row r="1038" spans="1:7">
      <c r="A1038" s="278">
        <f t="shared" si="41"/>
        <v>8</v>
      </c>
      <c r="B1038" s="318">
        <v>52209005</v>
      </c>
      <c r="C1038" s="278" t="s">
        <v>1222</v>
      </c>
      <c r="D1038" s="279">
        <f>+IFERROR(VLOOKUP(B1038,BP_202206!$B:$G,6,0),0)/$H$7</f>
        <v>0</v>
      </c>
      <c r="E1038" s="279">
        <f>+IFERROR(VLOOKUP(B1038,BP_202106!$B:$G,6,0),0)/$H$7</f>
        <v>0</v>
      </c>
      <c r="F1038" s="279">
        <f>+IFERROR(VLOOKUP(B1038,BP_202006!$B:$G,6,0),0)/$H$7</f>
        <v>0</v>
      </c>
      <c r="G1038" s="279">
        <f t="shared" si="40"/>
        <v>0</v>
      </c>
    </row>
    <row r="1039" spans="1:7">
      <c r="A1039" s="278">
        <f t="shared" si="41"/>
        <v>8</v>
      </c>
      <c r="B1039" s="318">
        <v>52209006</v>
      </c>
      <c r="C1039" s="278" t="s">
        <v>1223</v>
      </c>
      <c r="D1039" s="279">
        <f>+IFERROR(VLOOKUP(B1039,BP_202206!$B:$G,6,0),0)/$H$7</f>
        <v>0.64283494999999991</v>
      </c>
      <c r="E1039" s="279">
        <f>+IFERROR(VLOOKUP(B1039,BP_202106!$B:$G,6,0),0)/$H$7</f>
        <v>3.3509262800000004</v>
      </c>
      <c r="F1039" s="279">
        <f>+IFERROR(VLOOKUP(B1039,BP_202006!$B:$G,6,0),0)/$H$7</f>
        <v>0.73378504000000011</v>
      </c>
      <c r="G1039" s="279">
        <f t="shared" si="40"/>
        <v>-2.7080913300000002</v>
      </c>
    </row>
    <row r="1040" spans="1:7">
      <c r="A1040" s="278">
        <f t="shared" si="41"/>
        <v>8</v>
      </c>
      <c r="B1040" s="318">
        <v>52209007</v>
      </c>
      <c r="C1040" s="278" t="s">
        <v>1224</v>
      </c>
      <c r="D1040" s="279">
        <f>+IFERROR(VLOOKUP(B1040,BP_202206!$B:$G,6,0),0)/$H$7</f>
        <v>0</v>
      </c>
      <c r="E1040" s="279">
        <f>+IFERROR(VLOOKUP(B1040,BP_202106!$B:$G,6,0),0)/$H$7</f>
        <v>0</v>
      </c>
      <c r="F1040" s="279">
        <f>+IFERROR(VLOOKUP(B1040,BP_202006!$B:$G,6,0),0)/$H$7</f>
        <v>0</v>
      </c>
      <c r="G1040" s="279">
        <f t="shared" si="40"/>
        <v>0</v>
      </c>
    </row>
    <row r="1041" spans="1:7">
      <c r="A1041" s="278">
        <f t="shared" si="41"/>
        <v>8</v>
      </c>
      <c r="B1041" s="318">
        <v>52209008</v>
      </c>
      <c r="C1041" s="278" t="s">
        <v>1225</v>
      </c>
      <c r="D1041" s="279">
        <f>+IFERROR(VLOOKUP(B1041,BP_202206!$B:$G,6,0),0)/$H$7</f>
        <v>0</v>
      </c>
      <c r="E1041" s="279">
        <f>+IFERROR(VLOOKUP(B1041,BP_202106!$B:$G,6,0),0)/$H$7</f>
        <v>0</v>
      </c>
      <c r="F1041" s="279">
        <f>+IFERROR(VLOOKUP(B1041,BP_202006!$B:$G,6,0),0)/$H$7</f>
        <v>0</v>
      </c>
      <c r="G1041" s="279">
        <f t="shared" si="40"/>
        <v>0</v>
      </c>
    </row>
    <row r="1042" spans="1:7">
      <c r="A1042" s="278">
        <f t="shared" si="41"/>
        <v>8</v>
      </c>
      <c r="B1042" s="318">
        <v>52209009</v>
      </c>
      <c r="C1042" s="278" t="s">
        <v>1226</v>
      </c>
      <c r="D1042" s="279">
        <f>+IFERROR(VLOOKUP(B1042,BP_202206!$B:$G,6,0),0)/$H$7</f>
        <v>0</v>
      </c>
      <c r="E1042" s="279">
        <f>+IFERROR(VLOOKUP(B1042,BP_202106!$B:$G,6,0),0)/$H$7</f>
        <v>0</v>
      </c>
      <c r="F1042" s="279">
        <f>+IFERROR(VLOOKUP(B1042,BP_202006!$B:$G,6,0),0)/$H$7</f>
        <v>0</v>
      </c>
      <c r="G1042" s="279">
        <f t="shared" si="40"/>
        <v>0</v>
      </c>
    </row>
    <row r="1043" spans="1:7">
      <c r="A1043" s="278">
        <f t="shared" si="41"/>
        <v>4</v>
      </c>
      <c r="B1043" s="318">
        <v>5299</v>
      </c>
      <c r="C1043" s="278" t="s">
        <v>1227</v>
      </c>
      <c r="D1043" s="279">
        <f>+IFERROR(VLOOKUP(B1043,BP_202206!$B:$G,6,0),0)/$H$7</f>
        <v>-2066.3882802200001</v>
      </c>
      <c r="E1043" s="279">
        <f>+IFERROR(VLOOKUP(B1043,BP_202106!$B:$G,6,0),0)/$H$7</f>
        <v>-3101.0408988700001</v>
      </c>
      <c r="F1043" s="279">
        <f>+IFERROR(VLOOKUP(B1043,BP_202006!$B:$G,6,0),0)/$H$7</f>
        <v>-1572.53178514</v>
      </c>
      <c r="G1043" s="279">
        <f t="shared" si="40"/>
        <v>1034.65261865</v>
      </c>
    </row>
    <row r="1044" spans="1:7">
      <c r="A1044" s="278">
        <f t="shared" si="41"/>
        <v>6</v>
      </c>
      <c r="B1044" s="318">
        <v>529901</v>
      </c>
      <c r="C1044" s="278" t="s">
        <v>1227</v>
      </c>
      <c r="D1044" s="279">
        <f>+IFERROR(VLOOKUP(B1044,BP_202206!$B:$G,6,0),0)/$H$7</f>
        <v>-2066.3882802200001</v>
      </c>
      <c r="E1044" s="279">
        <f>+IFERROR(VLOOKUP(B1044,BP_202106!$B:$G,6,0),0)/$H$7</f>
        <v>-3101.0408988700001</v>
      </c>
      <c r="F1044" s="279">
        <f>+IFERROR(VLOOKUP(B1044,BP_202006!$B:$G,6,0),0)/$H$7</f>
        <v>-1572.53178514</v>
      </c>
      <c r="G1044" s="279">
        <f t="shared" si="40"/>
        <v>1034.65261865</v>
      </c>
    </row>
    <row r="1045" spans="1:7">
      <c r="A1045" s="278">
        <f t="shared" si="41"/>
        <v>8</v>
      </c>
      <c r="B1045" s="318">
        <v>52990101</v>
      </c>
      <c r="C1045" s="278" t="s">
        <v>1228</v>
      </c>
      <c r="D1045" s="279">
        <f>+IFERROR(VLOOKUP(B1045,BP_202206!$B:$G,6,0),0)/$H$7</f>
        <v>-2066.3882802200001</v>
      </c>
      <c r="E1045" s="279">
        <f>+IFERROR(VLOOKUP(B1045,BP_202106!$B:$G,6,0),0)/$H$7</f>
        <v>-3101.0408988700001</v>
      </c>
      <c r="F1045" s="279">
        <f>+IFERROR(VLOOKUP(B1045,BP_202006!$B:$G,6,0),0)/$H$7</f>
        <v>-1572.53178514</v>
      </c>
      <c r="G1045" s="279">
        <f t="shared" si="40"/>
        <v>1034.65261865</v>
      </c>
    </row>
    <row r="1046" spans="1:7">
      <c r="A1046" s="278">
        <f t="shared" si="41"/>
        <v>2</v>
      </c>
      <c r="B1046" s="318">
        <v>53</v>
      </c>
      <c r="C1046" s="278" t="s">
        <v>1229</v>
      </c>
      <c r="D1046" s="279">
        <f>+IFERROR(VLOOKUP(B1046,BP_202206!$B:$G,6,0),0)/$H$7</f>
        <v>275.91865576999999</v>
      </c>
      <c r="E1046" s="279">
        <f>+IFERROR(VLOOKUP(B1046,BP_202106!$B:$G,6,0),0)/$H$7</f>
        <v>300.51524248000004</v>
      </c>
      <c r="F1046" s="279">
        <f>+IFERROR(VLOOKUP(B1046,BP_202006!$B:$G,6,0),0)/$H$7</f>
        <v>256.37108481000001</v>
      </c>
      <c r="G1046" s="279">
        <f t="shared" si="40"/>
        <v>-24.596586710000054</v>
      </c>
    </row>
    <row r="1047" spans="1:7">
      <c r="A1047" s="278">
        <f t="shared" si="41"/>
        <v>4</v>
      </c>
      <c r="B1047" s="318">
        <v>5302</v>
      </c>
      <c r="C1047" s="278" t="s">
        <v>1230</v>
      </c>
      <c r="D1047" s="279">
        <f>+IFERROR(VLOOKUP(B1047,BP_202206!$B:$G,6,0),0)/$H$7</f>
        <v>42.228445519999994</v>
      </c>
      <c r="E1047" s="279">
        <f>+IFERROR(VLOOKUP(B1047,BP_202106!$B:$G,6,0),0)/$H$7</f>
        <v>44.809505250000001</v>
      </c>
      <c r="F1047" s="279">
        <f>+IFERROR(VLOOKUP(B1047,BP_202006!$B:$G,6,0),0)/$H$7</f>
        <v>27.088093280000002</v>
      </c>
      <c r="G1047" s="279">
        <f t="shared" si="40"/>
        <v>-2.5810597300000069</v>
      </c>
    </row>
    <row r="1048" spans="1:7">
      <c r="A1048" s="278">
        <f t="shared" si="41"/>
        <v>6</v>
      </c>
      <c r="B1048" s="318">
        <v>530201</v>
      </c>
      <c r="C1048" s="278" t="s">
        <v>1230</v>
      </c>
      <c r="D1048" s="279">
        <f>+IFERROR(VLOOKUP(B1048,BP_202206!$B:$G,6,0),0)/$H$7</f>
        <v>42.228445519999994</v>
      </c>
      <c r="E1048" s="279">
        <f>+IFERROR(VLOOKUP(B1048,BP_202106!$B:$G,6,0),0)/$H$7</f>
        <v>44.809505250000001</v>
      </c>
      <c r="F1048" s="279">
        <f>+IFERROR(VLOOKUP(B1048,BP_202006!$B:$G,6,0),0)/$H$7</f>
        <v>27.088093280000002</v>
      </c>
      <c r="G1048" s="279">
        <f t="shared" si="40"/>
        <v>-2.5810597300000069</v>
      </c>
    </row>
    <row r="1049" spans="1:7">
      <c r="A1049" s="278">
        <f t="shared" si="41"/>
        <v>8</v>
      </c>
      <c r="B1049" s="318">
        <v>53020132</v>
      </c>
      <c r="C1049" s="278" t="s">
        <v>1231</v>
      </c>
      <c r="D1049" s="279">
        <f>+IFERROR(VLOOKUP(B1049,BP_202206!$B:$G,6,0),0)/$H$7</f>
        <v>42.228445519999994</v>
      </c>
      <c r="E1049" s="279">
        <f>+IFERROR(VLOOKUP(B1049,BP_202106!$B:$G,6,0),0)/$H$7</f>
        <v>44.809505250000001</v>
      </c>
      <c r="F1049" s="279">
        <f>+IFERROR(VLOOKUP(B1049,BP_202006!$B:$G,6,0),0)/$H$7</f>
        <v>27.088093280000002</v>
      </c>
      <c r="G1049" s="279">
        <f t="shared" si="40"/>
        <v>-2.5810597300000069</v>
      </c>
    </row>
    <row r="1050" spans="1:7">
      <c r="A1050" s="278">
        <f>+LEN(B1050)</f>
        <v>4</v>
      </c>
      <c r="B1050" s="318">
        <v>5304</v>
      </c>
      <c r="C1050" s="278" t="s">
        <v>1232</v>
      </c>
      <c r="D1050" s="279">
        <f>+IFERROR(VLOOKUP(B1050,BP_202206!$B:$G,6,0),0)/$H$7</f>
        <v>0</v>
      </c>
      <c r="E1050" s="279">
        <f>+IFERROR(VLOOKUP(B1050,BP_202106!$B:$G,6,0),0)/$H$7</f>
        <v>0</v>
      </c>
      <c r="F1050" s="279">
        <f>+IFERROR(VLOOKUP(B1050,BP_202006!$B:$G,6,0),0)/$H$7</f>
        <v>0</v>
      </c>
      <c r="G1050" s="279">
        <f t="shared" si="40"/>
        <v>0</v>
      </c>
    </row>
    <row r="1051" spans="1:7">
      <c r="A1051" s="278">
        <f t="shared" si="41"/>
        <v>6</v>
      </c>
      <c r="B1051" s="318">
        <v>530401</v>
      </c>
      <c r="C1051" s="278" t="s">
        <v>1232</v>
      </c>
      <c r="D1051" s="279">
        <f>+IFERROR(VLOOKUP(B1051,BP_202206!$B:$G,6,0),0)/$H$7</f>
        <v>0</v>
      </c>
      <c r="E1051" s="279">
        <f>+IFERROR(VLOOKUP(B1051,BP_202106!$B:$G,6,0),0)/$H$7</f>
        <v>0</v>
      </c>
      <c r="F1051" s="279">
        <f>+IFERROR(VLOOKUP(B1051,BP_202006!$B:$G,6,0),0)/$H$7</f>
        <v>0</v>
      </c>
      <c r="G1051" s="279">
        <f t="shared" si="40"/>
        <v>0</v>
      </c>
    </row>
    <row r="1052" spans="1:7">
      <c r="A1052" s="278">
        <f t="shared" si="41"/>
        <v>8</v>
      </c>
      <c r="B1052" s="318">
        <v>53040104</v>
      </c>
      <c r="C1052" s="278" t="s">
        <v>1233</v>
      </c>
      <c r="D1052" s="279">
        <f>+IFERROR(VLOOKUP(B1052,BP_202206!$B:$G,6,0),0)/$H$7</f>
        <v>0</v>
      </c>
      <c r="E1052" s="279">
        <f>+IFERROR(VLOOKUP(B1052,BP_202106!$B:$G,6,0),0)/$H$7</f>
        <v>0</v>
      </c>
      <c r="F1052" s="279">
        <f>+IFERROR(VLOOKUP(B1052,BP_202006!$B:$G,6,0),0)/$H$7</f>
        <v>0</v>
      </c>
      <c r="G1052" s="279">
        <f t="shared" si="40"/>
        <v>0</v>
      </c>
    </row>
    <row r="1053" spans="1:7">
      <c r="A1053" s="278">
        <f t="shared" si="41"/>
        <v>8</v>
      </c>
      <c r="B1053" s="318">
        <v>53040105</v>
      </c>
      <c r="C1053" s="278" t="s">
        <v>1234</v>
      </c>
      <c r="D1053" s="279">
        <f>+IFERROR(VLOOKUP(B1053,BP_202206!$B:$G,6,0),0)/$H$7</f>
        <v>0</v>
      </c>
      <c r="E1053" s="279">
        <f>+IFERROR(VLOOKUP(B1053,BP_202106!$B:$G,6,0),0)/$H$7</f>
        <v>0</v>
      </c>
      <c r="F1053" s="279">
        <f>+IFERROR(VLOOKUP(B1053,BP_202006!$B:$G,6,0),0)/$H$7</f>
        <v>0</v>
      </c>
      <c r="G1053" s="279">
        <f t="shared" si="40"/>
        <v>0</v>
      </c>
    </row>
    <row r="1054" spans="1:7">
      <c r="A1054" s="278">
        <f t="shared" si="41"/>
        <v>8</v>
      </c>
      <c r="B1054" s="318">
        <v>53040190</v>
      </c>
      <c r="C1054" s="278" t="s">
        <v>1235</v>
      </c>
      <c r="D1054" s="279">
        <f>+IFERROR(VLOOKUP(B1054,BP_202206!$B:$G,6,0),0)/$H$7</f>
        <v>0</v>
      </c>
      <c r="E1054" s="279">
        <f>+IFERROR(VLOOKUP(B1054,BP_202106!$B:$G,6,0),0)/$H$7</f>
        <v>0</v>
      </c>
      <c r="F1054" s="279">
        <f>+IFERROR(VLOOKUP(B1054,BP_202006!$B:$G,6,0),0)/$H$7</f>
        <v>0</v>
      </c>
      <c r="G1054" s="279">
        <f t="shared" si="40"/>
        <v>0</v>
      </c>
    </row>
    <row r="1055" spans="1:7">
      <c r="A1055" s="278">
        <f t="shared" si="41"/>
        <v>4</v>
      </c>
      <c r="B1055" s="318">
        <v>5306</v>
      </c>
      <c r="C1055" s="278" t="s">
        <v>1236</v>
      </c>
      <c r="D1055" s="279">
        <f>+IFERROR(VLOOKUP(B1055,BP_202206!$B:$G,6,0),0)/$H$7</f>
        <v>0</v>
      </c>
      <c r="E1055" s="279">
        <f>+IFERROR(VLOOKUP(B1055,BP_202106!$B:$G,6,0),0)/$H$7</f>
        <v>0</v>
      </c>
      <c r="F1055" s="279">
        <f>+IFERROR(VLOOKUP(B1055,BP_202006!$B:$G,6,0),0)/$H$7</f>
        <v>0</v>
      </c>
      <c r="G1055" s="279">
        <f t="shared" si="40"/>
        <v>0</v>
      </c>
    </row>
    <row r="1056" spans="1:7">
      <c r="A1056" s="278">
        <f t="shared" si="41"/>
        <v>6</v>
      </c>
      <c r="B1056" s="318">
        <v>530601</v>
      </c>
      <c r="C1056" s="278" t="s">
        <v>1236</v>
      </c>
      <c r="D1056" s="279">
        <f>+IFERROR(VLOOKUP(B1056,BP_202206!$B:$G,6,0),0)/$H$7</f>
        <v>0</v>
      </c>
      <c r="E1056" s="279">
        <f>+IFERROR(VLOOKUP(B1056,BP_202106!$B:$G,6,0),0)/$H$7</f>
        <v>0</v>
      </c>
      <c r="F1056" s="279">
        <f>+IFERROR(VLOOKUP(B1056,BP_202006!$B:$G,6,0),0)/$H$7</f>
        <v>0</v>
      </c>
      <c r="G1056" s="279">
        <f t="shared" si="40"/>
        <v>0</v>
      </c>
    </row>
    <row r="1057" spans="1:7">
      <c r="A1057" s="278">
        <f t="shared" si="41"/>
        <v>8</v>
      </c>
      <c r="B1057" s="318">
        <v>53060102</v>
      </c>
      <c r="C1057" s="278" t="s">
        <v>1237</v>
      </c>
      <c r="D1057" s="279">
        <f>+IFERROR(VLOOKUP(B1057,BP_202206!$B:$G,6,0),0)/$H$7</f>
        <v>0</v>
      </c>
      <c r="E1057" s="279">
        <f>+IFERROR(VLOOKUP(B1057,BP_202106!$B:$G,6,0),0)/$H$7</f>
        <v>0</v>
      </c>
      <c r="F1057" s="279">
        <f>+IFERROR(VLOOKUP(B1057,BP_202006!$B:$G,6,0),0)/$H$7</f>
        <v>0</v>
      </c>
      <c r="G1057" s="279">
        <f t="shared" si="40"/>
        <v>0</v>
      </c>
    </row>
    <row r="1058" spans="1:7">
      <c r="A1058" s="278">
        <f t="shared" si="41"/>
        <v>4</v>
      </c>
      <c r="B1058" s="318">
        <v>5307</v>
      </c>
      <c r="C1058" s="278" t="s">
        <v>1238</v>
      </c>
      <c r="D1058" s="279">
        <f>+IFERROR(VLOOKUP(B1058,BP_202206!$B:$G,6,0),0)/$H$7</f>
        <v>0</v>
      </c>
      <c r="E1058" s="279">
        <f>+IFERROR(VLOOKUP(B1058,BP_202106!$B:$G,6,0),0)/$H$7</f>
        <v>0</v>
      </c>
      <c r="F1058" s="279">
        <f>+IFERROR(VLOOKUP(B1058,BP_202006!$B:$G,6,0),0)/$H$7</f>
        <v>0</v>
      </c>
      <c r="G1058" s="279">
        <f t="shared" si="40"/>
        <v>0</v>
      </c>
    </row>
    <row r="1059" spans="1:7">
      <c r="A1059" s="278">
        <f t="shared" si="41"/>
        <v>6</v>
      </c>
      <c r="B1059" s="318">
        <v>530701</v>
      </c>
      <c r="C1059" s="278" t="s">
        <v>1238</v>
      </c>
      <c r="D1059" s="279">
        <f>+IFERROR(VLOOKUP(B1059,BP_202206!$B:$G,6,0),0)/$H$7</f>
        <v>0</v>
      </c>
      <c r="E1059" s="279">
        <f>+IFERROR(VLOOKUP(B1059,BP_202106!$B:$G,6,0),0)/$H$7</f>
        <v>0</v>
      </c>
      <c r="F1059" s="279">
        <f>+IFERROR(VLOOKUP(B1059,BP_202006!$B:$G,6,0),0)/$H$7</f>
        <v>0</v>
      </c>
      <c r="G1059" s="279">
        <f t="shared" si="40"/>
        <v>0</v>
      </c>
    </row>
    <row r="1060" spans="1:7">
      <c r="A1060" s="278">
        <f t="shared" si="41"/>
        <v>8</v>
      </c>
      <c r="B1060" s="318">
        <v>53070105</v>
      </c>
      <c r="C1060" s="278" t="s">
        <v>488</v>
      </c>
      <c r="D1060" s="279">
        <f>+IFERROR(VLOOKUP(B1060,BP_202206!$B:$G,6,0),0)/$H$7</f>
        <v>0</v>
      </c>
      <c r="E1060" s="279">
        <f>+IFERROR(VLOOKUP(B1060,BP_202106!$B:$G,6,0),0)/$H$7</f>
        <v>0</v>
      </c>
      <c r="F1060" s="279">
        <f>+IFERROR(VLOOKUP(B1060,BP_202006!$B:$G,6,0),0)/$H$7</f>
        <v>0</v>
      </c>
      <c r="G1060" s="279">
        <f t="shared" ref="G1060:G1123" si="42">+D1060-E1060</f>
        <v>0</v>
      </c>
    </row>
    <row r="1061" spans="1:7">
      <c r="A1061" s="278">
        <f t="shared" si="41"/>
        <v>8</v>
      </c>
      <c r="B1061" s="318">
        <v>53070108</v>
      </c>
      <c r="C1061" s="278" t="s">
        <v>489</v>
      </c>
      <c r="D1061" s="279">
        <f>+IFERROR(VLOOKUP(B1061,BP_202206!$B:$G,6,0),0)/$H$7</f>
        <v>0</v>
      </c>
      <c r="E1061" s="279">
        <f>+IFERROR(VLOOKUP(B1061,BP_202106!$B:$G,6,0),0)/$H$7</f>
        <v>0</v>
      </c>
      <c r="F1061" s="279">
        <f>+IFERROR(VLOOKUP(B1061,BP_202006!$B:$G,6,0),0)/$H$7</f>
        <v>0</v>
      </c>
      <c r="G1061" s="279">
        <f t="shared" si="42"/>
        <v>0</v>
      </c>
    </row>
    <row r="1062" spans="1:7">
      <c r="A1062" s="278">
        <f t="shared" si="41"/>
        <v>8</v>
      </c>
      <c r="B1062" s="318">
        <v>53070110</v>
      </c>
      <c r="C1062" s="278" t="s">
        <v>490</v>
      </c>
      <c r="D1062" s="279">
        <f>+IFERROR(VLOOKUP(B1062,BP_202206!$B:$G,6,0),0)/$H$7</f>
        <v>0</v>
      </c>
      <c r="E1062" s="279">
        <f>+IFERROR(VLOOKUP(B1062,BP_202106!$B:$G,6,0),0)/$H$7</f>
        <v>0</v>
      </c>
      <c r="F1062" s="279">
        <f>+IFERROR(VLOOKUP(B1062,BP_202006!$B:$G,6,0),0)/$H$7</f>
        <v>0</v>
      </c>
      <c r="G1062" s="279">
        <f t="shared" si="42"/>
        <v>0</v>
      </c>
    </row>
    <row r="1063" spans="1:7">
      <c r="A1063" s="278">
        <f t="shared" si="41"/>
        <v>8</v>
      </c>
      <c r="B1063" s="318">
        <v>53070111</v>
      </c>
      <c r="C1063" s="278" t="s">
        <v>491</v>
      </c>
      <c r="D1063" s="279">
        <f>+IFERROR(VLOOKUP(B1063,BP_202206!$B:$G,6,0),0)/$H$7</f>
        <v>0</v>
      </c>
      <c r="E1063" s="279">
        <f>+IFERROR(VLOOKUP(B1063,BP_202106!$B:$G,6,0),0)/$H$7</f>
        <v>0</v>
      </c>
      <c r="F1063" s="279">
        <f>+IFERROR(VLOOKUP(B1063,BP_202006!$B:$G,6,0),0)/$H$7</f>
        <v>0</v>
      </c>
      <c r="G1063" s="279">
        <f t="shared" si="42"/>
        <v>0</v>
      </c>
    </row>
    <row r="1064" spans="1:7">
      <c r="A1064" s="278">
        <f t="shared" si="41"/>
        <v>4</v>
      </c>
      <c r="B1064" s="318">
        <v>5313</v>
      </c>
      <c r="C1064" s="278" t="s">
        <v>819</v>
      </c>
      <c r="D1064" s="279">
        <f>+IFERROR(VLOOKUP(B1064,BP_202206!$B:$G,6,0),0)/$H$7</f>
        <v>0</v>
      </c>
      <c r="E1064" s="279">
        <f>+IFERROR(VLOOKUP(B1064,BP_202106!$B:$G,6,0),0)/$H$7</f>
        <v>0</v>
      </c>
      <c r="F1064" s="279">
        <f>+IFERROR(VLOOKUP(B1064,BP_202006!$B:$G,6,0),0)/$H$7</f>
        <v>0</v>
      </c>
      <c r="G1064" s="279">
        <f t="shared" si="42"/>
        <v>0</v>
      </c>
    </row>
    <row r="1065" spans="1:7">
      <c r="A1065" s="278">
        <f t="shared" si="41"/>
        <v>6</v>
      </c>
      <c r="B1065" s="318">
        <v>531301</v>
      </c>
      <c r="C1065" s="278" t="s">
        <v>819</v>
      </c>
      <c r="D1065" s="279">
        <f>+IFERROR(VLOOKUP(B1065,BP_202206!$B:$G,6,0),0)/$H$7</f>
        <v>0</v>
      </c>
      <c r="E1065" s="279">
        <f>+IFERROR(VLOOKUP(B1065,BP_202106!$B:$G,6,0),0)/$H$7</f>
        <v>0</v>
      </c>
      <c r="F1065" s="279">
        <f>+IFERROR(VLOOKUP(B1065,BP_202006!$B:$G,6,0),0)/$H$7</f>
        <v>0</v>
      </c>
      <c r="G1065" s="279">
        <f t="shared" si="42"/>
        <v>0</v>
      </c>
    </row>
    <row r="1066" spans="1:7">
      <c r="A1066" s="278">
        <f t="shared" si="41"/>
        <v>8</v>
      </c>
      <c r="B1066" s="318">
        <v>53130101</v>
      </c>
      <c r="C1066" s="278" t="s">
        <v>1239</v>
      </c>
      <c r="D1066" s="279">
        <f>+IFERROR(VLOOKUP(B1066,BP_202206!$B:$G,6,0),0)/$H$7</f>
        <v>0</v>
      </c>
      <c r="E1066" s="279">
        <f>+IFERROR(VLOOKUP(B1066,BP_202106!$B:$G,6,0),0)/$H$7</f>
        <v>0</v>
      </c>
      <c r="F1066" s="279">
        <f>+IFERROR(VLOOKUP(B1066,BP_202006!$B:$G,6,0),0)/$H$7</f>
        <v>0</v>
      </c>
      <c r="G1066" s="279">
        <f t="shared" si="42"/>
        <v>0</v>
      </c>
    </row>
    <row r="1067" spans="1:7">
      <c r="A1067" s="278">
        <f t="shared" si="41"/>
        <v>8</v>
      </c>
      <c r="B1067" s="318">
        <v>53130102</v>
      </c>
      <c r="C1067" s="278" t="s">
        <v>1240</v>
      </c>
      <c r="D1067" s="279">
        <f>+IFERROR(VLOOKUP(B1067,BP_202206!$B:$G,6,0),0)/$H$7</f>
        <v>0</v>
      </c>
      <c r="E1067" s="279">
        <f>+IFERROR(VLOOKUP(B1067,BP_202106!$B:$G,6,0),0)/$H$7</f>
        <v>0</v>
      </c>
      <c r="F1067" s="279">
        <f>+IFERROR(VLOOKUP(B1067,BP_202006!$B:$G,6,0),0)/$H$7</f>
        <v>0</v>
      </c>
      <c r="G1067" s="279">
        <f t="shared" si="42"/>
        <v>0</v>
      </c>
    </row>
    <row r="1068" spans="1:7">
      <c r="A1068" s="278">
        <f t="shared" si="41"/>
        <v>8</v>
      </c>
      <c r="B1068" s="318">
        <v>53130103</v>
      </c>
      <c r="C1068" s="278" t="s">
        <v>1241</v>
      </c>
      <c r="D1068" s="279">
        <f>+IFERROR(VLOOKUP(B1068,BP_202206!$B:$G,6,0),0)/$H$7</f>
        <v>0</v>
      </c>
      <c r="E1068" s="279">
        <f>+IFERROR(VLOOKUP(B1068,BP_202106!$B:$G,6,0),0)/$H$7</f>
        <v>0</v>
      </c>
      <c r="F1068" s="279">
        <f>+IFERROR(VLOOKUP(B1068,BP_202006!$B:$G,6,0),0)/$H$7</f>
        <v>0</v>
      </c>
      <c r="G1068" s="279">
        <f t="shared" si="42"/>
        <v>0</v>
      </c>
    </row>
    <row r="1069" spans="1:7">
      <c r="A1069" s="278">
        <f t="shared" si="41"/>
        <v>8</v>
      </c>
      <c r="B1069" s="318">
        <v>53130190</v>
      </c>
      <c r="C1069" s="278" t="s">
        <v>1242</v>
      </c>
      <c r="D1069" s="279">
        <f>+IFERROR(VLOOKUP(B1069,BP_202206!$B:$G,6,0),0)/$H$7</f>
        <v>0</v>
      </c>
      <c r="E1069" s="279">
        <f>+IFERROR(VLOOKUP(B1069,BP_202106!$B:$G,6,0),0)/$H$7</f>
        <v>0</v>
      </c>
      <c r="F1069" s="279">
        <f>+IFERROR(VLOOKUP(B1069,BP_202006!$B:$G,6,0),0)/$H$7</f>
        <v>0</v>
      </c>
      <c r="G1069" s="279">
        <f t="shared" si="42"/>
        <v>0</v>
      </c>
    </row>
    <row r="1070" spans="1:7">
      <c r="A1070" s="278">
        <f t="shared" si="41"/>
        <v>4</v>
      </c>
      <c r="B1070" s="318">
        <v>5330</v>
      </c>
      <c r="C1070" s="278" t="s">
        <v>1243</v>
      </c>
      <c r="D1070" s="279">
        <f>+IFERROR(VLOOKUP(B1070,BP_202206!$B:$G,6,0),0)/$H$7</f>
        <v>233.69021025000001</v>
      </c>
      <c r="E1070" s="279">
        <f>+IFERROR(VLOOKUP(B1070,BP_202106!$B:$G,6,0),0)/$H$7</f>
        <v>255.70573723000001</v>
      </c>
      <c r="F1070" s="279">
        <f>+IFERROR(VLOOKUP(B1070,BP_202006!$B:$G,6,0),0)/$H$7</f>
        <v>229.28299153</v>
      </c>
      <c r="G1070" s="279">
        <f t="shared" si="42"/>
        <v>-22.015526980000004</v>
      </c>
    </row>
    <row r="1071" spans="1:7">
      <c r="A1071" s="278">
        <f t="shared" si="41"/>
        <v>6</v>
      </c>
      <c r="B1071" s="318">
        <v>533001</v>
      </c>
      <c r="C1071" s="278" t="s">
        <v>1244</v>
      </c>
      <c r="D1071" s="279">
        <f>+IFERROR(VLOOKUP(B1071,BP_202206!$B:$G,6,0),0)/$H$7</f>
        <v>233.69021025000001</v>
      </c>
      <c r="E1071" s="279">
        <f>+IFERROR(VLOOKUP(B1071,BP_202106!$B:$G,6,0),0)/$H$7</f>
        <v>255.70573723000001</v>
      </c>
      <c r="F1071" s="279">
        <f>+IFERROR(VLOOKUP(B1071,BP_202006!$B:$G,6,0),0)/$H$7</f>
        <v>229.28299153</v>
      </c>
      <c r="G1071" s="279">
        <f t="shared" si="42"/>
        <v>-22.015526980000004</v>
      </c>
    </row>
    <row r="1072" spans="1:7">
      <c r="A1072" s="278">
        <f t="shared" si="41"/>
        <v>8</v>
      </c>
      <c r="B1072" s="318">
        <v>53300101</v>
      </c>
      <c r="C1072" s="278" t="s">
        <v>1245</v>
      </c>
      <c r="D1072" s="279">
        <f>+IFERROR(VLOOKUP(B1072,BP_202206!$B:$G,6,0),0)/$H$7</f>
        <v>130.65086027999999</v>
      </c>
      <c r="E1072" s="279">
        <f>+IFERROR(VLOOKUP(B1072,BP_202106!$B:$G,6,0),0)/$H$7</f>
        <v>139.56806028</v>
      </c>
      <c r="F1072" s="279">
        <f>+IFERROR(VLOOKUP(B1072,BP_202006!$B:$G,6,0),0)/$H$7</f>
        <v>139.56806028</v>
      </c>
      <c r="G1072" s="279">
        <f t="shared" si="42"/>
        <v>-8.9172000000000082</v>
      </c>
    </row>
    <row r="1073" spans="1:7">
      <c r="A1073" s="278">
        <f t="shared" si="41"/>
        <v>8</v>
      </c>
      <c r="B1073" s="318">
        <v>53300104</v>
      </c>
      <c r="C1073" s="278" t="s">
        <v>1246</v>
      </c>
      <c r="D1073" s="279">
        <f>+IFERROR(VLOOKUP(B1073,BP_202206!$B:$G,6,0),0)/$H$7</f>
        <v>2.9408083700000001</v>
      </c>
      <c r="E1073" s="279">
        <f>+IFERROR(VLOOKUP(B1073,BP_202106!$B:$G,6,0),0)/$H$7</f>
        <v>7.7545768700000011</v>
      </c>
      <c r="F1073" s="279">
        <f>+IFERROR(VLOOKUP(B1073,BP_202006!$B:$G,6,0),0)/$H$7</f>
        <v>7.7574359799999995</v>
      </c>
      <c r="G1073" s="279">
        <f t="shared" si="42"/>
        <v>-4.813768500000001</v>
      </c>
    </row>
    <row r="1074" spans="1:7">
      <c r="A1074" s="278">
        <f t="shared" si="41"/>
        <v>8</v>
      </c>
      <c r="B1074" s="318">
        <v>53300106</v>
      </c>
      <c r="C1074" s="278" t="s">
        <v>1247</v>
      </c>
      <c r="D1074" s="279">
        <f>+IFERROR(VLOOKUP(B1074,BP_202206!$B:$G,6,0),0)/$H$7</f>
        <v>0.29358005999999998</v>
      </c>
      <c r="E1074" s="279">
        <f>+IFERROR(VLOOKUP(B1074,BP_202106!$B:$G,6,0),0)/$H$7</f>
        <v>0.91524486000000005</v>
      </c>
      <c r="F1074" s="279">
        <f>+IFERROR(VLOOKUP(B1074,BP_202006!$B:$G,6,0),0)/$H$7</f>
        <v>0.91524486000000005</v>
      </c>
      <c r="G1074" s="279">
        <f t="shared" si="42"/>
        <v>-0.62166480000000002</v>
      </c>
    </row>
    <row r="1075" spans="1:7">
      <c r="A1075" s="278">
        <f t="shared" si="41"/>
        <v>8</v>
      </c>
      <c r="B1075" s="318">
        <v>53300107</v>
      </c>
      <c r="C1075" s="278" t="s">
        <v>1248</v>
      </c>
      <c r="D1075" s="279">
        <f>+IFERROR(VLOOKUP(B1075,BP_202206!$B:$G,6,0),0)/$H$7</f>
        <v>99.804961539999994</v>
      </c>
      <c r="E1075" s="279">
        <f>+IFERROR(VLOOKUP(B1075,BP_202106!$B:$G,6,0),0)/$H$7</f>
        <v>107.46785522</v>
      </c>
      <c r="F1075" s="279">
        <f>+IFERROR(VLOOKUP(B1075,BP_202006!$B:$G,6,0),0)/$H$7</f>
        <v>81.042250409999994</v>
      </c>
      <c r="G1075" s="279">
        <f t="shared" si="42"/>
        <v>-7.6628936800000105</v>
      </c>
    </row>
    <row r="1076" spans="1:7">
      <c r="A1076" s="278">
        <f t="shared" si="41"/>
        <v>4</v>
      </c>
      <c r="B1076" s="318">
        <v>5344</v>
      </c>
      <c r="C1076" s="278" t="s">
        <v>1249</v>
      </c>
      <c r="D1076" s="279">
        <f>+IFERROR(VLOOKUP(B1076,BP_202206!$B:$G,6,0),0)/$H$7</f>
        <v>0</v>
      </c>
      <c r="E1076" s="279">
        <f>+IFERROR(VLOOKUP(B1076,BP_202106!$B:$G,6,0),0)/$H$7</f>
        <v>0</v>
      </c>
      <c r="F1076" s="279">
        <f>+IFERROR(VLOOKUP(B1076,BP_202006!$B:$G,6,0),0)/$H$7</f>
        <v>0</v>
      </c>
      <c r="G1076" s="279">
        <f t="shared" si="42"/>
        <v>0</v>
      </c>
    </row>
    <row r="1077" spans="1:7">
      <c r="A1077" s="278">
        <f t="shared" si="41"/>
        <v>6</v>
      </c>
      <c r="B1077" s="318">
        <v>534401</v>
      </c>
      <c r="C1077" s="278" t="s">
        <v>1250</v>
      </c>
      <c r="D1077" s="279">
        <f>+IFERROR(VLOOKUP(B1077,BP_202206!$B:$G,6,0),0)/$H$7</f>
        <v>0</v>
      </c>
      <c r="E1077" s="279">
        <f>+IFERROR(VLOOKUP(B1077,BP_202106!$B:$G,6,0),0)/$H$7</f>
        <v>0</v>
      </c>
      <c r="F1077" s="279">
        <f>+IFERROR(VLOOKUP(B1077,BP_202006!$B:$G,6,0),0)/$H$7</f>
        <v>0</v>
      </c>
      <c r="G1077" s="279">
        <f t="shared" si="42"/>
        <v>0</v>
      </c>
    </row>
    <row r="1078" spans="1:7">
      <c r="A1078" s="278">
        <f t="shared" si="41"/>
        <v>8</v>
      </c>
      <c r="B1078" s="318">
        <v>53440101</v>
      </c>
      <c r="C1078" s="278" t="s">
        <v>1251</v>
      </c>
      <c r="D1078" s="279">
        <f>+IFERROR(VLOOKUP(B1078,BP_202206!$B:$G,6,0),0)/$H$7</f>
        <v>0</v>
      </c>
      <c r="E1078" s="279">
        <f>+IFERROR(VLOOKUP(B1078,BP_202106!$B:$G,6,0),0)/$H$7</f>
        <v>0</v>
      </c>
      <c r="F1078" s="279">
        <f>+IFERROR(VLOOKUP(B1078,BP_202006!$B:$G,6,0),0)/$H$7</f>
        <v>0</v>
      </c>
      <c r="G1078" s="279">
        <f t="shared" si="42"/>
        <v>0</v>
      </c>
    </row>
    <row r="1079" spans="1:7">
      <c r="A1079" s="278">
        <f t="shared" si="41"/>
        <v>8</v>
      </c>
      <c r="B1079" s="318">
        <v>53440102</v>
      </c>
      <c r="C1079" s="278" t="s">
        <v>1252</v>
      </c>
      <c r="D1079" s="279">
        <f>+IFERROR(VLOOKUP(B1079,BP_202206!$B:$G,6,0),0)/$H$7</f>
        <v>0</v>
      </c>
      <c r="E1079" s="279">
        <f>+IFERROR(VLOOKUP(B1079,BP_202106!$B:$G,6,0),0)/$H$7</f>
        <v>0</v>
      </c>
      <c r="F1079" s="279">
        <f>+IFERROR(VLOOKUP(B1079,BP_202006!$B:$G,6,0),0)/$H$7</f>
        <v>0</v>
      </c>
      <c r="G1079" s="279">
        <f t="shared" si="42"/>
        <v>0</v>
      </c>
    </row>
    <row r="1080" spans="1:7">
      <c r="A1080" s="278">
        <f t="shared" si="41"/>
        <v>8</v>
      </c>
      <c r="B1080" s="318">
        <v>53440105</v>
      </c>
      <c r="C1080" s="278" t="s">
        <v>1253</v>
      </c>
      <c r="D1080" s="279">
        <f>+IFERROR(VLOOKUP(B1080,BP_202206!$B:$G,6,0),0)/$H$7</f>
        <v>0</v>
      </c>
      <c r="E1080" s="279">
        <f>+IFERROR(VLOOKUP(B1080,BP_202106!$B:$G,6,0),0)/$H$7</f>
        <v>0</v>
      </c>
      <c r="F1080" s="279">
        <f>+IFERROR(VLOOKUP(B1080,BP_202006!$B:$G,6,0),0)/$H$7</f>
        <v>0</v>
      </c>
      <c r="G1080" s="279">
        <f t="shared" si="42"/>
        <v>0</v>
      </c>
    </row>
    <row r="1081" spans="1:7">
      <c r="A1081" s="278">
        <f t="shared" si="41"/>
        <v>8</v>
      </c>
      <c r="B1081" s="318">
        <v>53440106</v>
      </c>
      <c r="C1081" s="278" t="s">
        <v>1254</v>
      </c>
      <c r="D1081" s="279">
        <f>+IFERROR(VLOOKUP(B1081,BP_202206!$B:$G,6,0),0)/$H$7</f>
        <v>0</v>
      </c>
      <c r="E1081" s="279">
        <f>+IFERROR(VLOOKUP(B1081,BP_202106!$B:$G,6,0),0)/$H$7</f>
        <v>0</v>
      </c>
      <c r="F1081" s="279">
        <f>+IFERROR(VLOOKUP(B1081,BP_202006!$B:$G,6,0),0)/$H$7</f>
        <v>0</v>
      </c>
      <c r="G1081" s="279">
        <f t="shared" si="42"/>
        <v>0</v>
      </c>
    </row>
    <row r="1082" spans="1:7">
      <c r="A1082" s="278">
        <f t="shared" si="41"/>
        <v>2</v>
      </c>
      <c r="B1082" s="318">
        <v>58</v>
      </c>
      <c r="C1082" s="278" t="s">
        <v>1255</v>
      </c>
      <c r="D1082" s="279">
        <f>+IFERROR(VLOOKUP(B1082,BP_202206!$B:$G,6,0),0)/$H$7</f>
        <v>60.635053729999989</v>
      </c>
      <c r="E1082" s="279">
        <f>+IFERROR(VLOOKUP(B1082,BP_202106!$B:$G,6,0),0)/$H$7</f>
        <v>74.231684270000017</v>
      </c>
      <c r="F1082" s="279">
        <f>+IFERROR(VLOOKUP(B1082,BP_202006!$B:$G,6,0),0)/$H$7</f>
        <v>56.69469754</v>
      </c>
      <c r="G1082" s="279">
        <f t="shared" si="42"/>
        <v>-13.596630540000028</v>
      </c>
    </row>
    <row r="1083" spans="1:7">
      <c r="A1083" s="278">
        <f t="shared" si="41"/>
        <v>4</v>
      </c>
      <c r="B1083" s="318">
        <v>5801</v>
      </c>
      <c r="C1083" s="278" t="s">
        <v>1256</v>
      </c>
      <c r="D1083" s="279">
        <f>+IFERROR(VLOOKUP(B1083,BP_202206!$B:$G,6,0),0)/$H$7</f>
        <v>0</v>
      </c>
      <c r="E1083" s="279">
        <f>+IFERROR(VLOOKUP(B1083,BP_202106!$B:$G,6,0),0)/$H$7</f>
        <v>0</v>
      </c>
      <c r="F1083" s="279">
        <f>+IFERROR(VLOOKUP(B1083,BP_202006!$B:$G,6,0),0)/$H$7</f>
        <v>0</v>
      </c>
      <c r="G1083" s="279">
        <f t="shared" si="42"/>
        <v>0</v>
      </c>
    </row>
    <row r="1084" spans="1:7">
      <c r="A1084" s="278">
        <f t="shared" si="41"/>
        <v>6</v>
      </c>
      <c r="B1084" s="318">
        <v>580101</v>
      </c>
      <c r="C1084" s="278" t="s">
        <v>1256</v>
      </c>
      <c r="D1084" s="279">
        <f>+IFERROR(VLOOKUP(B1084,BP_202206!$B:$G,6,0),0)/$H$7</f>
        <v>0</v>
      </c>
      <c r="E1084" s="279">
        <f>+IFERROR(VLOOKUP(B1084,BP_202106!$B:$G,6,0),0)/$H$7</f>
        <v>0</v>
      </c>
      <c r="F1084" s="279">
        <f>+IFERROR(VLOOKUP(B1084,BP_202006!$B:$G,6,0),0)/$H$7</f>
        <v>0</v>
      </c>
      <c r="G1084" s="279">
        <f t="shared" si="42"/>
        <v>0</v>
      </c>
    </row>
    <row r="1085" spans="1:7">
      <c r="A1085" s="278">
        <f t="shared" si="41"/>
        <v>8</v>
      </c>
      <c r="B1085" s="318">
        <v>58010110</v>
      </c>
      <c r="C1085" s="278" t="s">
        <v>1257</v>
      </c>
      <c r="D1085" s="279">
        <f>+IFERROR(VLOOKUP(B1085,BP_202206!$B:$G,6,0),0)/$H$7</f>
        <v>0</v>
      </c>
      <c r="E1085" s="279">
        <f>+IFERROR(VLOOKUP(B1085,BP_202106!$B:$G,6,0),0)/$H$7</f>
        <v>0</v>
      </c>
      <c r="F1085" s="279">
        <f>+IFERROR(VLOOKUP(B1085,BP_202006!$B:$G,6,0),0)/$H$7</f>
        <v>0</v>
      </c>
      <c r="G1085" s="279">
        <f t="shared" si="42"/>
        <v>0</v>
      </c>
    </row>
    <row r="1086" spans="1:7">
      <c r="A1086" s="278">
        <f t="shared" si="41"/>
        <v>8</v>
      </c>
      <c r="B1086" s="318">
        <v>58010190</v>
      </c>
      <c r="C1086" s="278" t="s">
        <v>1258</v>
      </c>
      <c r="D1086" s="279">
        <f>+IFERROR(VLOOKUP(B1086,BP_202206!$B:$G,6,0),0)/$H$7</f>
        <v>0</v>
      </c>
      <c r="E1086" s="279">
        <f>+IFERROR(VLOOKUP(B1086,BP_202106!$B:$G,6,0),0)/$H$7</f>
        <v>0</v>
      </c>
      <c r="F1086" s="279">
        <f>+IFERROR(VLOOKUP(B1086,BP_202006!$B:$G,6,0),0)/$H$7</f>
        <v>0</v>
      </c>
      <c r="G1086" s="279">
        <f t="shared" si="42"/>
        <v>0</v>
      </c>
    </row>
    <row r="1087" spans="1:7">
      <c r="A1087" s="278">
        <f t="shared" si="41"/>
        <v>4</v>
      </c>
      <c r="B1087" s="318">
        <v>5802</v>
      </c>
      <c r="C1087" s="278" t="s">
        <v>1259</v>
      </c>
      <c r="D1087" s="279">
        <f>+IFERROR(VLOOKUP(B1087,BP_202206!$B:$G,6,0),0)/$H$7</f>
        <v>59.641589679999996</v>
      </c>
      <c r="E1087" s="279">
        <f>+IFERROR(VLOOKUP(B1087,BP_202106!$B:$G,6,0),0)/$H$7</f>
        <v>74.228941070000005</v>
      </c>
      <c r="F1087" s="279">
        <f>+IFERROR(VLOOKUP(B1087,BP_202006!$B:$G,6,0),0)/$H$7</f>
        <v>54.857835049999998</v>
      </c>
      <c r="G1087" s="279">
        <f t="shared" si="42"/>
        <v>-14.587351390000009</v>
      </c>
    </row>
    <row r="1088" spans="1:7">
      <c r="A1088" s="278">
        <f t="shared" si="41"/>
        <v>6</v>
      </c>
      <c r="B1088" s="318">
        <v>580201</v>
      </c>
      <c r="C1088" s="278" t="s">
        <v>1259</v>
      </c>
      <c r="D1088" s="279">
        <f>+IFERROR(VLOOKUP(B1088,BP_202206!$B:$G,6,0),0)/$H$7</f>
        <v>59.641589679999996</v>
      </c>
      <c r="E1088" s="279">
        <f>+IFERROR(VLOOKUP(B1088,BP_202106!$B:$G,6,0),0)/$H$7</f>
        <v>74.228941070000005</v>
      </c>
      <c r="F1088" s="279">
        <f>+IFERROR(VLOOKUP(B1088,BP_202006!$B:$G,6,0),0)/$H$7</f>
        <v>54.857835049999998</v>
      </c>
      <c r="G1088" s="279">
        <f t="shared" si="42"/>
        <v>-14.587351390000009</v>
      </c>
    </row>
    <row r="1089" spans="1:7">
      <c r="A1089" s="278">
        <f t="shared" ref="A1089:A1158" si="43">+LEN(B1089)</f>
        <v>8</v>
      </c>
      <c r="B1089" s="318">
        <v>58020137</v>
      </c>
      <c r="C1089" s="278" t="s">
        <v>1260</v>
      </c>
      <c r="D1089" s="279">
        <f>+IFERROR(VLOOKUP(B1089,BP_202206!$B:$G,6,0),0)/$H$7</f>
        <v>0</v>
      </c>
      <c r="E1089" s="279">
        <f>+IFERROR(VLOOKUP(B1089,BP_202106!$B:$G,6,0),0)/$H$7</f>
        <v>0</v>
      </c>
      <c r="F1089" s="279">
        <f>+IFERROR(VLOOKUP(B1089,BP_202006!$B:$G,6,0),0)/$H$7</f>
        <v>0</v>
      </c>
      <c r="G1089" s="279">
        <f t="shared" si="42"/>
        <v>0</v>
      </c>
    </row>
    <row r="1090" spans="1:7">
      <c r="A1090" s="278">
        <f t="shared" si="43"/>
        <v>8</v>
      </c>
      <c r="B1090" s="318">
        <v>58020138</v>
      </c>
      <c r="C1090" s="278" t="s">
        <v>1261</v>
      </c>
      <c r="D1090" s="279">
        <f>+IFERROR(VLOOKUP(B1090,BP_202206!$B:$G,6,0),0)/$H$7</f>
        <v>0.70325714999999989</v>
      </c>
      <c r="E1090" s="279">
        <f>+IFERROR(VLOOKUP(B1090,BP_202106!$B:$G,6,0),0)/$H$7</f>
        <v>3.4359897899999994</v>
      </c>
      <c r="F1090" s="279">
        <f>+IFERROR(VLOOKUP(B1090,BP_202006!$B:$G,6,0),0)/$H$7</f>
        <v>3.6347624699999996</v>
      </c>
      <c r="G1090" s="279">
        <f t="shared" si="42"/>
        <v>-2.7327326399999996</v>
      </c>
    </row>
    <row r="1091" spans="1:7">
      <c r="A1091" s="278">
        <f t="shared" si="43"/>
        <v>8</v>
      </c>
      <c r="B1091" s="318">
        <v>58020139</v>
      </c>
      <c r="C1091" s="278" t="s">
        <v>1262</v>
      </c>
      <c r="D1091" s="279">
        <f>+IFERROR(VLOOKUP(B1091,BP_202206!$B:$G,6,0),0)/$H$7</f>
        <v>58.938332529999997</v>
      </c>
      <c r="E1091" s="279">
        <f>+IFERROR(VLOOKUP(B1091,BP_202106!$B:$G,6,0),0)/$H$7</f>
        <v>70.792951279999997</v>
      </c>
      <c r="F1091" s="279">
        <f>+IFERROR(VLOOKUP(B1091,BP_202006!$B:$G,6,0),0)/$H$7</f>
        <v>51.21593258</v>
      </c>
      <c r="G1091" s="279">
        <f t="shared" si="42"/>
        <v>-11.85461875</v>
      </c>
    </row>
    <row r="1092" spans="1:7">
      <c r="A1092" s="278">
        <f t="shared" si="43"/>
        <v>8</v>
      </c>
      <c r="B1092" s="318">
        <v>58020190</v>
      </c>
      <c r="C1092" s="278" t="s">
        <v>1263</v>
      </c>
      <c r="D1092" s="279">
        <f>+IFERROR(VLOOKUP(B1092,BP_202206!$B:$G,6,0),0)/$H$7</f>
        <v>0</v>
      </c>
      <c r="E1092" s="279">
        <f>+IFERROR(VLOOKUP(B1092,BP_202106!$B:$G,6,0),0)/$H$7</f>
        <v>0</v>
      </c>
      <c r="F1092" s="279">
        <f>+IFERROR(VLOOKUP(B1092,BP_202006!$B:$G,6,0),0)/$H$7</f>
        <v>7.1399999999999996E-3</v>
      </c>
      <c r="G1092" s="279">
        <f t="shared" si="42"/>
        <v>0</v>
      </c>
    </row>
    <row r="1093" spans="1:7">
      <c r="A1093" s="278">
        <f t="shared" si="43"/>
        <v>8</v>
      </c>
      <c r="B1093" s="318">
        <v>58020196</v>
      </c>
      <c r="C1093" s="278" t="s">
        <v>1264</v>
      </c>
      <c r="D1093" s="279">
        <f>+IFERROR(VLOOKUP(B1093,BP_202206!$B:$G,6,0),0)/$H$7</f>
        <v>0</v>
      </c>
      <c r="E1093" s="279">
        <f>+IFERROR(VLOOKUP(B1093,BP_202106!$B:$G,6,0),0)/$H$7</f>
        <v>0</v>
      </c>
      <c r="F1093" s="279">
        <f>+IFERROR(VLOOKUP(B1093,BP_202006!$B:$G,6,0),0)/$H$7</f>
        <v>0</v>
      </c>
      <c r="G1093" s="279">
        <f t="shared" si="42"/>
        <v>0</v>
      </c>
    </row>
    <row r="1094" spans="1:7">
      <c r="A1094" s="278">
        <f t="shared" si="43"/>
        <v>8</v>
      </c>
      <c r="B1094" s="318">
        <v>58020199</v>
      </c>
      <c r="C1094" s="278" t="s">
        <v>1265</v>
      </c>
      <c r="D1094" s="279">
        <f>+IFERROR(VLOOKUP(B1094,BP_202206!$B:$G,6,0),0)/$H$7</f>
        <v>0</v>
      </c>
      <c r="E1094" s="279">
        <f>+IFERROR(VLOOKUP(B1094,BP_202106!$B:$G,6,0),0)/$H$7</f>
        <v>0</v>
      </c>
      <c r="F1094" s="279">
        <f>+IFERROR(VLOOKUP(B1094,BP_202006!$B:$G,6,0),0)/$H$7</f>
        <v>0</v>
      </c>
      <c r="G1094" s="279">
        <f t="shared" si="42"/>
        <v>0</v>
      </c>
    </row>
    <row r="1095" spans="1:7">
      <c r="A1095" s="278">
        <f t="shared" si="43"/>
        <v>4</v>
      </c>
      <c r="B1095" s="318">
        <v>5803</v>
      </c>
      <c r="C1095" s="278" t="s">
        <v>979</v>
      </c>
      <c r="D1095" s="279">
        <f>+IFERROR(VLOOKUP(B1095,BP_202206!$B:$G,6,0),0)/$H$7</f>
        <v>0</v>
      </c>
      <c r="E1095" s="279">
        <f>+IFERROR(VLOOKUP(B1095,BP_202106!$B:$G,6,0),0)/$H$7</f>
        <v>0</v>
      </c>
      <c r="F1095" s="279">
        <f>+IFERROR(VLOOKUP(B1095,BP_202006!$B:$G,6,0),0)/$H$7</f>
        <v>0</v>
      </c>
      <c r="G1095" s="279">
        <f t="shared" si="42"/>
        <v>0</v>
      </c>
    </row>
    <row r="1096" spans="1:7">
      <c r="A1096" s="278">
        <f t="shared" si="43"/>
        <v>8</v>
      </c>
      <c r="B1096" s="318">
        <v>58030101</v>
      </c>
      <c r="C1096" s="278" t="s">
        <v>1266</v>
      </c>
      <c r="D1096" s="279">
        <f>+IFERROR(VLOOKUP(B1096,BP_202206!$B:$G,6,0),0)/$H$7</f>
        <v>0</v>
      </c>
      <c r="E1096" s="279">
        <f>+IFERROR(VLOOKUP(B1096,BP_202106!$B:$G,6,0),0)/$H$7</f>
        <v>0</v>
      </c>
      <c r="F1096" s="279">
        <f>+IFERROR(VLOOKUP(B1096,BP_202006!$B:$G,6,0),0)/$H$7</f>
        <v>0</v>
      </c>
      <c r="G1096" s="279">
        <f t="shared" si="42"/>
        <v>0</v>
      </c>
    </row>
    <row r="1097" spans="1:7">
      <c r="A1097" s="278">
        <f t="shared" si="43"/>
        <v>8</v>
      </c>
      <c r="B1097" s="318">
        <v>58050168</v>
      </c>
      <c r="C1097" s="278" t="s">
        <v>1267</v>
      </c>
      <c r="D1097" s="279">
        <f>+IFERROR(VLOOKUP(B1097,BP_202206!$B:$G,6,0),0)/$H$7</f>
        <v>0</v>
      </c>
      <c r="E1097" s="279">
        <f>+IFERROR(VLOOKUP(B1097,BP_202106!$B:$G,6,0),0)/$H$7</f>
        <v>0</v>
      </c>
      <c r="F1097" s="279">
        <f>+IFERROR(VLOOKUP(B1097,BP_202006!$B:$G,6,0),0)/$H$7</f>
        <v>0</v>
      </c>
      <c r="G1097" s="279">
        <f t="shared" si="42"/>
        <v>0</v>
      </c>
    </row>
    <row r="1098" spans="1:7">
      <c r="A1098" s="278">
        <f t="shared" si="43"/>
        <v>8</v>
      </c>
      <c r="B1098" s="318">
        <v>58050190</v>
      </c>
      <c r="C1098" s="278" t="s">
        <v>1268</v>
      </c>
      <c r="D1098" s="279">
        <f>+IFERROR(VLOOKUP(B1098,BP_202206!$B:$G,6,0),0)/$H$7</f>
        <v>0</v>
      </c>
      <c r="E1098" s="279">
        <f>+IFERROR(VLOOKUP(B1098,BP_202106!$B:$G,6,0),0)/$H$7</f>
        <v>0</v>
      </c>
      <c r="F1098" s="279">
        <f>+IFERROR(VLOOKUP(B1098,BP_202006!$B:$G,6,0),0)/$H$7</f>
        <v>0</v>
      </c>
      <c r="G1098" s="279">
        <f t="shared" si="42"/>
        <v>0</v>
      </c>
    </row>
    <row r="1099" spans="1:7">
      <c r="A1099" s="278">
        <f t="shared" si="43"/>
        <v>4</v>
      </c>
      <c r="B1099" s="318">
        <v>5808</v>
      </c>
      <c r="C1099" s="278" t="s">
        <v>1269</v>
      </c>
      <c r="D1099" s="279">
        <f>+IFERROR(VLOOKUP(B1099,BP_202206!$B:$G,6,0),0)/$H$7</f>
        <v>0.75983999999999996</v>
      </c>
      <c r="E1099" s="279">
        <f>+IFERROR(VLOOKUP(B1099,BP_202106!$B:$G,6,0),0)/$H$7</f>
        <v>2.7369999999999998E-3</v>
      </c>
      <c r="F1099" s="279">
        <f>+IFERROR(VLOOKUP(B1099,BP_202006!$B:$G,6,0),0)/$H$7</f>
        <v>1.8368624899999999</v>
      </c>
      <c r="G1099" s="279">
        <f t="shared" si="42"/>
        <v>0.75710299999999997</v>
      </c>
    </row>
    <row r="1100" spans="1:7">
      <c r="A1100" s="278">
        <f t="shared" si="43"/>
        <v>6</v>
      </c>
      <c r="B1100" s="318">
        <v>580301</v>
      </c>
      <c r="C1100" s="278" t="s">
        <v>979</v>
      </c>
      <c r="D1100" s="279">
        <f>+IFERROR(VLOOKUP(B1100,BP_202206!$B:$G,6,0),0)/$H$7</f>
        <v>0</v>
      </c>
      <c r="E1100" s="279">
        <f>+IFERROR(VLOOKUP(B1100,BP_202106!$B:$G,6,0),0)/$H$7</f>
        <v>0</v>
      </c>
      <c r="F1100" s="279">
        <f>+IFERROR(VLOOKUP(B1100,BP_202006!$B:$G,6,0),0)/$H$7</f>
        <v>0</v>
      </c>
      <c r="G1100" s="279">
        <f t="shared" si="42"/>
        <v>0</v>
      </c>
    </row>
    <row r="1101" spans="1:7">
      <c r="A1101" s="278">
        <f t="shared" si="43"/>
        <v>8</v>
      </c>
      <c r="B1101" s="318">
        <v>58030101</v>
      </c>
      <c r="C1101" s="278" t="s">
        <v>1266</v>
      </c>
      <c r="D1101" s="279">
        <f>+IFERROR(VLOOKUP(B1101,BP_202206!$B:$G,6,0),0)/$H$7</f>
        <v>0</v>
      </c>
      <c r="E1101" s="279">
        <f>+IFERROR(VLOOKUP(B1101,BP_202106!$B:$G,6,0),0)/$H$7</f>
        <v>0</v>
      </c>
      <c r="F1101" s="279">
        <f>+IFERROR(VLOOKUP(B1101,BP_202006!$B:$G,6,0),0)/$H$7</f>
        <v>0</v>
      </c>
      <c r="G1101" s="279">
        <f t="shared" si="42"/>
        <v>0</v>
      </c>
    </row>
    <row r="1102" spans="1:7">
      <c r="A1102" s="278">
        <f t="shared" si="43"/>
        <v>6</v>
      </c>
      <c r="B1102" s="318">
        <v>580801</v>
      </c>
      <c r="C1102" s="278" t="s">
        <v>1269</v>
      </c>
      <c r="D1102" s="279">
        <f>+IFERROR(VLOOKUP(B1102,BP_202206!$B:$G,6,0),0)/$H$7</f>
        <v>0.75983999999999996</v>
      </c>
      <c r="E1102" s="279">
        <f>+IFERROR(VLOOKUP(B1102,BP_202106!$B:$G,6,0),0)/$H$7</f>
        <v>2.7369999999999998E-3</v>
      </c>
      <c r="F1102" s="279">
        <f>+IFERROR(VLOOKUP(B1102,BP_202006!$B:$G,6,0),0)/$H$7</f>
        <v>1.8368624899999999</v>
      </c>
      <c r="G1102" s="279">
        <f t="shared" si="42"/>
        <v>0.75710299999999997</v>
      </c>
    </row>
    <row r="1103" spans="1:7">
      <c r="A1103" s="278">
        <f t="shared" si="43"/>
        <v>8</v>
      </c>
      <c r="B1103" s="318">
        <v>58080101</v>
      </c>
      <c r="C1103" s="278" t="s">
        <v>1270</v>
      </c>
      <c r="D1103" s="279">
        <f>+IFERROR(VLOOKUP(B1103,BP_202206!$B:$G,6,0),0)/$H$7</f>
        <v>0</v>
      </c>
      <c r="E1103" s="279">
        <f>+IFERROR(VLOOKUP(B1103,BP_202106!$B:$G,6,0),0)/$H$7</f>
        <v>0</v>
      </c>
      <c r="F1103" s="279">
        <f>+IFERROR(VLOOKUP(B1103,BP_202006!$B:$G,6,0),0)/$H$7</f>
        <v>0</v>
      </c>
      <c r="G1103" s="279">
        <f t="shared" si="42"/>
        <v>0</v>
      </c>
    </row>
    <row r="1104" spans="1:7">
      <c r="A1104" s="278">
        <f t="shared" si="43"/>
        <v>8</v>
      </c>
      <c r="B1104" s="318">
        <v>58080102</v>
      </c>
      <c r="C1104" s="278" t="s">
        <v>1271</v>
      </c>
      <c r="D1104" s="279">
        <f>+IFERROR(VLOOKUP(B1104,BP_202206!$B:$G,6,0),0)/$H$7</f>
        <v>0</v>
      </c>
      <c r="E1104" s="279">
        <f>+IFERROR(VLOOKUP(B1104,BP_202106!$B:$G,6,0),0)/$H$7</f>
        <v>0</v>
      </c>
      <c r="F1104" s="279">
        <f>+IFERROR(VLOOKUP(B1104,BP_202006!$B:$G,6,0),0)/$H$7</f>
        <v>0.91910448999999994</v>
      </c>
      <c r="G1104" s="279">
        <f t="shared" si="42"/>
        <v>0</v>
      </c>
    </row>
    <row r="1105" spans="1:8">
      <c r="A1105" s="278">
        <f t="shared" si="43"/>
        <v>8</v>
      </c>
      <c r="B1105" s="318">
        <v>58080103</v>
      </c>
      <c r="C1105" s="278" t="s">
        <v>1272</v>
      </c>
      <c r="D1105" s="279">
        <f>+IFERROR(VLOOKUP(B1105,BP_202206!$B:$G,6,0),0)/$H$7</f>
        <v>0.75983999999999996</v>
      </c>
      <c r="E1105" s="279">
        <f>+IFERROR(VLOOKUP(B1105,BP_202106!$B:$G,6,0),0)/$H$7</f>
        <v>0</v>
      </c>
      <c r="F1105" s="279">
        <f>+IFERROR(VLOOKUP(B1105,BP_202006!$B:$G,6,0),0)/$H$7</f>
        <v>0.91180799999999995</v>
      </c>
      <c r="G1105" s="279">
        <f t="shared" si="42"/>
        <v>0.75983999999999996</v>
      </c>
    </row>
    <row r="1106" spans="1:8">
      <c r="A1106" s="278">
        <f t="shared" si="43"/>
        <v>8</v>
      </c>
      <c r="B1106" s="318">
        <v>58080104</v>
      </c>
      <c r="C1106" s="278" t="s">
        <v>1273</v>
      </c>
      <c r="D1106" s="279">
        <f>+IFERROR(VLOOKUP(B1106,BP_202206!$B:$G,6,0),0)/$H$7</f>
        <v>0</v>
      </c>
      <c r="E1106" s="279">
        <f>+IFERROR(VLOOKUP(B1106,BP_202106!$B:$G,6,0),0)/$H$7</f>
        <v>0</v>
      </c>
      <c r="F1106" s="279">
        <f>+IFERROR(VLOOKUP(B1106,BP_202006!$B:$G,6,0),0)/$H$7</f>
        <v>0</v>
      </c>
      <c r="G1106" s="279">
        <f t="shared" si="42"/>
        <v>0</v>
      </c>
    </row>
    <row r="1107" spans="1:8">
      <c r="A1107" s="278">
        <f t="shared" si="43"/>
        <v>8</v>
      </c>
      <c r="B1107" s="318">
        <v>58080105</v>
      </c>
      <c r="C1107" s="278" t="s">
        <v>1274</v>
      </c>
      <c r="D1107" s="279">
        <f>+IFERROR(VLOOKUP(B1107,BP_202206!$B:$G,6,0),0)/$H$7</f>
        <v>0</v>
      </c>
      <c r="E1107" s="279">
        <f>+IFERROR(VLOOKUP(B1107,BP_202106!$B:$G,6,0),0)/$H$7</f>
        <v>0</v>
      </c>
      <c r="F1107" s="279">
        <f>+IFERROR(VLOOKUP(B1107,BP_202006!$B:$G,6,0),0)/$H$7</f>
        <v>0</v>
      </c>
      <c r="G1107" s="279">
        <f t="shared" si="42"/>
        <v>0</v>
      </c>
    </row>
    <row r="1108" spans="1:8">
      <c r="A1108" s="278">
        <f t="shared" si="43"/>
        <v>8</v>
      </c>
      <c r="B1108" s="318">
        <v>58080111</v>
      </c>
      <c r="C1108" s="278" t="s">
        <v>1275</v>
      </c>
      <c r="D1108" s="279">
        <f>+IFERROR(VLOOKUP(B1108,BP_202206!$B:$G,6,0),0)/$H$7</f>
        <v>0</v>
      </c>
      <c r="E1108" s="279">
        <f>+IFERROR(VLOOKUP(B1108,BP_202106!$B:$G,6,0),0)/$H$7</f>
        <v>0</v>
      </c>
      <c r="F1108" s="279">
        <f>+IFERROR(VLOOKUP(B1108,BP_202006!$B:$G,6,0),0)/$H$7</f>
        <v>0</v>
      </c>
      <c r="G1108" s="279">
        <f t="shared" si="42"/>
        <v>0</v>
      </c>
    </row>
    <row r="1109" spans="1:8">
      <c r="A1109" s="278">
        <f t="shared" si="43"/>
        <v>8</v>
      </c>
      <c r="B1109" s="318">
        <v>58080190</v>
      </c>
      <c r="C1109" s="278" t="s">
        <v>1276</v>
      </c>
      <c r="D1109" s="279">
        <f>+IFERROR(VLOOKUP(B1109,BP_202206!$B:$G,6,0),0)/$H$7</f>
        <v>0</v>
      </c>
      <c r="E1109" s="279">
        <f>+IFERROR(VLOOKUP(B1109,BP_202106!$B:$G,6,0),0)/$H$7</f>
        <v>2.7369999999999998E-3</v>
      </c>
      <c r="F1109" s="279">
        <f>+IFERROR(VLOOKUP(B1109,BP_202006!$B:$G,6,0),0)/$H$7</f>
        <v>5.9500000000000004E-3</v>
      </c>
      <c r="G1109" s="279">
        <f t="shared" si="42"/>
        <v>-2.7369999999999998E-3</v>
      </c>
      <c r="H1109" s="306"/>
    </row>
    <row r="1110" spans="1:8">
      <c r="A1110" s="278">
        <f t="shared" si="43"/>
        <v>6</v>
      </c>
      <c r="B1110" s="318">
        <v>580809</v>
      </c>
      <c r="C1110" s="278" t="s">
        <v>1277</v>
      </c>
      <c r="D1110" s="279">
        <f>+IFERROR(VLOOKUP(B1110,BP_202206!$B:$G,6,0),0)/$H$7</f>
        <v>0</v>
      </c>
      <c r="E1110" s="279">
        <f>+IFERROR(VLOOKUP(B1110,BP_202106!$B:$G,6,0),0)/$H$7</f>
        <v>0</v>
      </c>
      <c r="F1110" s="279">
        <f>+IFERROR(VLOOKUP(B1110,BP_202006!$B:$G,6,0),0)/$H$7</f>
        <v>0</v>
      </c>
      <c r="G1110" s="279">
        <f t="shared" si="42"/>
        <v>0</v>
      </c>
    </row>
    <row r="1111" spans="1:8">
      <c r="A1111" s="278">
        <f t="shared" si="43"/>
        <v>8</v>
      </c>
      <c r="B1111" s="318">
        <v>58080901</v>
      </c>
      <c r="C1111" s="278" t="s">
        <v>1278</v>
      </c>
      <c r="D1111" s="279">
        <f>+IFERROR(VLOOKUP(B1111,BP_202206!$B:$G,6,0),0)/$H$7</f>
        <v>0</v>
      </c>
      <c r="E1111" s="279">
        <f>+IFERROR(VLOOKUP(B1111,BP_202106!$B:$G,6,0),0)/$H$7</f>
        <v>0</v>
      </c>
      <c r="F1111" s="279">
        <f>+IFERROR(VLOOKUP(B1111,BP_202006!$B:$G,6,0),0)/$H$7</f>
        <v>0</v>
      </c>
      <c r="G1111" s="279">
        <f t="shared" si="42"/>
        <v>0</v>
      </c>
    </row>
    <row r="1112" spans="1:8">
      <c r="A1112" s="278">
        <f t="shared" si="43"/>
        <v>4</v>
      </c>
      <c r="B1112" s="318">
        <v>5810</v>
      </c>
      <c r="C1112" s="278" t="s">
        <v>1000</v>
      </c>
      <c r="D1112" s="279">
        <f>+IFERROR(VLOOKUP(B1112,BP_202206!$B:$G,6,0),0)/$H$7</f>
        <v>0</v>
      </c>
      <c r="E1112" s="279">
        <f>+IFERROR(VLOOKUP(B1112,BP_202106!$B:$G,6,0),0)/$H$7</f>
        <v>0</v>
      </c>
      <c r="F1112" s="279">
        <f>+IFERROR(VLOOKUP(B1112,BP_202006!$B:$G,6,0),0)/$H$7</f>
        <v>0</v>
      </c>
      <c r="G1112" s="279">
        <f t="shared" si="42"/>
        <v>0</v>
      </c>
    </row>
    <row r="1113" spans="1:8">
      <c r="A1113" s="278">
        <f t="shared" si="43"/>
        <v>6</v>
      </c>
      <c r="B1113" s="318">
        <v>581001</v>
      </c>
      <c r="C1113" s="278" t="s">
        <v>1000</v>
      </c>
      <c r="D1113" s="279">
        <f>+IFERROR(VLOOKUP(B1113,BP_202206!$B:$G,6,0),0)/$H$7</f>
        <v>0</v>
      </c>
      <c r="E1113" s="279">
        <f>+IFERROR(VLOOKUP(B1113,BP_202106!$B:$G,6,0),0)/$H$7</f>
        <v>0</v>
      </c>
      <c r="F1113" s="279">
        <f>+IFERROR(VLOOKUP(B1113,BP_202006!$B:$G,6,0),0)/$H$7</f>
        <v>0</v>
      </c>
      <c r="G1113" s="279">
        <f t="shared" si="42"/>
        <v>0</v>
      </c>
    </row>
    <row r="1114" spans="1:8">
      <c r="A1114" s="278">
        <f t="shared" si="43"/>
        <v>8</v>
      </c>
      <c r="B1114" s="318">
        <v>58100106</v>
      </c>
      <c r="C1114" s="278" t="s">
        <v>1279</v>
      </c>
      <c r="D1114" s="279">
        <f>+IFERROR(VLOOKUP(B1114,BP_202206!$B:$G,6,0),0)/$H$7</f>
        <v>0</v>
      </c>
      <c r="E1114" s="279">
        <f>+IFERROR(VLOOKUP(B1114,BP_202106!$B:$G,6,0),0)/$H$7</f>
        <v>0</v>
      </c>
      <c r="F1114" s="279">
        <f>+IFERROR(VLOOKUP(B1114,BP_202006!$B:$G,6,0),0)/$H$7</f>
        <v>0</v>
      </c>
      <c r="G1114" s="279">
        <f t="shared" si="42"/>
        <v>0</v>
      </c>
    </row>
    <row r="1115" spans="1:8">
      <c r="A1115" s="278">
        <f t="shared" si="43"/>
        <v>8</v>
      </c>
      <c r="B1115" s="318">
        <v>58100190</v>
      </c>
      <c r="C1115" s="278" t="s">
        <v>1280</v>
      </c>
      <c r="D1115" s="279">
        <f>+IFERROR(VLOOKUP(B1115,BP_202206!$B:$G,6,0),0)/$H$7</f>
        <v>0</v>
      </c>
      <c r="E1115" s="279">
        <f>+IFERROR(VLOOKUP(B1115,BP_202106!$B:$G,6,0),0)/$H$7</f>
        <v>0</v>
      </c>
      <c r="F1115" s="279">
        <f>+IFERROR(VLOOKUP(B1115,BP_202006!$B:$G,6,0),0)/$H$7</f>
        <v>0</v>
      </c>
      <c r="G1115" s="279">
        <f t="shared" si="42"/>
        <v>0</v>
      </c>
    </row>
    <row r="1116" spans="1:8">
      <c r="A1116" s="278">
        <f t="shared" si="43"/>
        <v>4</v>
      </c>
      <c r="B1116" s="318">
        <v>5815</v>
      </c>
      <c r="C1116" s="278" t="s">
        <v>1281</v>
      </c>
      <c r="D1116" s="279">
        <f>+IFERROR(VLOOKUP(B1116,BP_202206!$B:$G,6,0),0)/$H$7</f>
        <v>0.23362405</v>
      </c>
      <c r="E1116" s="279">
        <f>+IFERROR(VLOOKUP(B1116,BP_202106!$B:$G,6,0),0)/$H$7</f>
        <v>6.1999999999999991E-6</v>
      </c>
      <c r="F1116" s="279">
        <f>+IFERROR(VLOOKUP(B1116,BP_202006!$B:$G,6,0),0)/$H$7</f>
        <v>0</v>
      </c>
      <c r="G1116" s="279">
        <f t="shared" si="42"/>
        <v>0.23361784999999999</v>
      </c>
    </row>
    <row r="1117" spans="1:8">
      <c r="A1117" s="278">
        <f t="shared" si="43"/>
        <v>6</v>
      </c>
      <c r="B1117" s="318">
        <v>581501</v>
      </c>
      <c r="C1117" s="278" t="s">
        <v>1281</v>
      </c>
      <c r="D1117" s="279">
        <f>+IFERROR(VLOOKUP(B1117,BP_202206!$B:$G,6,0),0)/$H$7</f>
        <v>0.23362405</v>
      </c>
      <c r="E1117" s="279">
        <f>+IFERROR(VLOOKUP(B1117,BP_202106!$B:$G,6,0),0)/$H$7</f>
        <v>6.1999999999999991E-6</v>
      </c>
      <c r="F1117" s="279">
        <f>+IFERROR(VLOOKUP(B1117,BP_202006!$B:$G,6,0),0)/$H$7</f>
        <v>0</v>
      </c>
      <c r="G1117" s="279">
        <f t="shared" si="42"/>
        <v>0.23361784999999999</v>
      </c>
    </row>
    <row r="1118" spans="1:8">
      <c r="A1118" s="278">
        <f t="shared" si="43"/>
        <v>8</v>
      </c>
      <c r="B1118" s="318">
        <v>58150188</v>
      </c>
      <c r="C1118" s="278" t="s">
        <v>1282</v>
      </c>
      <c r="D1118" s="279">
        <f>+IFERROR(VLOOKUP(B1118,BP_202206!$B:$G,6,0),0)/$H$7</f>
        <v>0</v>
      </c>
      <c r="E1118" s="279">
        <f>+IFERROR(VLOOKUP(B1118,BP_202106!$B:$G,6,0),0)/$H$7</f>
        <v>0</v>
      </c>
      <c r="F1118" s="279">
        <f>+IFERROR(VLOOKUP(B1118,BP_202006!$B:$G,6,0),0)/$H$7</f>
        <v>0</v>
      </c>
      <c r="G1118" s="279">
        <f t="shared" si="42"/>
        <v>0</v>
      </c>
    </row>
    <row r="1119" spans="1:8">
      <c r="A1119" s="278">
        <f t="shared" si="43"/>
        <v>8</v>
      </c>
      <c r="B1119" s="318">
        <v>58150189</v>
      </c>
      <c r="C1119" s="278" t="s">
        <v>1283</v>
      </c>
      <c r="D1119" s="279">
        <f>+IFERROR(VLOOKUP(B1119,BP_202206!$B:$G,6,0),0)/$H$7</f>
        <v>0</v>
      </c>
      <c r="E1119" s="279">
        <f>+IFERROR(VLOOKUP(B1119,BP_202106!$B:$G,6,0),0)/$H$7</f>
        <v>6.1999999999999991E-6</v>
      </c>
      <c r="F1119" s="279">
        <f>+IFERROR(VLOOKUP(B1119,BP_202006!$B:$G,6,0),0)/$H$7</f>
        <v>0</v>
      </c>
      <c r="G1119" s="279">
        <f t="shared" si="42"/>
        <v>-6.1999999999999991E-6</v>
      </c>
    </row>
    <row r="1120" spans="1:8">
      <c r="A1120" s="278">
        <f t="shared" si="43"/>
        <v>8</v>
      </c>
      <c r="B1120" s="318">
        <v>58150190</v>
      </c>
      <c r="C1120" s="278" t="s">
        <v>1284</v>
      </c>
      <c r="D1120" s="279">
        <f>+IFERROR(VLOOKUP(B1120,BP_202206!$B:$G,6,0),0)/$H$7</f>
        <v>0</v>
      </c>
      <c r="E1120" s="279">
        <f>+IFERROR(VLOOKUP(B1120,BP_202106!$B:$G,6,0),0)/$H$7</f>
        <v>0</v>
      </c>
      <c r="F1120" s="279">
        <f>+IFERROR(VLOOKUP(B1120,BP_202006!$B:$G,6,0),0)/$H$7</f>
        <v>0</v>
      </c>
      <c r="G1120" s="279">
        <f t="shared" si="42"/>
        <v>0</v>
      </c>
    </row>
    <row r="1121" spans="1:8">
      <c r="A1121" s="278">
        <f t="shared" si="43"/>
        <v>8</v>
      </c>
      <c r="B1121" s="318">
        <v>58150193</v>
      </c>
      <c r="C1121" s="278" t="s">
        <v>1285</v>
      </c>
      <c r="D1121" s="279">
        <f>+IFERROR(VLOOKUP(B1121,BP_202206!$B:$G,6,0),0)/$H$7</f>
        <v>0</v>
      </c>
      <c r="E1121" s="279">
        <f>+IFERROR(VLOOKUP(B1121,BP_202106!$B:$G,6,0),0)/$H$7</f>
        <v>0</v>
      </c>
      <c r="F1121" s="279">
        <f>+IFERROR(VLOOKUP(B1121,BP_202006!$B:$G,6,0),0)/$H$7</f>
        <v>0</v>
      </c>
      <c r="G1121" s="279">
        <f t="shared" si="42"/>
        <v>0</v>
      </c>
    </row>
    <row r="1122" spans="1:8">
      <c r="A1122" s="278">
        <f t="shared" si="43"/>
        <v>8</v>
      </c>
      <c r="B1122" s="318">
        <v>58150194</v>
      </c>
      <c r="C1122" s="278" t="s">
        <v>1005</v>
      </c>
      <c r="D1122" s="279">
        <f>+IFERROR(VLOOKUP(B1122,BP_202206!$B:$G,6,0),0)/$H$7</f>
        <v>0.23362405</v>
      </c>
      <c r="E1122" s="279">
        <f>+IFERROR(VLOOKUP(B1122,BP_202106!$B:$G,6,0),0)/$H$7</f>
        <v>0</v>
      </c>
      <c r="F1122" s="279">
        <f>+IFERROR(VLOOKUP(B1122,BP_202006!$B:$G,6,0),0)/$H$7</f>
        <v>0</v>
      </c>
      <c r="G1122" s="279">
        <f t="shared" si="42"/>
        <v>0.23362405</v>
      </c>
    </row>
    <row r="1123" spans="1:8">
      <c r="A1123" s="278">
        <f t="shared" si="43"/>
        <v>2</v>
      </c>
      <c r="B1123" s="318">
        <v>59</v>
      </c>
      <c r="C1123" s="278" t="s">
        <v>1286</v>
      </c>
      <c r="D1123" s="279">
        <f>+IFERROR(VLOOKUP(B1123,BP_202206!$B:$G,6,0),0)/$H$7</f>
        <v>0</v>
      </c>
      <c r="E1123" s="279">
        <f>+IFERROR(VLOOKUP(B1123,BP_202106!$B:$G,6,0),0)/$H$7</f>
        <v>0</v>
      </c>
      <c r="F1123" s="279">
        <f>+IFERROR(VLOOKUP(B1123,BP_202006!$B:$G,6,0),0)/$H$7</f>
        <v>0</v>
      </c>
      <c r="G1123" s="279">
        <f t="shared" si="42"/>
        <v>0</v>
      </c>
    </row>
    <row r="1124" spans="1:8">
      <c r="A1124" s="278">
        <f t="shared" si="43"/>
        <v>4</v>
      </c>
      <c r="B1124" s="318">
        <v>5905</v>
      </c>
      <c r="C1124" s="278" t="s">
        <v>1286</v>
      </c>
      <c r="D1124" s="279">
        <f>+IFERROR(VLOOKUP(B1124,BP_202206!$B:$G,6,0),0)/$H$7</f>
        <v>0</v>
      </c>
      <c r="E1124" s="279">
        <f>+IFERROR(VLOOKUP(B1124,BP_202106!$B:$G,6,0),0)/$H$7</f>
        <v>0</v>
      </c>
      <c r="F1124" s="279">
        <f>+IFERROR(VLOOKUP(B1124,BP_202006!$B:$G,6,0),0)/$H$7</f>
        <v>0</v>
      </c>
      <c r="G1124" s="279">
        <f t="shared" ref="G1124:G1174" si="44">+D1124-E1124</f>
        <v>0</v>
      </c>
      <c r="H1124" s="306"/>
    </row>
    <row r="1125" spans="1:8">
      <c r="A1125" s="278">
        <f t="shared" si="43"/>
        <v>6</v>
      </c>
      <c r="B1125" s="318">
        <v>590501</v>
      </c>
      <c r="C1125" s="278" t="s">
        <v>1286</v>
      </c>
      <c r="D1125" s="279">
        <f>+IFERROR(VLOOKUP(B1125,BP_202206!$B:$G,6,0),0)/$H$7</f>
        <v>0</v>
      </c>
      <c r="E1125" s="279">
        <f>+IFERROR(VLOOKUP(B1125,BP_202106!$B:$G,6,0),0)/$H$7</f>
        <v>0</v>
      </c>
      <c r="F1125" s="279">
        <f>+IFERROR(VLOOKUP(B1125,BP_202006!$B:$G,6,0),0)/$H$7</f>
        <v>0</v>
      </c>
      <c r="G1125" s="279">
        <f t="shared" si="44"/>
        <v>0</v>
      </c>
    </row>
    <row r="1126" spans="1:8">
      <c r="A1126" s="278">
        <f t="shared" si="43"/>
        <v>8</v>
      </c>
      <c r="B1126" s="318">
        <v>59050101</v>
      </c>
      <c r="C1126" s="278" t="s">
        <v>1287</v>
      </c>
      <c r="D1126" s="279">
        <f>+IFERROR(VLOOKUP(B1126,BP_202206!$B:$G,6,0),0)/$H$7</f>
        <v>0</v>
      </c>
      <c r="E1126" s="279">
        <f>+IFERROR(VLOOKUP(B1126,BP_202106!$B:$G,6,0),0)/$H$7</f>
        <v>0</v>
      </c>
      <c r="F1126" s="279">
        <f>+IFERROR(VLOOKUP(B1126,BP_202006!$B:$G,6,0),0)/$H$7</f>
        <v>0</v>
      </c>
      <c r="G1126" s="279">
        <f t="shared" si="44"/>
        <v>0</v>
      </c>
    </row>
    <row r="1127" spans="1:8">
      <c r="A1127" s="278">
        <f t="shared" si="43"/>
        <v>8</v>
      </c>
      <c r="B1127" s="318">
        <v>59050102</v>
      </c>
      <c r="C1127" s="278" t="s">
        <v>1288</v>
      </c>
      <c r="D1127" s="279">
        <f>+IFERROR(VLOOKUP(B1127,BP_202206!$B:$G,6,0),0)/$H$7</f>
        <v>0</v>
      </c>
      <c r="E1127" s="279">
        <f>+IFERROR(VLOOKUP(B1127,BP_202106!$B:$G,6,0),0)/$H$7</f>
        <v>0</v>
      </c>
      <c r="F1127" s="279">
        <f>+IFERROR(VLOOKUP(B1127,BP_202006!$B:$G,6,0),0)/$H$7</f>
        <v>0</v>
      </c>
      <c r="G1127" s="279">
        <f t="shared" si="44"/>
        <v>0</v>
      </c>
    </row>
    <row r="1128" spans="1:8">
      <c r="A1128" s="278">
        <f t="shared" si="43"/>
        <v>1</v>
      </c>
      <c r="B1128" s="318">
        <v>7</v>
      </c>
      <c r="C1128" s="278" t="s">
        <v>1289</v>
      </c>
      <c r="D1128" s="279">
        <f>+IFERROR(VLOOKUP(B1128,BP_202206!$B:$G,6,0),0)/$H$7</f>
        <v>5200.0275925999995</v>
      </c>
      <c r="E1128" s="279">
        <f>+IFERROR(VLOOKUP(B1128,BP_202106!$B:$G,6,0),0)/$H$7</f>
        <v>4964.0629048299998</v>
      </c>
      <c r="F1128" s="279">
        <f>+IFERROR(VLOOKUP(B1128,BP_202006!$B:$G,6,0),0)/$H$7</f>
        <v>2482.1128088099999</v>
      </c>
      <c r="G1128" s="279">
        <f t="shared" si="44"/>
        <v>235.96468776999973</v>
      </c>
    </row>
    <row r="1129" spans="1:8">
      <c r="A1129" s="278">
        <f t="shared" si="43"/>
        <v>2</v>
      </c>
      <c r="B1129" s="318">
        <v>79</v>
      </c>
      <c r="C1129" s="278" t="s">
        <v>967</v>
      </c>
      <c r="D1129" s="279">
        <f>+IFERROR(VLOOKUP(B1129,BP_202206!$B:$G,6,0),0)/$H$7</f>
        <v>5200.0275925999995</v>
      </c>
      <c r="E1129" s="279">
        <f>+IFERROR(VLOOKUP(B1129,BP_202106!$B:$G,6,0),0)/$H$7</f>
        <v>4964.0629048299998</v>
      </c>
      <c r="F1129" s="279">
        <f>+IFERROR(VLOOKUP(B1129,BP_202006!$B:$G,6,0),0)/$H$7</f>
        <v>2482.1128088099999</v>
      </c>
      <c r="G1129" s="279">
        <f t="shared" si="44"/>
        <v>235.96468776999973</v>
      </c>
    </row>
    <row r="1130" spans="1:8">
      <c r="A1130" s="278">
        <f t="shared" si="43"/>
        <v>4</v>
      </c>
      <c r="B1130" s="318">
        <v>7903</v>
      </c>
      <c r="C1130" s="278" t="s">
        <v>1290</v>
      </c>
      <c r="D1130" s="279">
        <f>+IFERROR(VLOOKUP(B1130,BP_202206!$B:$G,6,0),0)/$H$7</f>
        <v>5200.0275925999995</v>
      </c>
      <c r="E1130" s="279">
        <f>+IFERROR(VLOOKUP(B1130,BP_202106!$B:$G,6,0),0)/$H$7</f>
        <v>4964.0629048299998</v>
      </c>
      <c r="F1130" s="279">
        <f>+IFERROR(VLOOKUP(B1130,BP_202006!$B:$G,6,0),0)/$H$7</f>
        <v>2482.1128088099999</v>
      </c>
      <c r="G1130" s="279">
        <f t="shared" si="44"/>
        <v>235.96468776999973</v>
      </c>
    </row>
    <row r="1131" spans="1:8">
      <c r="A1131" s="278">
        <f t="shared" si="43"/>
        <v>6</v>
      </c>
      <c r="B1131" s="318">
        <v>790301</v>
      </c>
      <c r="C1131" s="278" t="s">
        <v>1291</v>
      </c>
      <c r="D1131" s="279">
        <f>+IFERROR(VLOOKUP(B1131,BP_202206!$B:$G,6,0),0)/$H$7</f>
        <v>0</v>
      </c>
      <c r="E1131" s="279">
        <f>+IFERROR(VLOOKUP(B1131,BP_202106!$B:$G,6,0),0)/$H$7</f>
        <v>0</v>
      </c>
      <c r="F1131" s="279">
        <f>+IFERROR(VLOOKUP(B1131,BP_202006!$B:$G,6,0),0)/$H$7</f>
        <v>0</v>
      </c>
      <c r="G1131" s="279">
        <f t="shared" si="44"/>
        <v>0</v>
      </c>
    </row>
    <row r="1132" spans="1:8">
      <c r="A1132" s="278">
        <f t="shared" si="43"/>
        <v>8</v>
      </c>
      <c r="B1132" s="318">
        <v>79030101</v>
      </c>
      <c r="C1132" s="278" t="s">
        <v>1292</v>
      </c>
      <c r="D1132" s="279">
        <f>+IFERROR(VLOOKUP(B1132,BP_202206!$B:$G,6,0),0)/$H$7</f>
        <v>0</v>
      </c>
      <c r="E1132" s="279">
        <f>+IFERROR(VLOOKUP(B1132,BP_202106!$B:$G,6,0),0)/$H$7</f>
        <v>0</v>
      </c>
      <c r="F1132" s="279">
        <f>+IFERROR(VLOOKUP(B1132,BP_202006!$B:$G,6,0),0)/$H$7</f>
        <v>0</v>
      </c>
      <c r="G1132" s="279">
        <f t="shared" si="44"/>
        <v>0</v>
      </c>
    </row>
    <row r="1133" spans="1:8">
      <c r="A1133" s="278">
        <f t="shared" si="43"/>
        <v>6</v>
      </c>
      <c r="B1133" s="318">
        <v>790302</v>
      </c>
      <c r="C1133" s="278" t="s">
        <v>1056</v>
      </c>
      <c r="D1133" s="279">
        <f>+IFERROR(VLOOKUP(B1133,BP_202206!$B:$G,6,0),0)/$H$7</f>
        <v>1206.3429530999997</v>
      </c>
      <c r="E1133" s="279">
        <f>+IFERROR(VLOOKUP(B1133,BP_202106!$B:$G,6,0),0)/$H$7</f>
        <v>1298.7744687799998</v>
      </c>
      <c r="F1133" s="279">
        <f>+IFERROR(VLOOKUP(B1133,BP_202006!$B:$G,6,0),0)/$H$7</f>
        <v>560.64018688999988</v>
      </c>
      <c r="G1133" s="279">
        <f t="shared" si="44"/>
        <v>-92.431515680000075</v>
      </c>
    </row>
    <row r="1134" spans="1:8">
      <c r="A1134" s="278">
        <f t="shared" si="43"/>
        <v>8</v>
      </c>
      <c r="B1134" s="318">
        <v>79030201</v>
      </c>
      <c r="C1134" s="278" t="s">
        <v>1293</v>
      </c>
      <c r="D1134" s="279">
        <f>+IFERROR(VLOOKUP(B1134,BP_202206!$B:$G,6,0),0)/$H$7</f>
        <v>358.37496566999999</v>
      </c>
      <c r="E1134" s="279">
        <f>+IFERROR(VLOOKUP(B1134,BP_202106!$B:$G,6,0),0)/$H$7</f>
        <v>337.90470908999998</v>
      </c>
      <c r="F1134" s="279">
        <f>+IFERROR(VLOOKUP(B1134,BP_202006!$B:$G,6,0),0)/$H$7</f>
        <v>275.75312889999998</v>
      </c>
      <c r="G1134" s="279">
        <f t="shared" si="44"/>
        <v>20.470256580000012</v>
      </c>
    </row>
    <row r="1135" spans="1:8">
      <c r="A1135" s="278">
        <f t="shared" si="43"/>
        <v>8</v>
      </c>
      <c r="B1135" s="318">
        <v>79030202</v>
      </c>
      <c r="C1135" s="278" t="s">
        <v>1294</v>
      </c>
      <c r="D1135" s="279">
        <f>+IFERROR(VLOOKUP(B1135,BP_202206!$B:$G,6,0),0)/$H$7</f>
        <v>0</v>
      </c>
      <c r="E1135" s="279">
        <f>+IFERROR(VLOOKUP(B1135,BP_202106!$B:$G,6,0),0)/$H$7</f>
        <v>17.96</v>
      </c>
      <c r="F1135" s="279">
        <f>+IFERROR(VLOOKUP(B1135,BP_202006!$B:$G,6,0),0)/$H$7</f>
        <v>0</v>
      </c>
      <c r="G1135" s="279">
        <f t="shared" si="44"/>
        <v>-17.96</v>
      </c>
    </row>
    <row r="1136" spans="1:8">
      <c r="A1136" s="278">
        <f t="shared" si="43"/>
        <v>8</v>
      </c>
      <c r="B1136" s="318">
        <v>79030203</v>
      </c>
      <c r="C1136" s="278" t="s">
        <v>1295</v>
      </c>
      <c r="D1136" s="279">
        <f>+IFERROR(VLOOKUP(B1136,BP_202206!$B:$G,6,0),0)/$H$7</f>
        <v>0</v>
      </c>
      <c r="E1136" s="279">
        <f>+IFERROR(VLOOKUP(B1136,BP_202106!$B:$G,6,0),0)/$H$7</f>
        <v>0</v>
      </c>
      <c r="F1136" s="279">
        <f>+IFERROR(VLOOKUP(B1136,BP_202006!$B:$G,6,0),0)/$H$7</f>
        <v>0</v>
      </c>
      <c r="G1136" s="279">
        <f t="shared" si="44"/>
        <v>0</v>
      </c>
    </row>
    <row r="1137" spans="1:7">
      <c r="A1137" s="278">
        <f t="shared" si="43"/>
        <v>8</v>
      </c>
      <c r="B1137" s="318">
        <v>79030204</v>
      </c>
      <c r="C1137" s="278" t="s">
        <v>1296</v>
      </c>
      <c r="D1137" s="279">
        <f>+IFERROR(VLOOKUP(B1137,BP_202206!$B:$G,6,0),0)/$H$7</f>
        <v>0</v>
      </c>
      <c r="E1137" s="279">
        <f>+IFERROR(VLOOKUP(B1137,BP_202106!$B:$G,6,0),0)/$H$7</f>
        <v>0</v>
      </c>
      <c r="F1137" s="279">
        <f>+IFERROR(VLOOKUP(B1137,BP_202006!$B:$G,6,0),0)/$H$7</f>
        <v>0</v>
      </c>
      <c r="G1137" s="279">
        <f t="shared" si="44"/>
        <v>0</v>
      </c>
    </row>
    <row r="1138" spans="1:7">
      <c r="A1138" s="278">
        <f t="shared" si="43"/>
        <v>8</v>
      </c>
      <c r="B1138" s="318">
        <v>79030206</v>
      </c>
      <c r="C1138" s="278" t="s">
        <v>1297</v>
      </c>
      <c r="D1138" s="279">
        <f>+IFERROR(VLOOKUP(B1138,BP_202206!$B:$G,6,0),0)/$H$7</f>
        <v>0</v>
      </c>
      <c r="E1138" s="279">
        <f>+IFERROR(VLOOKUP(B1138,BP_202106!$B:$G,6,0),0)/$H$7</f>
        <v>1.51</v>
      </c>
      <c r="F1138" s="279">
        <f>+IFERROR(VLOOKUP(B1138,BP_202006!$B:$G,6,0),0)/$H$7</f>
        <v>0</v>
      </c>
      <c r="G1138" s="279">
        <f t="shared" si="44"/>
        <v>-1.51</v>
      </c>
    </row>
    <row r="1139" spans="1:7">
      <c r="A1139" s="278">
        <f t="shared" si="43"/>
        <v>8</v>
      </c>
      <c r="B1139" s="318">
        <v>79030207</v>
      </c>
      <c r="C1139" s="278" t="s">
        <v>1298</v>
      </c>
      <c r="D1139" s="279">
        <f>+IFERROR(VLOOKUP(B1139,BP_202206!$B:$G,6,0),0)/$H$7</f>
        <v>51.63012638</v>
      </c>
      <c r="E1139" s="279">
        <f>+IFERROR(VLOOKUP(B1139,BP_202106!$B:$G,6,0),0)/$H$7</f>
        <v>23.897113450000003</v>
      </c>
      <c r="F1139" s="279">
        <f>+IFERROR(VLOOKUP(B1139,BP_202006!$B:$G,6,0),0)/$H$7</f>
        <v>0</v>
      </c>
      <c r="G1139" s="279">
        <f t="shared" si="44"/>
        <v>27.733012929999997</v>
      </c>
    </row>
    <row r="1140" spans="1:7">
      <c r="A1140" s="278">
        <f t="shared" si="43"/>
        <v>8</v>
      </c>
      <c r="B1140" s="318">
        <v>79030208</v>
      </c>
      <c r="C1140" s="278" t="s">
        <v>1299</v>
      </c>
      <c r="D1140" s="279">
        <f>+IFERROR(VLOOKUP(B1140,BP_202206!$B:$G,6,0),0)/$H$7</f>
        <v>0</v>
      </c>
      <c r="E1140" s="279">
        <f>+IFERROR(VLOOKUP(B1140,BP_202106!$B:$G,6,0),0)/$H$7</f>
        <v>0</v>
      </c>
      <c r="F1140" s="279">
        <f>+IFERROR(VLOOKUP(B1140,BP_202006!$B:$G,6,0),0)/$H$7</f>
        <v>0</v>
      </c>
      <c r="G1140" s="279">
        <f t="shared" si="44"/>
        <v>0</v>
      </c>
    </row>
    <row r="1141" spans="1:7">
      <c r="A1141" s="278">
        <f t="shared" si="43"/>
        <v>8</v>
      </c>
      <c r="B1141" s="318">
        <v>79030209</v>
      </c>
      <c r="C1141" s="278" t="s">
        <v>1300</v>
      </c>
      <c r="D1141" s="279">
        <f>+IFERROR(VLOOKUP(B1141,BP_202206!$B:$G,6,0),0)/$H$7</f>
        <v>313.63266740000006</v>
      </c>
      <c r="E1141" s="279">
        <f>+IFERROR(VLOOKUP(B1141,BP_202106!$B:$G,6,0),0)/$H$7</f>
        <v>343.17708583000007</v>
      </c>
      <c r="F1141" s="279">
        <f>+IFERROR(VLOOKUP(B1141,BP_202006!$B:$G,6,0),0)/$H$7</f>
        <v>103.96413926999999</v>
      </c>
      <c r="G1141" s="279">
        <f t="shared" si="44"/>
        <v>-29.544418430000007</v>
      </c>
    </row>
    <row r="1142" spans="1:7">
      <c r="A1142" s="278">
        <f t="shared" si="43"/>
        <v>8</v>
      </c>
      <c r="B1142" s="318">
        <v>79030210</v>
      </c>
      <c r="C1142" s="278" t="s">
        <v>1301</v>
      </c>
      <c r="D1142" s="279">
        <f>+IFERROR(VLOOKUP(B1142,BP_202206!$B:$G,6,0),0)/$H$7</f>
        <v>119.27303568000001</v>
      </c>
      <c r="E1142" s="279">
        <f>+IFERROR(VLOOKUP(B1142,BP_202106!$B:$G,6,0),0)/$H$7</f>
        <v>4.5054653599999996</v>
      </c>
      <c r="F1142" s="279">
        <f>+IFERROR(VLOOKUP(B1142,BP_202006!$B:$G,6,0),0)/$H$7</f>
        <v>9.0765851899999994</v>
      </c>
      <c r="G1142" s="279"/>
    </row>
    <row r="1143" spans="1:7">
      <c r="A1143" s="278">
        <f t="shared" si="43"/>
        <v>8</v>
      </c>
      <c r="B1143" s="318">
        <v>79030211</v>
      </c>
      <c r="C1143" s="278" t="s">
        <v>1302</v>
      </c>
      <c r="D1143" s="279">
        <f>+IFERROR(VLOOKUP(B1143,BP_202206!$B:$G,6,0),0)/$H$7</f>
        <v>99.787414069999997</v>
      </c>
      <c r="E1143" s="279">
        <f>+IFERROR(VLOOKUP(B1143,BP_202106!$B:$G,6,0),0)/$H$7</f>
        <v>24.046125350000001</v>
      </c>
      <c r="F1143" s="279">
        <f>+IFERROR(VLOOKUP(B1143,BP_202006!$B:$G,6,0),0)/$H$7</f>
        <v>0.155</v>
      </c>
      <c r="G1143" s="279">
        <f t="shared" si="44"/>
        <v>75.74128872</v>
      </c>
    </row>
    <row r="1144" spans="1:7">
      <c r="A1144" s="278">
        <f t="shared" si="43"/>
        <v>8</v>
      </c>
      <c r="B1144" s="318">
        <v>79030212</v>
      </c>
      <c r="C1144" s="278" t="s">
        <v>1303</v>
      </c>
      <c r="D1144" s="279">
        <f>+IFERROR(VLOOKUP(B1144,BP_202206!$B:$G,6,0),0)/$H$7</f>
        <v>10.770576279999998</v>
      </c>
      <c r="E1144" s="279">
        <f>+IFERROR(VLOOKUP(B1144,BP_202106!$B:$G,6,0),0)/$H$7</f>
        <v>56.946908809999996</v>
      </c>
      <c r="F1144" s="279">
        <f>+IFERROR(VLOOKUP(B1144,BP_202006!$B:$G,6,0),0)/$H$7</f>
        <v>34.653113269999999</v>
      </c>
      <c r="G1144" s="279">
        <f t="shared" si="44"/>
        <v>-46.176332529999996</v>
      </c>
    </row>
    <row r="1145" spans="1:7">
      <c r="A1145" s="278">
        <f t="shared" si="43"/>
        <v>8</v>
      </c>
      <c r="B1145" s="318">
        <v>79030213</v>
      </c>
      <c r="C1145" s="278" t="s">
        <v>1304</v>
      </c>
      <c r="D1145" s="279">
        <f>+IFERROR(VLOOKUP(B1145,BP_202206!$B:$G,6,0),0)/$H$7</f>
        <v>8.1853219700000004</v>
      </c>
      <c r="E1145" s="279">
        <f>+IFERROR(VLOOKUP(B1145,BP_202106!$B:$G,6,0),0)/$H$7</f>
        <v>10.195262140000001</v>
      </c>
      <c r="F1145" s="279">
        <f>+IFERROR(VLOOKUP(B1145,BP_202006!$B:$G,6,0),0)/$H$7</f>
        <v>1.7177509200000001</v>
      </c>
      <c r="G1145" s="279">
        <f t="shared" si="44"/>
        <v>-2.0099401700000001</v>
      </c>
    </row>
    <row r="1146" spans="1:7">
      <c r="A1146" s="278">
        <f t="shared" si="43"/>
        <v>8</v>
      </c>
      <c r="B1146" s="318">
        <v>79030214</v>
      </c>
      <c r="C1146" s="278" t="s">
        <v>1305</v>
      </c>
      <c r="D1146" s="279">
        <f>+IFERROR(VLOOKUP(B1146,BP_202206!$B:$G,6,0),0)/$H$7</f>
        <v>0</v>
      </c>
      <c r="E1146" s="279">
        <f>+IFERROR(VLOOKUP(B1146,BP_202106!$B:$G,6,0),0)/$H$7</f>
        <v>0</v>
      </c>
      <c r="F1146" s="279">
        <f>+IFERROR(VLOOKUP(B1146,BP_202006!$B:$G,6,0),0)/$H$7</f>
        <v>0</v>
      </c>
      <c r="G1146" s="279">
        <f t="shared" si="44"/>
        <v>0</v>
      </c>
    </row>
    <row r="1147" spans="1:7">
      <c r="A1147" s="278">
        <f t="shared" si="43"/>
        <v>8</v>
      </c>
      <c r="B1147" s="318">
        <v>79030215</v>
      </c>
      <c r="C1147" s="278" t="s">
        <v>1306</v>
      </c>
      <c r="D1147" s="279">
        <f>+IFERROR(VLOOKUP(B1147,BP_202206!$B:$G,6,0),0)/$H$7</f>
        <v>81.831041110000001</v>
      </c>
      <c r="E1147" s="279">
        <f>+IFERROR(VLOOKUP(B1147,BP_202106!$B:$G,6,0),0)/$H$7</f>
        <v>32.74786606</v>
      </c>
      <c r="F1147" s="279">
        <f>+IFERROR(VLOOKUP(B1147,BP_202006!$B:$G,6,0),0)/$H$7</f>
        <v>7.0915352399999998</v>
      </c>
      <c r="G1147" s="279">
        <f t="shared" si="44"/>
        <v>49.083175050000001</v>
      </c>
    </row>
    <row r="1148" spans="1:7">
      <c r="A1148" s="278">
        <f t="shared" si="43"/>
        <v>8</v>
      </c>
      <c r="B1148" s="318">
        <v>79030216</v>
      </c>
      <c r="C1148" s="278" t="s">
        <v>1307</v>
      </c>
      <c r="D1148" s="279">
        <f>+IFERROR(VLOOKUP(B1148,BP_202206!$B:$G,6,0),0)/$H$7</f>
        <v>0</v>
      </c>
      <c r="E1148" s="279">
        <f>+IFERROR(VLOOKUP(B1148,BP_202106!$B:$G,6,0),0)/$H$7</f>
        <v>0</v>
      </c>
      <c r="F1148" s="279">
        <f>+IFERROR(VLOOKUP(B1148,BP_202006!$B:$G,6,0),0)/$H$7</f>
        <v>0</v>
      </c>
      <c r="G1148" s="279">
        <f t="shared" si="44"/>
        <v>0</v>
      </c>
    </row>
    <row r="1149" spans="1:7">
      <c r="A1149" s="278">
        <f t="shared" si="43"/>
        <v>8</v>
      </c>
      <c r="B1149" s="318">
        <v>79030217</v>
      </c>
      <c r="C1149" s="278" t="s">
        <v>1308</v>
      </c>
      <c r="D1149" s="279">
        <f>+IFERROR(VLOOKUP(B1149,BP_202206!$B:$G,6,0),0)/$H$7</f>
        <v>0</v>
      </c>
      <c r="E1149" s="279">
        <f>+IFERROR(VLOOKUP(B1149,BP_202106!$B:$G,6,0),0)/$H$7</f>
        <v>0</v>
      </c>
      <c r="F1149" s="279">
        <f>+IFERROR(VLOOKUP(B1149,BP_202006!$B:$G,6,0),0)/$H$7</f>
        <v>0</v>
      </c>
      <c r="G1149" s="279">
        <f t="shared" si="44"/>
        <v>0</v>
      </c>
    </row>
    <row r="1150" spans="1:7">
      <c r="A1150" s="278">
        <f t="shared" si="43"/>
        <v>8</v>
      </c>
      <c r="B1150" s="318">
        <v>79030218</v>
      </c>
      <c r="C1150" s="278" t="s">
        <v>1309</v>
      </c>
      <c r="D1150" s="279">
        <f>+IFERROR(VLOOKUP(B1150,BP_202206!$B:$G,6,0),0)/$H$7</f>
        <v>3.4655462199999998</v>
      </c>
      <c r="E1150" s="279">
        <f>+IFERROR(VLOOKUP(B1150,BP_202106!$B:$G,6,0),0)/$H$7</f>
        <v>24.371115</v>
      </c>
      <c r="F1150" s="279">
        <f>+IFERROR(VLOOKUP(B1150,BP_202006!$B:$G,6,0),0)/$H$7</f>
        <v>61.130242020000004</v>
      </c>
      <c r="G1150" s="279">
        <f t="shared" si="44"/>
        <v>-20.905568779999999</v>
      </c>
    </row>
    <row r="1151" spans="1:7">
      <c r="A1151" s="278">
        <f t="shared" si="43"/>
        <v>8</v>
      </c>
      <c r="B1151" s="318">
        <v>79030219</v>
      </c>
      <c r="C1151" s="278" t="s">
        <v>1310</v>
      </c>
      <c r="D1151" s="279">
        <f>+IFERROR(VLOOKUP(B1151,BP_202206!$B:$G,6,0),0)/$H$7</f>
        <v>0</v>
      </c>
      <c r="E1151" s="279">
        <f>+IFERROR(VLOOKUP(B1151,BP_202106!$B:$G,6,0),0)/$H$7</f>
        <v>0.29399999999999998</v>
      </c>
      <c r="F1151" s="279">
        <f>+IFERROR(VLOOKUP(B1151,BP_202006!$B:$G,6,0),0)/$H$7</f>
        <v>0</v>
      </c>
      <c r="G1151" s="279">
        <f t="shared" si="44"/>
        <v>-0.29399999999999998</v>
      </c>
    </row>
    <row r="1152" spans="1:7">
      <c r="A1152" s="278">
        <f t="shared" si="43"/>
        <v>8</v>
      </c>
      <c r="B1152" s="318">
        <v>79030220</v>
      </c>
      <c r="C1152" s="278" t="s">
        <v>1311</v>
      </c>
      <c r="D1152" s="279">
        <f>+IFERROR(VLOOKUP(B1152,BP_202206!$B:$G,6,0),0)/$H$7</f>
        <v>14.092363870000002</v>
      </c>
      <c r="E1152" s="279">
        <f>+IFERROR(VLOOKUP(B1152,BP_202106!$B:$G,6,0),0)/$H$7</f>
        <v>12.130184890000001</v>
      </c>
      <c r="F1152" s="279">
        <f>+IFERROR(VLOOKUP(B1152,BP_202006!$B:$G,6,0),0)/$H$7</f>
        <v>9.621826050000001</v>
      </c>
      <c r="G1152" s="279">
        <f t="shared" si="44"/>
        <v>1.9621789800000009</v>
      </c>
    </row>
    <row r="1153" spans="1:7">
      <c r="A1153" s="278">
        <f t="shared" si="43"/>
        <v>8</v>
      </c>
      <c r="B1153" s="318">
        <v>79030221</v>
      </c>
      <c r="C1153" s="278" t="s">
        <v>1299</v>
      </c>
      <c r="D1153" s="279">
        <f>+IFERROR(VLOOKUP(B1153,BP_202206!$B:$G,6,0),0)/$H$7</f>
        <v>9.1400999999999996E-2</v>
      </c>
      <c r="E1153" s="279">
        <f>+IFERROR(VLOOKUP(B1153,BP_202106!$B:$G,6,0),0)/$H$7</f>
        <v>1.6910919999999999E-2</v>
      </c>
      <c r="F1153" s="279">
        <f>+IFERROR(VLOOKUP(B1153,BP_202006!$B:$G,6,0),0)/$H$7</f>
        <v>1.871681E-2</v>
      </c>
      <c r="G1153" s="279">
        <f t="shared" si="44"/>
        <v>7.449008E-2</v>
      </c>
    </row>
    <row r="1154" spans="1:7">
      <c r="A1154" s="278">
        <f t="shared" si="43"/>
        <v>8</v>
      </c>
      <c r="B1154" s="318">
        <v>79030222</v>
      </c>
      <c r="C1154" s="278" t="s">
        <v>1312</v>
      </c>
      <c r="D1154" s="279">
        <f>+IFERROR(VLOOKUP(B1154,BP_202206!$B:$G,6,0),0)/$H$7</f>
        <v>3.84432017</v>
      </c>
      <c r="E1154" s="279">
        <f>+IFERROR(VLOOKUP(B1154,BP_202106!$B:$G,6,0),0)/$H$7</f>
        <v>2.0702109200000001</v>
      </c>
      <c r="F1154" s="279">
        <f>+IFERROR(VLOOKUP(B1154,BP_202006!$B:$G,6,0),0)/$H$7</f>
        <v>0.86468318999999993</v>
      </c>
      <c r="G1154" s="279">
        <f t="shared" si="44"/>
        <v>1.77410925</v>
      </c>
    </row>
    <row r="1155" spans="1:7">
      <c r="A1155" s="278">
        <f t="shared" si="43"/>
        <v>8</v>
      </c>
      <c r="B1155" s="318">
        <v>79030223</v>
      </c>
      <c r="C1155" s="278" t="s">
        <v>1313</v>
      </c>
      <c r="D1155" s="279">
        <f>+IFERROR(VLOOKUP(B1155,BP_202206!$B:$G,6,0),0)/$H$7</f>
        <v>3.6643201699999999</v>
      </c>
      <c r="E1155" s="279">
        <f>+IFERROR(VLOOKUP(B1155,BP_202106!$B:$G,6,0),0)/$H$7</f>
        <v>189.64409105000001</v>
      </c>
      <c r="F1155" s="279">
        <f>+IFERROR(VLOOKUP(B1155,BP_202006!$B:$G,6,0),0)/$H$7</f>
        <v>0</v>
      </c>
      <c r="G1155" s="279">
        <f t="shared" si="44"/>
        <v>-185.97977088000002</v>
      </c>
    </row>
    <row r="1156" spans="1:7">
      <c r="A1156" s="278">
        <f t="shared" si="43"/>
        <v>8</v>
      </c>
      <c r="B1156" s="318">
        <v>79030224</v>
      </c>
      <c r="C1156" s="278" t="s">
        <v>1314</v>
      </c>
      <c r="D1156" s="279">
        <f>+IFERROR(VLOOKUP(B1156,BP_202206!$B:$G,6,0),0)/$H$7</f>
        <v>12.97012136</v>
      </c>
      <c r="E1156" s="279">
        <f>+IFERROR(VLOOKUP(B1156,BP_202106!$B:$G,6,0),0)/$H$7</f>
        <v>0</v>
      </c>
      <c r="F1156" s="279">
        <f>+IFERROR(VLOOKUP(B1156,BP_202006!$B:$G,6,0),0)/$H$7</f>
        <v>0</v>
      </c>
      <c r="G1156" s="279">
        <f t="shared" si="44"/>
        <v>12.97012136</v>
      </c>
    </row>
    <row r="1157" spans="1:7">
      <c r="A1157" s="278">
        <f t="shared" si="43"/>
        <v>8</v>
      </c>
      <c r="B1157" s="318">
        <v>79030225</v>
      </c>
      <c r="C1157" s="278" t="s">
        <v>1309</v>
      </c>
      <c r="D1157" s="279">
        <f>+IFERROR(VLOOKUP(B1157,BP_202206!$B:$G,6,0),0)/$H$7</f>
        <v>0</v>
      </c>
      <c r="E1157" s="279">
        <f>+IFERROR(VLOOKUP(B1157,BP_202106!$B:$G,6,0),0)/$H$7</f>
        <v>0</v>
      </c>
      <c r="F1157" s="279">
        <f>+IFERROR(VLOOKUP(B1157,BP_202006!$B:$G,6,0),0)/$H$7</f>
        <v>0</v>
      </c>
      <c r="G1157" s="279">
        <f t="shared" si="44"/>
        <v>0</v>
      </c>
    </row>
    <row r="1158" spans="1:7">
      <c r="A1158" s="278">
        <f t="shared" si="43"/>
        <v>8</v>
      </c>
      <c r="B1158" s="318">
        <v>79030226</v>
      </c>
      <c r="C1158" s="278" t="s">
        <v>1315</v>
      </c>
      <c r="D1158" s="279">
        <f>+IFERROR(VLOOKUP(B1158,BP_202206!$B:$G,6,0),0)/$H$7</f>
        <v>0</v>
      </c>
      <c r="E1158" s="279">
        <f>+IFERROR(VLOOKUP(B1158,BP_202106!$B:$G,6,0),0)/$H$7</f>
        <v>84.797161000000003</v>
      </c>
      <c r="F1158" s="279">
        <f>+IFERROR(VLOOKUP(B1158,BP_202006!$B:$G,6,0),0)/$H$7</f>
        <v>0</v>
      </c>
      <c r="G1158" s="279">
        <f t="shared" si="44"/>
        <v>-84.797161000000003</v>
      </c>
    </row>
    <row r="1159" spans="1:7">
      <c r="A1159" s="278">
        <f t="shared" ref="A1159:A1175" si="45">+LEN(B1159)</f>
        <v>8</v>
      </c>
      <c r="B1159" s="318">
        <v>79030227</v>
      </c>
      <c r="C1159" s="278" t="s">
        <v>1316</v>
      </c>
      <c r="D1159" s="279">
        <f>+IFERROR(VLOOKUP(B1159,BP_202206!$B:$G,6,0),0)/$H$7</f>
        <v>0</v>
      </c>
      <c r="E1159" s="279">
        <f>+IFERROR(VLOOKUP(B1159,BP_202106!$B:$G,6,0),0)/$H$7</f>
        <v>0</v>
      </c>
      <c r="F1159" s="279">
        <f>+IFERROR(VLOOKUP(B1159,BP_202006!$B:$G,6,0),0)/$H$7</f>
        <v>0</v>
      </c>
      <c r="G1159" s="279">
        <f t="shared" si="44"/>
        <v>0</v>
      </c>
    </row>
    <row r="1160" spans="1:7">
      <c r="A1160" s="278">
        <f t="shared" si="45"/>
        <v>8</v>
      </c>
      <c r="B1160" s="318">
        <v>79030228</v>
      </c>
      <c r="C1160" s="278" t="s">
        <v>1317</v>
      </c>
      <c r="D1160" s="279">
        <f>+IFERROR(VLOOKUP(B1160,BP_202206!$B:$G,6,0),0)/$H$7</f>
        <v>4.912776</v>
      </c>
      <c r="E1160" s="279">
        <f>+IFERROR(VLOOKUP(B1160,BP_202106!$B:$G,6,0),0)/$H$7</f>
        <v>31.684104999999999</v>
      </c>
      <c r="F1160" s="279">
        <f>+IFERROR(VLOOKUP(B1160,BP_202006!$B:$G,6,0),0)/$H$7</f>
        <v>39.852867000000003</v>
      </c>
      <c r="G1160" s="279">
        <f t="shared" si="44"/>
        <v>-26.771328999999998</v>
      </c>
    </row>
    <row r="1161" spans="1:7">
      <c r="A1161" s="278">
        <f t="shared" si="45"/>
        <v>8</v>
      </c>
      <c r="B1161" s="318">
        <v>79030229</v>
      </c>
      <c r="C1161" s="278" t="s">
        <v>1318</v>
      </c>
      <c r="D1161" s="279">
        <f>+IFERROR(VLOOKUP(B1161,BP_202206!$B:$G,6,0),0)/$H$7</f>
        <v>0.91500000000000004</v>
      </c>
      <c r="E1161" s="279">
        <f>+IFERROR(VLOOKUP(B1161,BP_202106!$B:$G,6,0),0)/$H$7</f>
        <v>0</v>
      </c>
      <c r="F1161" s="279">
        <f>+IFERROR(VLOOKUP(B1161,BP_202006!$B:$G,6,0),0)/$H$7</f>
        <v>2.2499999999999999E-2</v>
      </c>
      <c r="G1161" s="279">
        <f t="shared" si="44"/>
        <v>0.91500000000000004</v>
      </c>
    </row>
    <row r="1162" spans="1:7">
      <c r="A1162" s="278">
        <f t="shared" si="45"/>
        <v>8</v>
      </c>
      <c r="B1162" s="318">
        <v>79030230</v>
      </c>
      <c r="C1162" s="278" t="s">
        <v>1319</v>
      </c>
      <c r="D1162" s="279">
        <f>+IFERROR(VLOOKUP(B1162,BP_202206!$B:$G,6,0),0)/$H$7</f>
        <v>104.89862371</v>
      </c>
      <c r="E1162" s="279">
        <f>+IFERROR(VLOOKUP(B1162,BP_202106!$B:$G,6,0),0)/$H$7</f>
        <v>84.179755999999998</v>
      </c>
      <c r="F1162" s="279">
        <f>+IFERROR(VLOOKUP(B1162,BP_202006!$B:$G,6,0),0)/$H$7</f>
        <v>5.3561576400000002</v>
      </c>
      <c r="G1162" s="279">
        <f t="shared" si="44"/>
        <v>20.718867709999998</v>
      </c>
    </row>
    <row r="1163" spans="1:7">
      <c r="A1163" s="278">
        <f t="shared" si="45"/>
        <v>8</v>
      </c>
      <c r="B1163" s="318">
        <v>79030231</v>
      </c>
      <c r="C1163" s="278" t="s">
        <v>1320</v>
      </c>
      <c r="D1163" s="279">
        <f>+IFERROR(VLOOKUP(B1163,BP_202206!$B:$G,6,0),0)/$H$7</f>
        <v>8.0526099999999996</v>
      </c>
      <c r="E1163" s="279">
        <f>+IFERROR(VLOOKUP(B1163,BP_202106!$B:$G,6,0),0)/$H$7</f>
        <v>10.113374</v>
      </c>
      <c r="F1163" s="279">
        <f>+IFERROR(VLOOKUP(B1163,BP_202006!$B:$G,6,0),0)/$H$7</f>
        <v>8.7279663900000006</v>
      </c>
      <c r="G1163" s="279">
        <f t="shared" si="44"/>
        <v>-2.0607640000000007</v>
      </c>
    </row>
    <row r="1164" spans="1:7">
      <c r="A1164" s="278">
        <f t="shared" si="45"/>
        <v>8</v>
      </c>
      <c r="B1164" s="318">
        <v>79030232</v>
      </c>
      <c r="C1164" s="278" t="s">
        <v>1321</v>
      </c>
      <c r="D1164" s="279">
        <f>+IFERROR(VLOOKUP(B1164,BP_202206!$B:$G,6,0),0)/$H$7</f>
        <v>0.14578056</v>
      </c>
      <c r="E1164" s="279">
        <f>+IFERROR(VLOOKUP(B1164,BP_202106!$B:$G,6,0),0)/$H$7</f>
        <v>0</v>
      </c>
      <c r="F1164" s="279">
        <f>+IFERROR(VLOOKUP(B1164,BP_202006!$B:$G,6,0),0)/$H$7</f>
        <v>0</v>
      </c>
      <c r="G1164" s="279">
        <f t="shared" si="44"/>
        <v>0.14578056</v>
      </c>
    </row>
    <row r="1165" spans="1:7">
      <c r="A1165" s="278">
        <f t="shared" si="45"/>
        <v>8</v>
      </c>
      <c r="B1165" s="318">
        <v>79030270</v>
      </c>
      <c r="C1165" s="278" t="s">
        <v>1322</v>
      </c>
      <c r="D1165" s="279">
        <f>+IFERROR(VLOOKUP(B1165,BP_202206!$B:$G,6,0),0)/$H$7</f>
        <v>0.104</v>
      </c>
      <c r="E1165" s="279">
        <f>+IFERROR(VLOOKUP(B1165,BP_202106!$B:$G,6,0),0)/$H$7</f>
        <v>0</v>
      </c>
      <c r="F1165" s="279">
        <f>+IFERROR(VLOOKUP(B1165,BP_202006!$B:$G,6,0),0)/$H$7</f>
        <v>0</v>
      </c>
      <c r="G1165" s="279">
        <f t="shared" si="44"/>
        <v>0.104</v>
      </c>
    </row>
    <row r="1166" spans="1:7">
      <c r="A1166" s="278">
        <f t="shared" si="45"/>
        <v>8</v>
      </c>
      <c r="B1166" s="318">
        <v>79030294</v>
      </c>
      <c r="C1166" s="278" t="s">
        <v>1323</v>
      </c>
      <c r="D1166" s="279">
        <f>+IFERROR(VLOOKUP(B1166,BP_202206!$B:$G,6,0),0)/$H$7</f>
        <v>0</v>
      </c>
      <c r="E1166" s="279">
        <f>+IFERROR(VLOOKUP(B1166,BP_202106!$B:$G,6,0),0)/$H$7</f>
        <v>0</v>
      </c>
      <c r="F1166" s="279">
        <f>+IFERROR(VLOOKUP(B1166,BP_202006!$B:$G,6,0),0)/$H$7</f>
        <v>0</v>
      </c>
      <c r="G1166" s="279"/>
    </row>
    <row r="1167" spans="1:7">
      <c r="A1167" s="278">
        <f t="shared" si="45"/>
        <v>8</v>
      </c>
      <c r="B1167" s="318">
        <v>79030295</v>
      </c>
      <c r="C1167" s="278" t="s">
        <v>1324</v>
      </c>
      <c r="D1167" s="279">
        <f>+IFERROR(VLOOKUP(B1167,BP_202206!$B:$G,6,0),0)/$H$7</f>
        <v>0.13650962</v>
      </c>
      <c r="E1167" s="279">
        <f>+IFERROR(VLOOKUP(B1167,BP_202106!$B:$G,6,0),0)/$H$7</f>
        <v>0.12148362</v>
      </c>
      <c r="F1167" s="279">
        <f>+IFERROR(VLOOKUP(B1167,BP_202006!$B:$G,6,0),0)/$H$7</f>
        <v>0.11648506</v>
      </c>
      <c r="G1167" s="279">
        <f t="shared" si="44"/>
        <v>1.5025999999999998E-2</v>
      </c>
    </row>
    <row r="1168" spans="1:7">
      <c r="A1168" s="278">
        <f t="shared" si="45"/>
        <v>8</v>
      </c>
      <c r="B1168" s="318">
        <v>79030296</v>
      </c>
      <c r="C1168" s="278" t="s">
        <v>1325</v>
      </c>
      <c r="D1168" s="279">
        <f>+IFERROR(VLOOKUP(B1168,BP_202206!$B:$G,6,0),0)/$H$7</f>
        <v>0</v>
      </c>
      <c r="E1168" s="279">
        <f>+IFERROR(VLOOKUP(B1168,BP_202106!$B:$G,6,0),0)/$H$7</f>
        <v>0</v>
      </c>
      <c r="F1168" s="279">
        <f>+IFERROR(VLOOKUP(B1168,BP_202006!$B:$G,6,0),0)/$H$7</f>
        <v>0</v>
      </c>
      <c r="G1168" s="279">
        <f t="shared" si="44"/>
        <v>0</v>
      </c>
    </row>
    <row r="1169" spans="1:7">
      <c r="A1169" s="278">
        <f t="shared" si="45"/>
        <v>8</v>
      </c>
      <c r="B1169" s="318">
        <v>79030298</v>
      </c>
      <c r="C1169" s="278" t="s">
        <v>1326</v>
      </c>
      <c r="D1169" s="279">
        <f>+IFERROR(VLOOKUP(B1169,BP_202206!$B:$G,6,0),0)/$H$7</f>
        <v>0</v>
      </c>
      <c r="E1169" s="279">
        <f>+IFERROR(VLOOKUP(B1169,BP_202106!$B:$G,6,0),0)/$H$7</f>
        <v>0</v>
      </c>
      <c r="F1169" s="279">
        <f>+IFERROR(VLOOKUP(B1169,BP_202006!$B:$G,6,0),0)/$H$7</f>
        <v>0</v>
      </c>
      <c r="G1169" s="279">
        <f t="shared" si="44"/>
        <v>0</v>
      </c>
    </row>
    <row r="1170" spans="1:7">
      <c r="A1170" s="278">
        <f t="shared" si="45"/>
        <v>8</v>
      </c>
      <c r="B1170" s="318">
        <v>79030299</v>
      </c>
      <c r="C1170" s="278" t="s">
        <v>1327</v>
      </c>
      <c r="D1170" s="279">
        <f>+IFERROR(VLOOKUP(B1170,BP_202206!$B:$G,6,0),0)/$H$7</f>
        <v>5.56443186</v>
      </c>
      <c r="E1170" s="279">
        <f>+IFERROR(VLOOKUP(B1170,BP_202106!$B:$G,6,0),0)/$H$7</f>
        <v>6.4615402899999994</v>
      </c>
      <c r="F1170" s="279">
        <f>+IFERROR(VLOOKUP(B1170,BP_202006!$B:$G,6,0),0)/$H$7</f>
        <v>2.5174899400000004</v>
      </c>
      <c r="G1170" s="279">
        <f t="shared" si="44"/>
        <v>-0.8971084299999994</v>
      </c>
    </row>
    <row r="1171" spans="1:7">
      <c r="A1171" s="278">
        <f t="shared" si="45"/>
        <v>6</v>
      </c>
      <c r="B1171" s="318">
        <v>790303</v>
      </c>
      <c r="C1171" s="278" t="s">
        <v>1014</v>
      </c>
      <c r="D1171" s="279">
        <f>+IFERROR(VLOOKUP(B1171,BP_202206!$B:$G,6,0),0)/$H$7</f>
        <v>3199.4883116599999</v>
      </c>
      <c r="E1171" s="279">
        <f>+IFERROR(VLOOKUP(B1171,BP_202106!$B:$G,6,0),0)/$H$7</f>
        <v>2977.5562567100001</v>
      </c>
      <c r="F1171" s="279">
        <f>+IFERROR(VLOOKUP(B1171,BP_202006!$B:$G,6,0),0)/$H$7</f>
        <v>1545.798072</v>
      </c>
      <c r="G1171" s="279">
        <f t="shared" si="44"/>
        <v>221.93205494999984</v>
      </c>
    </row>
    <row r="1172" spans="1:7">
      <c r="A1172" s="278">
        <f t="shared" si="45"/>
        <v>8</v>
      </c>
      <c r="B1172" s="318">
        <v>79030301</v>
      </c>
      <c r="C1172" s="278" t="s">
        <v>1328</v>
      </c>
      <c r="D1172" s="279">
        <f>+IFERROR(VLOOKUP(B1172,BP_202206!$B:$G,6,0),0)/$H$7</f>
        <v>2288.6646230000001</v>
      </c>
      <c r="E1172" s="279">
        <f>+IFERROR(VLOOKUP(B1172,BP_202106!$B:$G,6,0),0)/$H$7</f>
        <v>2063.9192429999998</v>
      </c>
      <c r="F1172" s="279">
        <f>+IFERROR(VLOOKUP(B1172,BP_202006!$B:$G,6,0),0)/$H$7</f>
        <v>1180.405831</v>
      </c>
      <c r="G1172" s="279">
        <f t="shared" si="44"/>
        <v>224.7453800000003</v>
      </c>
    </row>
    <row r="1173" spans="1:7">
      <c r="A1173" s="278">
        <f t="shared" si="45"/>
        <v>8</v>
      </c>
      <c r="B1173" s="318">
        <v>79030302</v>
      </c>
      <c r="C1173" s="278" t="s">
        <v>1329</v>
      </c>
      <c r="D1173" s="279">
        <f>+IFERROR(VLOOKUP(B1173,BP_202206!$B:$G,6,0),0)/$H$7</f>
        <v>30.226281</v>
      </c>
      <c r="E1173" s="279">
        <f>+IFERROR(VLOOKUP(B1173,BP_202106!$B:$G,6,0),0)/$H$7</f>
        <v>23.425611</v>
      </c>
      <c r="F1173" s="279">
        <f>+IFERROR(VLOOKUP(B1173,BP_202006!$B:$G,6,0),0)/$H$7</f>
        <v>8.2833430000000003</v>
      </c>
      <c r="G1173" s="279">
        <f t="shared" si="44"/>
        <v>6.8006700000000002</v>
      </c>
    </row>
    <row r="1174" spans="1:7">
      <c r="A1174" s="278">
        <f t="shared" si="45"/>
        <v>8</v>
      </c>
      <c r="B1174" s="318">
        <v>79030303</v>
      </c>
      <c r="C1174" s="278" t="s">
        <v>1330</v>
      </c>
      <c r="D1174" s="279">
        <f>+IFERROR(VLOOKUP(B1174,BP_202206!$B:$G,6,0),0)/$H$7</f>
        <v>110.13675465999999</v>
      </c>
      <c r="E1174" s="279">
        <f>+IFERROR(VLOOKUP(B1174,BP_202106!$B:$G,6,0),0)/$H$7</f>
        <v>95.58068999000001</v>
      </c>
      <c r="F1174" s="279">
        <f>+IFERROR(VLOOKUP(B1174,BP_202006!$B:$G,6,0),0)/$H$7</f>
        <v>50.068474000000002</v>
      </c>
      <c r="G1174" s="279">
        <f t="shared" si="44"/>
        <v>14.556064669999984</v>
      </c>
    </row>
    <row r="1175" spans="1:7">
      <c r="A1175" s="278">
        <f t="shared" si="45"/>
        <v>8</v>
      </c>
      <c r="B1175" s="318">
        <v>79030304</v>
      </c>
      <c r="C1175" s="278" t="s">
        <v>1331</v>
      </c>
      <c r="D1175" s="279">
        <f>+IFERROR(VLOOKUP(B1175,BP_202206!$B:$G,6,0),0)/$H$7</f>
        <v>37.211911000000001</v>
      </c>
      <c r="E1175" s="279">
        <f>+IFERROR(VLOOKUP(B1175,BP_202106!$B:$G,6,0),0)/$H$7</f>
        <v>30.393336999999999</v>
      </c>
      <c r="F1175" s="279">
        <f>+IFERROR(VLOOKUP(B1175,BP_202006!$B:$G,6,0),0)/$H$7</f>
        <v>16.172381000000001</v>
      </c>
      <c r="G1175" s="279">
        <f t="shared" ref="G1175:G1220" si="46">+D1175-E1175</f>
        <v>6.8185740000000017</v>
      </c>
    </row>
    <row r="1176" spans="1:7">
      <c r="A1176" s="278">
        <f t="shared" ref="A1176:A1220" si="47">+LEN(B1176)</f>
        <v>8</v>
      </c>
      <c r="B1176" s="318">
        <v>79030305</v>
      </c>
      <c r="C1176" s="278" t="s">
        <v>1332</v>
      </c>
      <c r="D1176" s="279">
        <f>+IFERROR(VLOOKUP(B1176,BP_202206!$B:$G,6,0),0)/$H$7</f>
        <v>216.34046799999999</v>
      </c>
      <c r="E1176" s="279">
        <f>+IFERROR(VLOOKUP(B1176,BP_202106!$B:$G,6,0),0)/$H$7</f>
        <v>189.16070721</v>
      </c>
      <c r="F1176" s="279">
        <f>+IFERROR(VLOOKUP(B1176,BP_202006!$B:$G,6,0),0)/$H$7</f>
        <v>102.086462</v>
      </c>
      <c r="G1176" s="279">
        <f t="shared" si="46"/>
        <v>27.179760789999989</v>
      </c>
    </row>
    <row r="1177" spans="1:7">
      <c r="A1177" s="278">
        <f t="shared" si="47"/>
        <v>8</v>
      </c>
      <c r="B1177" s="318">
        <v>79030306</v>
      </c>
      <c r="C1177" s="278" t="s">
        <v>1333</v>
      </c>
      <c r="D1177" s="279">
        <f>+IFERROR(VLOOKUP(B1177,BP_202206!$B:$G,6,0),0)/$H$7</f>
        <v>24.679307000000001</v>
      </c>
      <c r="E1177" s="279">
        <f>+IFERROR(VLOOKUP(B1177,BP_202106!$B:$G,6,0),0)/$H$7</f>
        <v>20.625031</v>
      </c>
      <c r="F1177" s="279">
        <f>+IFERROR(VLOOKUP(B1177,BP_202006!$B:$G,6,0),0)/$H$7</f>
        <v>12.135145</v>
      </c>
      <c r="G1177" s="279">
        <f t="shared" si="46"/>
        <v>4.0542760000000015</v>
      </c>
    </row>
    <row r="1178" spans="1:7">
      <c r="A1178" s="278">
        <f t="shared" si="47"/>
        <v>8</v>
      </c>
      <c r="B1178" s="318">
        <v>79030307</v>
      </c>
      <c r="C1178" s="278" t="s">
        <v>1334</v>
      </c>
      <c r="D1178" s="279">
        <f>+IFERROR(VLOOKUP(B1178,BP_202206!$B:$G,6,0),0)/$H$7</f>
        <v>0</v>
      </c>
      <c r="E1178" s="279">
        <f>+IFERROR(VLOOKUP(B1178,BP_202106!$B:$G,6,0),0)/$H$7</f>
        <v>178.23050000000001</v>
      </c>
      <c r="F1178" s="279">
        <f>+IFERROR(VLOOKUP(B1178,BP_202006!$B:$G,6,0),0)/$H$7</f>
        <v>8.6821120000000001</v>
      </c>
      <c r="G1178" s="279">
        <f t="shared" si="46"/>
        <v>-178.23050000000001</v>
      </c>
    </row>
    <row r="1179" spans="1:7">
      <c r="A1179" s="278">
        <f t="shared" si="47"/>
        <v>8</v>
      </c>
      <c r="B1179" s="318">
        <v>79030308</v>
      </c>
      <c r="C1179" s="278" t="s">
        <v>1335</v>
      </c>
      <c r="D1179" s="279">
        <f>+IFERROR(VLOOKUP(B1179,BP_202206!$B:$G,6,0),0)/$H$7</f>
        <v>0</v>
      </c>
      <c r="E1179" s="279">
        <f>+IFERROR(VLOOKUP(B1179,BP_202106!$B:$G,6,0),0)/$H$7</f>
        <v>14.407219509999999</v>
      </c>
      <c r="F1179" s="279">
        <f>+IFERROR(VLOOKUP(B1179,BP_202006!$B:$G,6,0),0)/$H$7</f>
        <v>0</v>
      </c>
      <c r="G1179" s="279">
        <f t="shared" si="46"/>
        <v>-14.407219509999999</v>
      </c>
    </row>
    <row r="1180" spans="1:7">
      <c r="A1180" s="278">
        <f t="shared" si="47"/>
        <v>8</v>
      </c>
      <c r="B1180" s="318">
        <v>79030309</v>
      </c>
      <c r="C1180" s="278" t="s">
        <v>1336</v>
      </c>
      <c r="D1180" s="279">
        <f>+IFERROR(VLOOKUP(B1180,BP_202206!$B:$G,6,0),0)/$H$7</f>
        <v>217.94634600000001</v>
      </c>
      <c r="E1180" s="279">
        <f>+IFERROR(VLOOKUP(B1180,BP_202106!$B:$G,6,0),0)/$H$7</f>
        <v>189.431693</v>
      </c>
      <c r="F1180" s="279">
        <f>+IFERROR(VLOOKUP(B1180,BP_202006!$B:$G,6,0),0)/$H$7</f>
        <v>103.984126</v>
      </c>
      <c r="G1180" s="279">
        <f t="shared" si="46"/>
        <v>28.51465300000001</v>
      </c>
    </row>
    <row r="1181" spans="1:7">
      <c r="A1181" s="278">
        <f t="shared" si="47"/>
        <v>8</v>
      </c>
      <c r="B1181" s="318">
        <v>79030310</v>
      </c>
      <c r="C1181" s="278" t="s">
        <v>1337</v>
      </c>
      <c r="D1181" s="279">
        <f>+IFERROR(VLOOKUP(B1181,BP_202206!$B:$G,6,0),0)/$H$7</f>
        <v>40.6</v>
      </c>
      <c r="E1181" s="279">
        <f>+IFERROR(VLOOKUP(B1181,BP_202106!$B:$G,6,0),0)/$H$7</f>
        <v>25.499293999999999</v>
      </c>
      <c r="F1181" s="279">
        <f>+IFERROR(VLOOKUP(B1181,BP_202006!$B:$G,6,0),0)/$H$7</f>
        <v>29.37717</v>
      </c>
      <c r="G1181" s="279">
        <f t="shared" si="46"/>
        <v>15.100706000000002</v>
      </c>
    </row>
    <row r="1182" spans="1:7">
      <c r="A1182" s="278">
        <f t="shared" si="47"/>
        <v>8</v>
      </c>
      <c r="B1182" s="318">
        <v>79030311</v>
      </c>
      <c r="C1182" s="278" t="s">
        <v>1338</v>
      </c>
      <c r="D1182" s="279">
        <f>+IFERROR(VLOOKUP(B1182,BP_202206!$B:$G,6,0),0)/$H$7</f>
        <v>32.849950999999997</v>
      </c>
      <c r="E1182" s="279">
        <f>+IFERROR(VLOOKUP(B1182,BP_202106!$B:$G,6,0),0)/$H$7</f>
        <v>14.059732</v>
      </c>
      <c r="F1182" s="279">
        <f>+IFERROR(VLOOKUP(B1182,BP_202006!$B:$G,6,0),0)/$H$7</f>
        <v>0</v>
      </c>
      <c r="G1182" s="279">
        <f t="shared" si="46"/>
        <v>18.790218999999997</v>
      </c>
    </row>
    <row r="1183" spans="1:7">
      <c r="A1183" s="278">
        <f t="shared" si="47"/>
        <v>8</v>
      </c>
      <c r="B1183" s="318">
        <v>79030312</v>
      </c>
      <c r="C1183" s="278" t="s">
        <v>1339</v>
      </c>
      <c r="D1183" s="279">
        <f>+IFERROR(VLOOKUP(B1183,BP_202206!$B:$G,6,0),0)/$H$7</f>
        <v>0</v>
      </c>
      <c r="E1183" s="279">
        <f>+IFERROR(VLOOKUP(B1183,BP_202106!$B:$G,6,0),0)/$H$7</f>
        <v>0</v>
      </c>
      <c r="F1183" s="279">
        <f>+IFERROR(VLOOKUP(B1183,BP_202006!$B:$G,6,0),0)/$H$7</f>
        <v>0</v>
      </c>
      <c r="G1183" s="279">
        <f t="shared" si="46"/>
        <v>0</v>
      </c>
    </row>
    <row r="1184" spans="1:7">
      <c r="A1184" s="278">
        <f t="shared" si="47"/>
        <v>8</v>
      </c>
      <c r="B1184" s="318">
        <v>79030313</v>
      </c>
      <c r="C1184" s="278" t="s">
        <v>1340</v>
      </c>
      <c r="D1184" s="279">
        <f>+IFERROR(VLOOKUP(B1184,BP_202206!$B:$G,6,0),0)/$H$7</f>
        <v>0</v>
      </c>
      <c r="E1184" s="279">
        <f>+IFERROR(VLOOKUP(B1184,BP_202106!$B:$G,6,0),0)/$H$7</f>
        <v>0</v>
      </c>
      <c r="F1184" s="279">
        <f>+IFERROR(VLOOKUP(B1184,BP_202006!$B:$G,6,0),0)/$H$7</f>
        <v>0</v>
      </c>
      <c r="G1184" s="279">
        <f t="shared" si="46"/>
        <v>0</v>
      </c>
    </row>
    <row r="1185" spans="1:7">
      <c r="A1185" s="278">
        <f t="shared" si="47"/>
        <v>8</v>
      </c>
      <c r="B1185" s="318">
        <v>79030314</v>
      </c>
      <c r="C1185" s="278" t="s">
        <v>1341</v>
      </c>
      <c r="D1185" s="279">
        <f>+IFERROR(VLOOKUP(B1185,BP_202206!$B:$G,6,0),0)/$H$7</f>
        <v>0.23799999999999999</v>
      </c>
      <c r="E1185" s="279">
        <f>+IFERROR(VLOOKUP(B1185,BP_202106!$B:$G,6,0),0)/$H$7</f>
        <v>0.77100000000000002</v>
      </c>
      <c r="F1185" s="279">
        <f>+IFERROR(VLOOKUP(B1185,BP_202006!$B:$G,6,0),0)/$H$7</f>
        <v>0</v>
      </c>
      <c r="G1185" s="279">
        <f t="shared" si="46"/>
        <v>-0.53300000000000003</v>
      </c>
    </row>
    <row r="1186" spans="1:7">
      <c r="A1186" s="278">
        <f t="shared" si="47"/>
        <v>8</v>
      </c>
      <c r="B1186" s="318">
        <v>79030315</v>
      </c>
      <c r="C1186" s="278" t="s">
        <v>1321</v>
      </c>
      <c r="D1186" s="279">
        <f>+IFERROR(VLOOKUP(B1186,BP_202206!$B:$G,6,0),0)/$H$7</f>
        <v>115.1998</v>
      </c>
      <c r="E1186" s="279">
        <f>+IFERROR(VLOOKUP(B1186,BP_202106!$B:$G,6,0),0)/$H$7</f>
        <v>81.861198999999999</v>
      </c>
      <c r="F1186" s="279">
        <f>+IFERROR(VLOOKUP(B1186,BP_202006!$B:$G,6,0),0)/$H$7</f>
        <v>23.569731999999998</v>
      </c>
      <c r="G1186" s="279">
        <f t="shared" si="46"/>
        <v>33.338600999999997</v>
      </c>
    </row>
    <row r="1187" spans="1:7">
      <c r="A1187" s="278">
        <f t="shared" si="47"/>
        <v>8</v>
      </c>
      <c r="B1187" s="318">
        <v>79030316</v>
      </c>
      <c r="C1187" s="278" t="s">
        <v>1320</v>
      </c>
      <c r="D1187" s="279">
        <f>+IFERROR(VLOOKUP(B1187,BP_202206!$B:$G,6,0),0)/$H$7</f>
        <v>83.16</v>
      </c>
      <c r="E1187" s="279">
        <f>+IFERROR(VLOOKUP(B1187,BP_202106!$B:$G,6,0),0)/$H$7</f>
        <v>50.191000000000003</v>
      </c>
      <c r="F1187" s="279">
        <f>+IFERROR(VLOOKUP(B1187,BP_202006!$B:$G,6,0),0)/$H$7</f>
        <v>10.5</v>
      </c>
      <c r="G1187" s="279">
        <f t="shared" si="46"/>
        <v>32.968999999999994</v>
      </c>
    </row>
    <row r="1188" spans="1:7">
      <c r="A1188" s="278">
        <f t="shared" si="47"/>
        <v>8</v>
      </c>
      <c r="B1188" s="318">
        <v>79030317</v>
      </c>
      <c r="C1188" s="278" t="s">
        <v>1342</v>
      </c>
      <c r="D1188" s="279">
        <f>+IFERROR(VLOOKUP(B1188,BP_202206!$B:$G,6,0),0)/$H$7</f>
        <v>0</v>
      </c>
      <c r="E1188" s="279">
        <f>+IFERROR(VLOOKUP(B1188,BP_202106!$B:$G,6,0),0)/$H$7</f>
        <v>0</v>
      </c>
      <c r="F1188" s="279">
        <f>+IFERROR(VLOOKUP(B1188,BP_202006!$B:$G,6,0),0)/$H$7</f>
        <v>0</v>
      </c>
      <c r="G1188" s="279">
        <f t="shared" si="46"/>
        <v>0</v>
      </c>
    </row>
    <row r="1189" spans="1:7">
      <c r="A1189" s="278">
        <f t="shared" si="47"/>
        <v>8</v>
      </c>
      <c r="B1189" s="318">
        <v>79030318</v>
      </c>
      <c r="C1189" s="278" t="s">
        <v>1343</v>
      </c>
      <c r="D1189" s="279">
        <f>+IFERROR(VLOOKUP(B1189,BP_202206!$B:$G,6,0),0)/$H$7</f>
        <v>0</v>
      </c>
      <c r="E1189" s="279">
        <f>+IFERROR(VLOOKUP(B1189,BP_202106!$B:$G,6,0),0)/$H$7</f>
        <v>0</v>
      </c>
      <c r="F1189" s="279">
        <f>+IFERROR(VLOOKUP(B1189,BP_202006!$B:$G,6,0),0)/$H$7</f>
        <v>0.53329599999999999</v>
      </c>
      <c r="G1189" s="279">
        <f t="shared" si="46"/>
        <v>0</v>
      </c>
    </row>
    <row r="1190" spans="1:7">
      <c r="A1190" s="278">
        <f t="shared" si="47"/>
        <v>8</v>
      </c>
      <c r="B1190" s="318">
        <v>79030326</v>
      </c>
      <c r="C1190" s="278" t="s">
        <v>1344</v>
      </c>
      <c r="D1190" s="279">
        <f>+IFERROR(VLOOKUP(B1190,BP_202206!$B:$G,6,0),0)/$H$7</f>
        <v>0</v>
      </c>
      <c r="E1190" s="279">
        <f>+IFERROR(VLOOKUP(B1190,BP_202106!$B:$G,6,0),0)/$H$7</f>
        <v>0</v>
      </c>
      <c r="F1190" s="279">
        <f>+IFERROR(VLOOKUP(B1190,BP_202006!$B:$G,6,0),0)/$H$7</f>
        <v>0</v>
      </c>
      <c r="G1190" s="279">
        <f t="shared" si="46"/>
        <v>0</v>
      </c>
    </row>
    <row r="1191" spans="1:7">
      <c r="A1191" s="278">
        <f t="shared" si="47"/>
        <v>8</v>
      </c>
      <c r="B1191" s="318">
        <v>79030327</v>
      </c>
      <c r="C1191" s="278" t="s">
        <v>1345</v>
      </c>
      <c r="D1191" s="279">
        <f>+IFERROR(VLOOKUP(B1191,BP_202206!$B:$G,6,0),0)/$H$7</f>
        <v>2.2348699999999999</v>
      </c>
      <c r="E1191" s="279">
        <f>+IFERROR(VLOOKUP(B1191,BP_202106!$B:$G,6,0),0)/$H$7</f>
        <v>0</v>
      </c>
      <c r="F1191" s="279">
        <f>+IFERROR(VLOOKUP(B1191,BP_202006!$B:$G,6,0),0)/$H$7</f>
        <v>0</v>
      </c>
      <c r="G1191" s="279">
        <f t="shared" si="46"/>
        <v>2.2348699999999999</v>
      </c>
    </row>
    <row r="1192" spans="1:7">
      <c r="A1192" s="278">
        <f t="shared" si="47"/>
        <v>6</v>
      </c>
      <c r="B1192" s="318">
        <v>790304</v>
      </c>
      <c r="C1192" s="278" t="s">
        <v>1042</v>
      </c>
      <c r="D1192" s="279">
        <f>+IFERROR(VLOOKUP(B1192,BP_202206!$B:$G,6,0),0)/$H$7</f>
        <v>0</v>
      </c>
      <c r="E1192" s="279">
        <f>+IFERROR(VLOOKUP(B1192,BP_202106!$B:$G,6,0),0)/$H$7</f>
        <v>0</v>
      </c>
      <c r="F1192" s="279">
        <f>+IFERROR(VLOOKUP(B1192,BP_202006!$B:$G,6,0),0)/$H$7</f>
        <v>0</v>
      </c>
      <c r="G1192" s="279">
        <f t="shared" si="46"/>
        <v>0</v>
      </c>
    </row>
    <row r="1193" spans="1:7">
      <c r="A1193" s="278">
        <f t="shared" si="47"/>
        <v>8</v>
      </c>
      <c r="B1193" s="318">
        <v>79030401</v>
      </c>
      <c r="C1193" s="278" t="s">
        <v>1346</v>
      </c>
      <c r="D1193" s="279">
        <f>+IFERROR(VLOOKUP(B1193,BP_202206!$B:$G,6,0),0)/$H$7</f>
        <v>0</v>
      </c>
      <c r="E1193" s="279">
        <f>+IFERROR(VLOOKUP(B1193,BP_202106!$B:$G,6,0),0)/$H$7</f>
        <v>0</v>
      </c>
      <c r="F1193" s="279">
        <f>+IFERROR(VLOOKUP(B1193,BP_202006!$B:$G,6,0),0)/$H$7</f>
        <v>0</v>
      </c>
      <c r="G1193" s="279">
        <f t="shared" si="46"/>
        <v>0</v>
      </c>
    </row>
    <row r="1194" spans="1:7">
      <c r="A1194" s="278">
        <f t="shared" si="47"/>
        <v>6</v>
      </c>
      <c r="B1194" s="318">
        <v>790305</v>
      </c>
      <c r="C1194" s="278" t="s">
        <v>1046</v>
      </c>
      <c r="D1194" s="279">
        <f>+IFERROR(VLOOKUP(B1194,BP_202206!$B:$G,6,0),0)/$H$7</f>
        <v>656.66497900000002</v>
      </c>
      <c r="E1194" s="279">
        <f>+IFERROR(VLOOKUP(B1194,BP_202106!$B:$G,6,0),0)/$H$7</f>
        <v>572.15732800000001</v>
      </c>
      <c r="F1194" s="279">
        <f>+IFERROR(VLOOKUP(B1194,BP_202006!$B:$G,6,0),0)/$H$7</f>
        <v>312.10344900000001</v>
      </c>
      <c r="G1194" s="279">
        <f t="shared" si="46"/>
        <v>84.50765100000001</v>
      </c>
    </row>
    <row r="1195" spans="1:7">
      <c r="A1195" s="278">
        <f t="shared" si="47"/>
        <v>8</v>
      </c>
      <c r="B1195" s="318">
        <v>79030501</v>
      </c>
      <c r="C1195" s="278" t="s">
        <v>1347</v>
      </c>
      <c r="D1195" s="279">
        <f>+IFERROR(VLOOKUP(B1195,BP_202206!$B:$G,6,0),0)/$H$7</f>
        <v>101.823255</v>
      </c>
      <c r="E1195" s="279">
        <f>+IFERROR(VLOOKUP(B1195,BP_202106!$B:$G,6,0),0)/$H$7</f>
        <v>89.366854000000004</v>
      </c>
      <c r="F1195" s="279">
        <f>+IFERROR(VLOOKUP(B1195,BP_202006!$B:$G,6,0),0)/$H$7</f>
        <v>47.838161999999997</v>
      </c>
      <c r="G1195" s="279">
        <f t="shared" si="46"/>
        <v>12.456401</v>
      </c>
    </row>
    <row r="1196" spans="1:7">
      <c r="A1196" s="278">
        <f t="shared" si="47"/>
        <v>8</v>
      </c>
      <c r="B1196" s="318">
        <v>79030502</v>
      </c>
      <c r="C1196" s="278" t="s">
        <v>1348</v>
      </c>
      <c r="D1196" s="279">
        <f>+IFERROR(VLOOKUP(B1196,BP_202206!$B:$G,6,0),0)/$H$7</f>
        <v>224.90203</v>
      </c>
      <c r="E1196" s="279">
        <f>+IFERROR(VLOOKUP(B1196,BP_202106!$B:$G,6,0),0)/$H$7</f>
        <v>194.554158</v>
      </c>
      <c r="F1196" s="279">
        <f>+IFERROR(VLOOKUP(B1196,BP_202006!$B:$G,6,0),0)/$H$7</f>
        <v>107.344398</v>
      </c>
      <c r="G1196" s="279">
        <f t="shared" si="46"/>
        <v>30.347871999999995</v>
      </c>
    </row>
    <row r="1197" spans="1:7">
      <c r="A1197" s="278">
        <f t="shared" si="47"/>
        <v>8</v>
      </c>
      <c r="B1197" s="318">
        <v>79030503</v>
      </c>
      <c r="C1197" s="278" t="s">
        <v>1349</v>
      </c>
      <c r="D1197" s="279">
        <f>+IFERROR(VLOOKUP(B1197,BP_202206!$B:$G,6,0),0)/$H$7</f>
        <v>19.866714999999999</v>
      </c>
      <c r="E1197" s="279">
        <f>+IFERROR(VLOOKUP(B1197,BP_202106!$B:$G,6,0),0)/$H$7</f>
        <v>18.134</v>
      </c>
      <c r="F1197" s="279">
        <f>+IFERROR(VLOOKUP(B1197,BP_202006!$B:$G,6,0),0)/$H$7</f>
        <v>10.726357999999999</v>
      </c>
      <c r="G1197" s="279">
        <f t="shared" si="46"/>
        <v>1.7327149999999989</v>
      </c>
    </row>
    <row r="1198" spans="1:7">
      <c r="A1198" s="278">
        <f t="shared" si="47"/>
        <v>8</v>
      </c>
      <c r="B1198" s="318">
        <v>79030504</v>
      </c>
      <c r="C1198" s="278" t="s">
        <v>1350</v>
      </c>
      <c r="D1198" s="279">
        <f>+IFERROR(VLOOKUP(B1198,BP_202206!$B:$G,6,0),0)/$H$7</f>
        <v>310.07297899999998</v>
      </c>
      <c r="E1198" s="279">
        <f>+IFERROR(VLOOKUP(B1198,BP_202106!$B:$G,6,0),0)/$H$7</f>
        <v>270.10231599999997</v>
      </c>
      <c r="F1198" s="279">
        <f>+IFERROR(VLOOKUP(B1198,BP_202006!$B:$G,6,0),0)/$H$7</f>
        <v>146.19453100000001</v>
      </c>
      <c r="G1198" s="279">
        <f t="shared" si="46"/>
        <v>39.970663000000002</v>
      </c>
    </row>
    <row r="1199" spans="1:7">
      <c r="A1199" s="278">
        <f t="shared" si="47"/>
        <v>6</v>
      </c>
      <c r="B1199" s="318">
        <v>790306</v>
      </c>
      <c r="C1199" s="278" t="s">
        <v>1052</v>
      </c>
      <c r="D1199" s="279">
        <f>+IFERROR(VLOOKUP(B1199,BP_202206!$B:$G,6,0),0)/$H$7</f>
        <v>127.15922999999999</v>
      </c>
      <c r="E1199" s="279">
        <f>+IFERROR(VLOOKUP(B1199,BP_202106!$B:$G,6,0),0)/$H$7</f>
        <v>111.645233</v>
      </c>
      <c r="F1199" s="279">
        <f>+IFERROR(VLOOKUP(B1199,BP_202006!$B:$G,6,0),0)/$H$7</f>
        <v>59.771208000000001</v>
      </c>
      <c r="G1199" s="279">
        <f t="shared" si="46"/>
        <v>15.513996999999989</v>
      </c>
    </row>
    <row r="1200" spans="1:7">
      <c r="A1200" s="278">
        <f t="shared" si="47"/>
        <v>8</v>
      </c>
      <c r="B1200" s="318">
        <v>79030601</v>
      </c>
      <c r="C1200" s="278" t="s">
        <v>1351</v>
      </c>
      <c r="D1200" s="279">
        <f>+IFERROR(VLOOKUP(B1200,BP_202206!$B:$G,6,0),0)/$H$7</f>
        <v>76.293603000000004</v>
      </c>
      <c r="E1200" s="279">
        <f>+IFERROR(VLOOKUP(B1200,BP_202106!$B:$G,6,0),0)/$H$7</f>
        <v>66.98706</v>
      </c>
      <c r="F1200" s="279">
        <f>+IFERROR(VLOOKUP(B1200,BP_202006!$B:$G,6,0),0)/$H$7</f>
        <v>35.862681000000002</v>
      </c>
      <c r="G1200" s="279">
        <f t="shared" si="46"/>
        <v>9.3065430000000049</v>
      </c>
    </row>
    <row r="1201" spans="1:7">
      <c r="A1201" s="278">
        <f t="shared" si="47"/>
        <v>8</v>
      </c>
      <c r="B1201" s="318">
        <v>79030602</v>
      </c>
      <c r="C1201" s="278" t="s">
        <v>1352</v>
      </c>
      <c r="D1201" s="279">
        <f>+IFERROR(VLOOKUP(B1201,BP_202206!$B:$G,6,0),0)/$H$7</f>
        <v>50.865627000000003</v>
      </c>
      <c r="E1201" s="279">
        <f>+IFERROR(VLOOKUP(B1201,BP_202106!$B:$G,6,0),0)/$H$7</f>
        <v>44.658172999999998</v>
      </c>
      <c r="F1201" s="279">
        <f>+IFERROR(VLOOKUP(B1201,BP_202006!$B:$G,6,0),0)/$H$7</f>
        <v>23.908526999999999</v>
      </c>
      <c r="G1201" s="279">
        <f t="shared" si="46"/>
        <v>6.2074540000000056</v>
      </c>
    </row>
    <row r="1202" spans="1:7">
      <c r="A1202" s="278">
        <f t="shared" si="47"/>
        <v>8</v>
      </c>
      <c r="B1202" s="318">
        <v>79030603</v>
      </c>
      <c r="C1202" s="278" t="s">
        <v>1353</v>
      </c>
      <c r="D1202" s="279">
        <f>+IFERROR(VLOOKUP(B1202,BP_202206!$B:$G,6,0),0)/$H$7</f>
        <v>0</v>
      </c>
      <c r="E1202" s="279">
        <f>+IFERROR(VLOOKUP(B1202,BP_202106!$B:$G,6,0),0)/$H$7</f>
        <v>0</v>
      </c>
      <c r="F1202" s="279">
        <f>+IFERROR(VLOOKUP(B1202,BP_202006!$B:$G,6,0),0)/$H$7</f>
        <v>0</v>
      </c>
      <c r="G1202" s="279">
        <f t="shared" si="46"/>
        <v>0</v>
      </c>
    </row>
    <row r="1203" spans="1:7">
      <c r="A1203" s="278">
        <f t="shared" si="47"/>
        <v>6</v>
      </c>
      <c r="B1203" s="318">
        <v>790307</v>
      </c>
      <c r="C1203" s="278" t="s">
        <v>1354</v>
      </c>
      <c r="D1203" s="279">
        <f>+IFERROR(VLOOKUP(B1203,BP_202206!$B:$G,6,0),0)/$H$7</f>
        <v>7.7785155600000007</v>
      </c>
      <c r="E1203" s="279">
        <f>+IFERROR(VLOOKUP(B1203,BP_202106!$B:$G,6,0),0)/$H$7</f>
        <v>3.6356768500000003</v>
      </c>
      <c r="F1203" s="279">
        <f>+IFERROR(VLOOKUP(B1203,BP_202006!$B:$G,6,0),0)/$H$7</f>
        <v>3.6503686900000001</v>
      </c>
      <c r="G1203" s="279">
        <f t="shared" si="46"/>
        <v>4.1428387100000004</v>
      </c>
    </row>
    <row r="1204" spans="1:7">
      <c r="A1204" s="278">
        <f t="shared" si="47"/>
        <v>8</v>
      </c>
      <c r="B1204" s="318">
        <v>79030701</v>
      </c>
      <c r="C1204" s="278" t="s">
        <v>1355</v>
      </c>
      <c r="D1204" s="279">
        <f>+IFERROR(VLOOKUP(B1204,BP_202206!$B:$G,6,0),0)/$H$7</f>
        <v>0</v>
      </c>
      <c r="E1204" s="279">
        <f>+IFERROR(VLOOKUP(B1204,BP_202106!$B:$G,6,0),0)/$H$7</f>
        <v>0</v>
      </c>
      <c r="F1204" s="279">
        <f>+IFERROR(VLOOKUP(B1204,BP_202006!$B:$G,6,0),0)/$H$7</f>
        <v>0</v>
      </c>
      <c r="G1204" s="279">
        <f t="shared" si="46"/>
        <v>0</v>
      </c>
    </row>
    <row r="1205" spans="1:7">
      <c r="A1205" s="278">
        <f t="shared" si="47"/>
        <v>8</v>
      </c>
      <c r="B1205" s="318">
        <v>79030702</v>
      </c>
      <c r="C1205" s="278" t="s">
        <v>1356</v>
      </c>
      <c r="D1205" s="279">
        <f>+IFERROR(VLOOKUP(B1205,BP_202206!$B:$G,6,0),0)/$H$7</f>
        <v>7.7785155600000007</v>
      </c>
      <c r="E1205" s="279">
        <f>+IFERROR(VLOOKUP(B1205,BP_202106!$B:$G,6,0),0)/$H$7</f>
        <v>3.6356768500000003</v>
      </c>
      <c r="F1205" s="279">
        <f>+IFERROR(VLOOKUP(B1205,BP_202006!$B:$G,6,0),0)/$H$7</f>
        <v>3.6503686900000001</v>
      </c>
      <c r="G1205" s="279">
        <f t="shared" si="46"/>
        <v>4.1428387100000004</v>
      </c>
    </row>
    <row r="1206" spans="1:7">
      <c r="A1206" s="278">
        <f t="shared" si="47"/>
        <v>8</v>
      </c>
      <c r="B1206" s="318">
        <v>79030703</v>
      </c>
      <c r="C1206" s="278" t="s">
        <v>1357</v>
      </c>
      <c r="D1206" s="279">
        <f>+IFERROR(VLOOKUP(B1206,BP_202206!$B:$G,6,0),0)/$H$7</f>
        <v>0</v>
      </c>
      <c r="E1206" s="279">
        <f>+IFERROR(VLOOKUP(B1206,BP_202106!$B:$G,6,0),0)/$H$7</f>
        <v>0</v>
      </c>
      <c r="F1206" s="279">
        <f>+IFERROR(VLOOKUP(B1206,BP_202006!$B:$G,6,0),0)/$H$7</f>
        <v>0</v>
      </c>
      <c r="G1206" s="279">
        <f t="shared" si="46"/>
        <v>0</v>
      </c>
    </row>
    <row r="1207" spans="1:7">
      <c r="A1207" s="278">
        <f t="shared" si="47"/>
        <v>8</v>
      </c>
      <c r="B1207" s="318">
        <v>79030704</v>
      </c>
      <c r="C1207" s="278" t="s">
        <v>1358</v>
      </c>
      <c r="D1207" s="279">
        <f>+IFERROR(VLOOKUP(B1207,BP_202206!$B:$G,6,0),0)/$H$7</f>
        <v>0</v>
      </c>
      <c r="E1207" s="279">
        <f>+IFERROR(VLOOKUP(B1207,BP_202106!$B:$G,6,0),0)/$H$7</f>
        <v>0</v>
      </c>
      <c r="F1207" s="279">
        <f>+IFERROR(VLOOKUP(B1207,BP_202006!$B:$G,6,0),0)/$H$7</f>
        <v>0</v>
      </c>
      <c r="G1207" s="279">
        <f t="shared" si="46"/>
        <v>0</v>
      </c>
    </row>
    <row r="1208" spans="1:7">
      <c r="A1208" s="278">
        <f t="shared" si="47"/>
        <v>8</v>
      </c>
      <c r="B1208" s="318">
        <v>79030705</v>
      </c>
      <c r="C1208" s="278" t="s">
        <v>1359</v>
      </c>
      <c r="D1208" s="279">
        <f>+IFERROR(VLOOKUP(B1208,BP_202206!$B:$G,6,0),0)/$H$7</f>
        <v>0</v>
      </c>
      <c r="E1208" s="279">
        <f>+IFERROR(VLOOKUP(B1208,BP_202106!$B:$G,6,0),0)/$H$7</f>
        <v>0</v>
      </c>
      <c r="F1208" s="279">
        <f>+IFERROR(VLOOKUP(B1208,BP_202006!$B:$G,6,0),0)/$H$7</f>
        <v>0</v>
      </c>
      <c r="G1208" s="279">
        <f t="shared" si="46"/>
        <v>0</v>
      </c>
    </row>
    <row r="1209" spans="1:7">
      <c r="A1209" s="278">
        <f t="shared" si="47"/>
        <v>6</v>
      </c>
      <c r="B1209" s="318">
        <v>790308</v>
      </c>
      <c r="C1209" s="278" t="s">
        <v>253</v>
      </c>
      <c r="D1209" s="279">
        <f>+IFERROR(VLOOKUP(B1209,BP_202206!$B:$G,6,0),0)/$H$7</f>
        <v>2.5936032800000004</v>
      </c>
      <c r="E1209" s="279">
        <f>+IFERROR(VLOOKUP(B1209,BP_202106!$B:$G,6,0),0)/$H$7</f>
        <v>0.29394148999999997</v>
      </c>
      <c r="F1209" s="279">
        <f>+IFERROR(VLOOKUP(B1209,BP_202006!$B:$G,6,0),0)/$H$7</f>
        <v>0.14952422999999998</v>
      </c>
      <c r="G1209" s="279">
        <f t="shared" si="46"/>
        <v>2.2996617900000005</v>
      </c>
    </row>
    <row r="1210" spans="1:7">
      <c r="A1210" s="278">
        <f t="shared" si="47"/>
        <v>8</v>
      </c>
      <c r="B1210" s="318">
        <v>79030801</v>
      </c>
      <c r="C1210" s="278" t="s">
        <v>1360</v>
      </c>
      <c r="D1210" s="279">
        <f>+IFERROR(VLOOKUP(B1210,BP_202206!$B:$G,6,0),0)/$H$7</f>
        <v>0</v>
      </c>
      <c r="E1210" s="279">
        <f>+IFERROR(VLOOKUP(B1210,BP_202106!$B:$G,6,0),0)/$H$7</f>
        <v>0</v>
      </c>
      <c r="F1210" s="279">
        <f>+IFERROR(VLOOKUP(B1210,BP_202006!$B:$G,6,0),0)/$H$7</f>
        <v>0</v>
      </c>
      <c r="G1210" s="279">
        <f t="shared" si="46"/>
        <v>0</v>
      </c>
    </row>
    <row r="1211" spans="1:7">
      <c r="A1211" s="278">
        <f t="shared" si="47"/>
        <v>8</v>
      </c>
      <c r="B1211" s="318">
        <v>79030802</v>
      </c>
      <c r="C1211" s="278" t="s">
        <v>1361</v>
      </c>
      <c r="D1211" s="279">
        <f>+IFERROR(VLOOKUP(B1211,BP_202206!$B:$G,6,0),0)/$H$7</f>
        <v>0</v>
      </c>
      <c r="E1211" s="279">
        <f>+IFERROR(VLOOKUP(B1211,BP_202106!$B:$G,6,0),0)/$H$7</f>
        <v>0</v>
      </c>
      <c r="F1211" s="279">
        <f>+IFERROR(VLOOKUP(B1211,BP_202006!$B:$G,6,0),0)/$H$7</f>
        <v>0</v>
      </c>
      <c r="G1211" s="279">
        <f t="shared" si="46"/>
        <v>0</v>
      </c>
    </row>
    <row r="1212" spans="1:7">
      <c r="A1212" s="278">
        <f t="shared" si="47"/>
        <v>8</v>
      </c>
      <c r="B1212" s="318">
        <v>79030803</v>
      </c>
      <c r="C1212" s="278" t="s">
        <v>1362</v>
      </c>
      <c r="D1212" s="279">
        <f>+IFERROR(VLOOKUP(B1212,BP_202206!$B:$G,6,0),0)/$H$7</f>
        <v>0</v>
      </c>
      <c r="E1212" s="279">
        <f>+IFERROR(VLOOKUP(B1212,BP_202106!$B:$G,6,0),0)/$H$7</f>
        <v>0</v>
      </c>
      <c r="F1212" s="279">
        <f>+IFERROR(VLOOKUP(B1212,BP_202006!$B:$G,6,0),0)/$H$7</f>
        <v>0</v>
      </c>
      <c r="G1212" s="279">
        <f t="shared" si="46"/>
        <v>0</v>
      </c>
    </row>
    <row r="1213" spans="1:7">
      <c r="A1213" s="278">
        <f t="shared" si="47"/>
        <v>8</v>
      </c>
      <c r="B1213" s="318">
        <v>79030804</v>
      </c>
      <c r="C1213" s="278" t="s">
        <v>1363</v>
      </c>
      <c r="D1213" s="279">
        <f>+IFERROR(VLOOKUP(B1213,BP_202206!$B:$G,6,0),0)/$H$7</f>
        <v>0</v>
      </c>
      <c r="E1213" s="279">
        <f>+IFERROR(VLOOKUP(B1213,BP_202106!$B:$G,6,0),0)/$H$7</f>
        <v>0</v>
      </c>
      <c r="F1213" s="279">
        <f>+IFERROR(VLOOKUP(B1213,BP_202006!$B:$G,6,0),0)/$H$7</f>
        <v>0</v>
      </c>
      <c r="G1213" s="279">
        <f t="shared" si="46"/>
        <v>0</v>
      </c>
    </row>
    <row r="1214" spans="1:7">
      <c r="A1214" s="278">
        <f t="shared" si="47"/>
        <v>8</v>
      </c>
      <c r="B1214" s="318">
        <v>79030805</v>
      </c>
      <c r="C1214" s="278" t="s">
        <v>1364</v>
      </c>
      <c r="D1214" s="279">
        <f>+IFERROR(VLOOKUP(B1214,BP_202206!$B:$G,6,0),0)/$H$7</f>
        <v>2.5936032800000004</v>
      </c>
      <c r="E1214" s="279">
        <f>+IFERROR(VLOOKUP(B1214,BP_202106!$B:$G,6,0),0)/$H$7</f>
        <v>0.29394148999999997</v>
      </c>
      <c r="F1214" s="279">
        <f>+IFERROR(VLOOKUP(B1214,BP_202006!$B:$G,6,0),0)/$H$7</f>
        <v>0.14952422999999998</v>
      </c>
      <c r="G1214" s="279">
        <f t="shared" si="46"/>
        <v>2.2996617900000005</v>
      </c>
    </row>
    <row r="1215" spans="1:7">
      <c r="A1215" s="278">
        <f t="shared" si="47"/>
        <v>8</v>
      </c>
      <c r="B1215" s="318">
        <v>79030806</v>
      </c>
      <c r="C1215" s="278" t="s">
        <v>1365</v>
      </c>
      <c r="D1215" s="279">
        <f>+IFERROR(VLOOKUP(B1215,BP_202206!$B:$G,6,0),0)/$H$7</f>
        <v>0</v>
      </c>
      <c r="E1215" s="279">
        <f>+IFERROR(VLOOKUP(B1215,BP_202106!$B:$G,6,0),0)/$H$7</f>
        <v>0</v>
      </c>
      <c r="F1215" s="279">
        <f>+IFERROR(VLOOKUP(B1215,BP_202006!$B:$G,6,0),0)/$H$7</f>
        <v>0</v>
      </c>
      <c r="G1215" s="279">
        <f t="shared" si="46"/>
        <v>0</v>
      </c>
    </row>
    <row r="1216" spans="1:7">
      <c r="A1216" s="278">
        <f t="shared" si="47"/>
        <v>8</v>
      </c>
      <c r="B1216" s="318">
        <v>79030808</v>
      </c>
      <c r="C1216" s="278" t="s">
        <v>1366</v>
      </c>
      <c r="D1216" s="279">
        <f>+IFERROR(VLOOKUP(B1216,BP_202206!$B:$G,6,0),0)/$H$7</f>
        <v>0</v>
      </c>
      <c r="E1216" s="279">
        <f>+IFERROR(VLOOKUP(B1216,BP_202106!$B:$G,6,0),0)/$H$7</f>
        <v>0</v>
      </c>
      <c r="F1216" s="279">
        <f>+IFERROR(VLOOKUP(B1216,BP_202006!$B:$G,6,0),0)/$H$7</f>
        <v>0</v>
      </c>
      <c r="G1216" s="279">
        <f t="shared" si="46"/>
        <v>0</v>
      </c>
    </row>
    <row r="1217" spans="1:7">
      <c r="A1217" s="278">
        <f t="shared" si="47"/>
        <v>8</v>
      </c>
      <c r="B1217" s="318">
        <v>79030809</v>
      </c>
      <c r="C1217" s="278" t="s">
        <v>1367</v>
      </c>
      <c r="D1217" s="279">
        <f>+IFERROR(VLOOKUP(B1217,BP_202206!$B:$G,6,0),0)/$H$7</f>
        <v>0</v>
      </c>
      <c r="E1217" s="279">
        <f>+IFERROR(VLOOKUP(B1217,BP_202106!$B:$G,6,0),0)/$H$7</f>
        <v>0</v>
      </c>
      <c r="F1217" s="279">
        <f>+IFERROR(VLOOKUP(B1217,BP_202006!$B:$G,6,0),0)/$H$7</f>
        <v>0</v>
      </c>
      <c r="G1217" s="279">
        <f t="shared" si="46"/>
        <v>0</v>
      </c>
    </row>
    <row r="1218" spans="1:7">
      <c r="A1218" s="278">
        <f t="shared" si="47"/>
        <v>8</v>
      </c>
      <c r="B1218" s="318">
        <v>79030810</v>
      </c>
      <c r="C1218" s="278" t="s">
        <v>1368</v>
      </c>
      <c r="D1218" s="279">
        <f>+IFERROR(VLOOKUP(B1218,BP_202206!$B:$G,6,0),0)/$H$7</f>
        <v>0</v>
      </c>
      <c r="E1218" s="279">
        <f>+IFERROR(VLOOKUP(B1218,BP_202106!$B:$G,6,0),0)/$H$7</f>
        <v>0</v>
      </c>
      <c r="F1218" s="279">
        <f>+IFERROR(VLOOKUP(B1218,BP_202006!$B:$G,6,0),0)/$H$7</f>
        <v>0</v>
      </c>
      <c r="G1218" s="279">
        <f t="shared" si="46"/>
        <v>0</v>
      </c>
    </row>
    <row r="1219" spans="1:7">
      <c r="A1219" s="278">
        <f t="shared" si="47"/>
        <v>6</v>
      </c>
      <c r="B1219" s="318">
        <v>790395</v>
      </c>
      <c r="C1219" s="278" t="s">
        <v>1369</v>
      </c>
      <c r="D1219" s="279">
        <f>+IFERROR(VLOOKUP(B1219,BP_202206!$B:$G,6,0),0)/$H$7</f>
        <v>0</v>
      </c>
      <c r="E1219" s="279">
        <f>+IFERROR(VLOOKUP(B1219,BP_202106!$B:$G,6,0),0)/$H$7</f>
        <v>0</v>
      </c>
      <c r="F1219" s="279">
        <f>+IFERROR(VLOOKUP(B1219,BP_202006!$B:$G,6,0),0)/$H$7</f>
        <v>0</v>
      </c>
      <c r="G1219" s="279">
        <f t="shared" si="46"/>
        <v>0</v>
      </c>
    </row>
    <row r="1220" spans="1:7">
      <c r="A1220" s="278">
        <f t="shared" si="47"/>
        <v>8</v>
      </c>
      <c r="B1220" s="318">
        <v>79039501</v>
      </c>
      <c r="C1220" s="278" t="s">
        <v>1370</v>
      </c>
      <c r="D1220" s="279">
        <f>+IFERROR(VLOOKUP(B1220,BP_202206!$B:$G,6,0),0)/$H$7</f>
        <v>0</v>
      </c>
      <c r="E1220" s="279">
        <f>+IFERROR(VLOOKUP(B1220,BP_202106!$B:$G,6,0),0)/$H$7</f>
        <v>0</v>
      </c>
      <c r="F1220" s="279">
        <f>+IFERROR(VLOOKUP(B1220,BP_202006!$B:$G,6,0),0)/$H$7</f>
        <v>0</v>
      </c>
      <c r="G1220" s="279">
        <f t="shared" si="46"/>
        <v>0</v>
      </c>
    </row>
  </sheetData>
  <sheetProtection sheet="1" objects="1" scenarios="1"/>
  <autoFilter ref="A7:H1220" xr:uid="{00000000-0001-0000-0600-000000000000}"/>
  <phoneticPr fontId="52" type="noConversion"/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1377080-DD6B-41A9-89BD-2C5574A9467B}">
  <dimension ref="A1:J910"/>
  <sheetViews>
    <sheetView workbookViewId="0"/>
  </sheetViews>
  <sheetFormatPr defaultColWidth="11.42578125" defaultRowHeight="15"/>
  <cols>
    <col min="1" max="1" width="13.42578125" customWidth="1"/>
    <col min="2" max="2" width="36.140625" customWidth="1"/>
  </cols>
  <sheetData>
    <row r="1" spans="1:10">
      <c r="A1" s="483" t="s">
        <v>282</v>
      </c>
      <c r="B1" s="483" t="s">
        <v>178</v>
      </c>
      <c r="C1" s="483" t="s">
        <v>1371</v>
      </c>
      <c r="D1" s="483" t="s">
        <v>1372</v>
      </c>
      <c r="E1" s="483" t="s">
        <v>1373</v>
      </c>
      <c r="F1" s="484" t="s">
        <v>1374</v>
      </c>
      <c r="G1" s="484" t="s">
        <v>1375</v>
      </c>
      <c r="H1" s="483" t="s">
        <v>1376</v>
      </c>
      <c r="I1" s="483" t="s">
        <v>1377</v>
      </c>
      <c r="J1" s="483" t="s">
        <v>1378</v>
      </c>
    </row>
    <row r="2" spans="1:10">
      <c r="A2" s="487">
        <v>11050101</v>
      </c>
      <c r="B2" s="485" t="s">
        <v>291</v>
      </c>
      <c r="C2" s="485" t="s">
        <v>1379</v>
      </c>
      <c r="D2" s="485" t="s">
        <v>1380</v>
      </c>
      <c r="E2" s="485" t="s">
        <v>1381</v>
      </c>
      <c r="F2" s="486">
        <v>201700</v>
      </c>
      <c r="G2" s="486">
        <v>209912</v>
      </c>
      <c r="H2" s="485" t="s">
        <v>1382</v>
      </c>
      <c r="I2" s="485" t="s">
        <v>1383</v>
      </c>
      <c r="J2">
        <f>+VLOOKUP(A2,Plantilla_Junio_2022!$B:$B,1,0)</f>
        <v>11050101</v>
      </c>
    </row>
    <row r="3" spans="1:10">
      <c r="A3" s="487">
        <v>11050102</v>
      </c>
      <c r="B3" s="485" t="s">
        <v>292</v>
      </c>
      <c r="C3" s="485" t="s">
        <v>1384</v>
      </c>
      <c r="D3" s="485" t="s">
        <v>1380</v>
      </c>
      <c r="E3" s="485" t="s">
        <v>1381</v>
      </c>
      <c r="F3" s="486">
        <v>201700</v>
      </c>
      <c r="G3" s="486">
        <v>209912</v>
      </c>
      <c r="H3" s="485" t="s">
        <v>1382</v>
      </c>
      <c r="I3" s="485" t="s">
        <v>1383</v>
      </c>
      <c r="J3">
        <f>+VLOOKUP(A3,Plantilla_Junio_2022!$B:$B,1,0)</f>
        <v>11050102</v>
      </c>
    </row>
    <row r="4" spans="1:10">
      <c r="A4" s="487">
        <v>11050103</v>
      </c>
      <c r="B4" s="485" t="s">
        <v>293</v>
      </c>
      <c r="C4" s="485" t="s">
        <v>1379</v>
      </c>
      <c r="D4" s="485" t="s">
        <v>1380</v>
      </c>
      <c r="E4" s="485" t="s">
        <v>1381</v>
      </c>
      <c r="F4" s="486">
        <v>201700</v>
      </c>
      <c r="G4" s="486">
        <v>209912</v>
      </c>
      <c r="H4" s="485" t="s">
        <v>1382</v>
      </c>
      <c r="I4" s="485" t="s">
        <v>1383</v>
      </c>
      <c r="J4">
        <f>+VLOOKUP(A4,Plantilla_Junio_2022!$B:$B,1,0)</f>
        <v>11050103</v>
      </c>
    </row>
    <row r="5" spans="1:10">
      <c r="A5" s="487">
        <v>11050104</v>
      </c>
      <c r="B5" s="485" t="s">
        <v>294</v>
      </c>
      <c r="C5" s="485" t="s">
        <v>1384</v>
      </c>
      <c r="D5" s="485" t="s">
        <v>1380</v>
      </c>
      <c r="E5" s="485" t="s">
        <v>1381</v>
      </c>
      <c r="F5" s="486">
        <v>201700</v>
      </c>
      <c r="G5" s="486">
        <v>209912</v>
      </c>
      <c r="H5" s="485" t="s">
        <v>1382</v>
      </c>
      <c r="I5" s="485" t="s">
        <v>1383</v>
      </c>
      <c r="J5">
        <f>+VLOOKUP(A5,Plantilla_Junio_2022!$B:$B,1,0)</f>
        <v>11050104</v>
      </c>
    </row>
    <row r="6" spans="1:10">
      <c r="A6" s="487">
        <v>11050201</v>
      </c>
      <c r="B6" s="485" t="s">
        <v>296</v>
      </c>
      <c r="C6" s="485" t="s">
        <v>1385</v>
      </c>
      <c r="D6" s="485" t="s">
        <v>1386</v>
      </c>
      <c r="E6" s="485" t="s">
        <v>1381</v>
      </c>
      <c r="F6" s="486">
        <v>201700</v>
      </c>
      <c r="G6" s="486">
        <v>209912</v>
      </c>
      <c r="H6" s="485" t="s">
        <v>1382</v>
      </c>
      <c r="I6" s="485" t="s">
        <v>1383</v>
      </c>
      <c r="J6">
        <f>+VLOOKUP(A6,Plantilla_Junio_2022!$B:$B,1,0)</f>
        <v>11050201</v>
      </c>
    </row>
    <row r="7" spans="1:10">
      <c r="A7" s="487">
        <v>11050204</v>
      </c>
      <c r="B7" s="485" t="s">
        <v>297</v>
      </c>
      <c r="C7" s="485" t="s">
        <v>1385</v>
      </c>
      <c r="D7" s="485" t="s">
        <v>1386</v>
      </c>
      <c r="E7" s="485" t="s">
        <v>1381</v>
      </c>
      <c r="F7" s="486">
        <v>201700</v>
      </c>
      <c r="G7" s="486">
        <v>209912</v>
      </c>
      <c r="H7" s="485" t="s">
        <v>1382</v>
      </c>
      <c r="I7" s="485" t="s">
        <v>1383</v>
      </c>
      <c r="J7">
        <f>+VLOOKUP(A7,Plantilla_Junio_2022!$B:$B,1,0)</f>
        <v>11050204</v>
      </c>
    </row>
    <row r="8" spans="1:10">
      <c r="A8" s="487">
        <v>11050205</v>
      </c>
      <c r="B8" s="485" t="s">
        <v>298</v>
      </c>
      <c r="C8" s="485" t="s">
        <v>1385</v>
      </c>
      <c r="D8" s="485" t="s">
        <v>1386</v>
      </c>
      <c r="E8" s="485" t="s">
        <v>1381</v>
      </c>
      <c r="F8" s="486">
        <v>201700</v>
      </c>
      <c r="G8" s="486">
        <v>209912</v>
      </c>
      <c r="H8" s="485" t="s">
        <v>1382</v>
      </c>
      <c r="I8" s="485" t="s">
        <v>1383</v>
      </c>
      <c r="J8">
        <f>+VLOOKUP(A8,Plantilla_Junio_2022!$B:$B,1,0)</f>
        <v>11050205</v>
      </c>
    </row>
    <row r="9" spans="1:10">
      <c r="A9" s="487">
        <v>11050212</v>
      </c>
      <c r="B9" s="485" t="s">
        <v>299</v>
      </c>
      <c r="C9" s="485" t="s">
        <v>1385</v>
      </c>
      <c r="D9" s="485" t="s">
        <v>1386</v>
      </c>
      <c r="E9" s="485" t="s">
        <v>1381</v>
      </c>
      <c r="F9" s="486">
        <v>201700</v>
      </c>
      <c r="G9" s="486">
        <v>209912</v>
      </c>
      <c r="H9" s="485" t="s">
        <v>1382</v>
      </c>
      <c r="I9" s="485" t="s">
        <v>1383</v>
      </c>
      <c r="J9">
        <f>+VLOOKUP(A9,Plantilla_Junio_2022!$B:$B,1,0)</f>
        <v>11050212</v>
      </c>
    </row>
    <row r="10" spans="1:10">
      <c r="A10" s="487">
        <v>11050214</v>
      </c>
      <c r="B10" s="485" t="s">
        <v>300</v>
      </c>
      <c r="C10" s="485" t="s">
        <v>1385</v>
      </c>
      <c r="D10" s="485" t="s">
        <v>1386</v>
      </c>
      <c r="E10" s="485" t="s">
        <v>1381</v>
      </c>
      <c r="F10" s="486">
        <v>201700</v>
      </c>
      <c r="G10" s="486">
        <v>209912</v>
      </c>
      <c r="H10" s="485" t="s">
        <v>1382</v>
      </c>
      <c r="I10" s="485" t="s">
        <v>1383</v>
      </c>
      <c r="J10">
        <f>+VLOOKUP(A10,Plantilla_Junio_2022!$B:$B,1,0)</f>
        <v>11050214</v>
      </c>
    </row>
    <row r="11" spans="1:10">
      <c r="A11" s="487">
        <v>11050215</v>
      </c>
      <c r="B11" s="485" t="s">
        <v>301</v>
      </c>
      <c r="C11" s="485" t="s">
        <v>1385</v>
      </c>
      <c r="D11" s="485" t="s">
        <v>1386</v>
      </c>
      <c r="E11" s="485" t="s">
        <v>1381</v>
      </c>
      <c r="F11" s="486">
        <v>201700</v>
      </c>
      <c r="G11" s="486">
        <v>209912</v>
      </c>
      <c r="H11" s="485" t="s">
        <v>1382</v>
      </c>
      <c r="I11" s="485" t="s">
        <v>1383</v>
      </c>
      <c r="J11">
        <f>+VLOOKUP(A11,Plantilla_Junio_2022!$B:$B,1,0)</f>
        <v>11050215</v>
      </c>
    </row>
    <row r="12" spans="1:10">
      <c r="A12" s="487">
        <v>11050216</v>
      </c>
      <c r="B12" s="485" t="s">
        <v>302</v>
      </c>
      <c r="C12" s="485" t="s">
        <v>1385</v>
      </c>
      <c r="D12" s="485" t="s">
        <v>1386</v>
      </c>
      <c r="E12" s="485" t="s">
        <v>1381</v>
      </c>
      <c r="F12" s="486">
        <v>201700</v>
      </c>
      <c r="G12" s="486">
        <v>209912</v>
      </c>
      <c r="H12" s="485" t="s">
        <v>1382</v>
      </c>
      <c r="I12" s="485" t="s">
        <v>1383</v>
      </c>
      <c r="J12">
        <f>+VLOOKUP(A12,Plantilla_Junio_2022!$B:$B,1,0)</f>
        <v>11050216</v>
      </c>
    </row>
    <row r="13" spans="1:10">
      <c r="A13" s="487">
        <v>11100501</v>
      </c>
      <c r="B13" s="485" t="s">
        <v>305</v>
      </c>
      <c r="C13" s="485" t="s">
        <v>1387</v>
      </c>
      <c r="D13" s="485" t="s">
        <v>1388</v>
      </c>
      <c r="E13" s="485" t="s">
        <v>1381</v>
      </c>
      <c r="F13" s="486">
        <v>201700</v>
      </c>
      <c r="G13" s="486">
        <v>209912</v>
      </c>
      <c r="H13" s="485" t="s">
        <v>1382</v>
      </c>
      <c r="I13" s="485" t="s">
        <v>1383</v>
      </c>
      <c r="J13">
        <f>+VLOOKUP(A13,Plantilla_Junio_2022!$B:$B,1,0)</f>
        <v>11100501</v>
      </c>
    </row>
    <row r="14" spans="1:10">
      <c r="A14" s="487">
        <v>11100601</v>
      </c>
      <c r="B14" s="485" t="s">
        <v>307</v>
      </c>
      <c r="C14" s="485" t="s">
        <v>1387</v>
      </c>
      <c r="D14" s="485" t="s">
        <v>1389</v>
      </c>
      <c r="E14" s="485" t="s">
        <v>1381</v>
      </c>
      <c r="F14" s="486">
        <v>201700</v>
      </c>
      <c r="G14" s="486">
        <v>209912</v>
      </c>
      <c r="H14" s="485" t="s">
        <v>1382</v>
      </c>
      <c r="I14" s="485" t="s">
        <v>1383</v>
      </c>
      <c r="J14">
        <f>+VLOOKUP(A14,Plantilla_Junio_2022!$B:$B,1,0)</f>
        <v>11100601</v>
      </c>
    </row>
    <row r="15" spans="1:10">
      <c r="A15" s="487">
        <v>11100602</v>
      </c>
      <c r="B15" s="485" t="s">
        <v>308</v>
      </c>
      <c r="C15" s="485" t="s">
        <v>1387</v>
      </c>
      <c r="D15" s="485" t="s">
        <v>1389</v>
      </c>
      <c r="E15" s="485" t="s">
        <v>1381</v>
      </c>
      <c r="F15" s="486">
        <v>201700</v>
      </c>
      <c r="G15" s="486">
        <v>209912</v>
      </c>
      <c r="H15" s="485" t="s">
        <v>1382</v>
      </c>
      <c r="I15" s="485" t="s">
        <v>1383</v>
      </c>
      <c r="J15">
        <f>+VLOOKUP(A15,Plantilla_Junio_2022!$B:$B,1,0)</f>
        <v>11100602</v>
      </c>
    </row>
    <row r="16" spans="1:10">
      <c r="A16" s="487">
        <v>11100603</v>
      </c>
      <c r="B16" s="485" t="s">
        <v>309</v>
      </c>
      <c r="C16" s="485" t="s">
        <v>1387</v>
      </c>
      <c r="D16" s="485" t="s">
        <v>1389</v>
      </c>
      <c r="E16" s="485" t="s">
        <v>1381</v>
      </c>
      <c r="F16" s="486">
        <v>201700</v>
      </c>
      <c r="G16" s="486">
        <v>209912</v>
      </c>
      <c r="H16" s="485" t="s">
        <v>1382</v>
      </c>
      <c r="I16" s="485" t="s">
        <v>1383</v>
      </c>
      <c r="J16">
        <f>+VLOOKUP(A16,Plantilla_Junio_2022!$B:$B,1,0)</f>
        <v>11100603</v>
      </c>
    </row>
    <row r="17" spans="1:10">
      <c r="A17" s="487">
        <v>11100604</v>
      </c>
      <c r="B17" s="485" t="s">
        <v>310</v>
      </c>
      <c r="C17" s="485" t="s">
        <v>1387</v>
      </c>
      <c r="D17" s="485" t="s">
        <v>1389</v>
      </c>
      <c r="E17" s="485" t="s">
        <v>1381</v>
      </c>
      <c r="F17" s="486">
        <v>201700</v>
      </c>
      <c r="G17" s="486">
        <v>209912</v>
      </c>
      <c r="H17" s="485" t="s">
        <v>1382</v>
      </c>
      <c r="I17" s="485" t="s">
        <v>1383</v>
      </c>
      <c r="J17">
        <f>+VLOOKUP(A17,Plantilla_Junio_2022!$B:$B,1,0)</f>
        <v>11100604</v>
      </c>
    </row>
    <row r="18" spans="1:10">
      <c r="A18" s="487">
        <v>11100605</v>
      </c>
      <c r="B18" s="485" t="s">
        <v>311</v>
      </c>
      <c r="C18" s="485" t="s">
        <v>1387</v>
      </c>
      <c r="D18" s="485" t="s">
        <v>1389</v>
      </c>
      <c r="E18" s="485" t="s">
        <v>1381</v>
      </c>
      <c r="F18" s="486">
        <v>201700</v>
      </c>
      <c r="G18" s="486">
        <v>209912</v>
      </c>
      <c r="H18" s="485" t="s">
        <v>1382</v>
      </c>
      <c r="I18" s="485" t="s">
        <v>1383</v>
      </c>
      <c r="J18">
        <f>+VLOOKUP(A18,Plantilla_Junio_2022!$B:$B,1,0)</f>
        <v>11100605</v>
      </c>
    </row>
    <row r="19" spans="1:10">
      <c r="A19" s="487">
        <v>11109001</v>
      </c>
      <c r="B19" s="485" t="s">
        <v>313</v>
      </c>
      <c r="C19" s="485" t="s">
        <v>1387</v>
      </c>
      <c r="D19" s="485" t="s">
        <v>1390</v>
      </c>
      <c r="E19" s="485" t="s">
        <v>1381</v>
      </c>
      <c r="F19" s="486">
        <v>201700</v>
      </c>
      <c r="G19" s="486">
        <v>209912</v>
      </c>
      <c r="H19" s="485" t="s">
        <v>1382</v>
      </c>
      <c r="I19" s="485" t="s">
        <v>1383</v>
      </c>
      <c r="J19">
        <f>+VLOOKUP(A19,Plantilla_Junio_2022!$B:$B,1,0)</f>
        <v>11109001</v>
      </c>
    </row>
    <row r="20" spans="1:10">
      <c r="A20" s="487">
        <v>11321001</v>
      </c>
      <c r="B20" s="485" t="s">
        <v>316</v>
      </c>
      <c r="C20" s="485" t="s">
        <v>1387</v>
      </c>
      <c r="D20" s="485" t="s">
        <v>1391</v>
      </c>
      <c r="E20" s="485" t="s">
        <v>1381</v>
      </c>
      <c r="F20" s="486">
        <v>201700</v>
      </c>
      <c r="G20" s="486">
        <v>209912</v>
      </c>
      <c r="H20" s="485" t="s">
        <v>1382</v>
      </c>
      <c r="I20" s="485" t="s">
        <v>1383</v>
      </c>
      <c r="J20">
        <f>+VLOOKUP(A20,Plantilla_Junio_2022!$B:$B,1,0)</f>
        <v>11321001</v>
      </c>
    </row>
    <row r="21" spans="1:10">
      <c r="A21" s="487">
        <v>11321002</v>
      </c>
      <c r="B21" s="485" t="s">
        <v>317</v>
      </c>
      <c r="C21" s="485" t="s">
        <v>1392</v>
      </c>
      <c r="D21" s="485" t="s">
        <v>1391</v>
      </c>
      <c r="E21" s="485" t="s">
        <v>1381</v>
      </c>
      <c r="F21" s="486">
        <v>201700</v>
      </c>
      <c r="G21" s="486">
        <v>209912</v>
      </c>
      <c r="H21" s="485" t="s">
        <v>1382</v>
      </c>
      <c r="I21" s="485" t="s">
        <v>1383</v>
      </c>
      <c r="J21">
        <f>+VLOOKUP(A21,Plantilla_Junio_2022!$B:$B,1,0)</f>
        <v>11321002</v>
      </c>
    </row>
    <row r="22" spans="1:10">
      <c r="A22" s="487">
        <v>11321003</v>
      </c>
      <c r="B22" s="485" t="s">
        <v>318</v>
      </c>
      <c r="C22" s="485" t="s">
        <v>1393</v>
      </c>
      <c r="D22" s="485" t="s">
        <v>1391</v>
      </c>
      <c r="E22" s="485" t="s">
        <v>1381</v>
      </c>
      <c r="F22" s="486">
        <v>201700</v>
      </c>
      <c r="G22" s="486">
        <v>209912</v>
      </c>
      <c r="H22" s="485" t="s">
        <v>1382</v>
      </c>
      <c r="I22" s="485" t="s">
        <v>1383</v>
      </c>
      <c r="J22">
        <f>+VLOOKUP(A22,Plantilla_Junio_2022!$B:$B,1,0)</f>
        <v>11321003</v>
      </c>
    </row>
    <row r="23" spans="1:10">
      <c r="A23" s="487">
        <v>11321004</v>
      </c>
      <c r="B23" s="485" t="s">
        <v>319</v>
      </c>
      <c r="C23" s="485" t="s">
        <v>1394</v>
      </c>
      <c r="D23" s="485" t="s">
        <v>1391</v>
      </c>
      <c r="E23" s="485" t="s">
        <v>1381</v>
      </c>
      <c r="F23" s="486">
        <v>201700</v>
      </c>
      <c r="G23" s="486">
        <v>209912</v>
      </c>
      <c r="H23" s="485" t="s">
        <v>1382</v>
      </c>
      <c r="I23" s="485" t="s">
        <v>1383</v>
      </c>
      <c r="J23">
        <f>+VLOOKUP(A23,Plantilla_Junio_2022!$B:$B,1,0)</f>
        <v>11321004</v>
      </c>
    </row>
    <row r="24" spans="1:10">
      <c r="A24" s="487">
        <v>11339001</v>
      </c>
      <c r="B24" s="485" t="s">
        <v>322</v>
      </c>
      <c r="C24" s="485" t="s">
        <v>1387</v>
      </c>
      <c r="D24" s="485" t="s">
        <v>1395</v>
      </c>
      <c r="E24" s="485" t="s">
        <v>1381</v>
      </c>
      <c r="F24" s="486">
        <v>201700</v>
      </c>
      <c r="G24" s="486">
        <v>209912</v>
      </c>
      <c r="H24" s="485" t="s">
        <v>1382</v>
      </c>
      <c r="I24" s="485" t="s">
        <v>1383</v>
      </c>
      <c r="J24">
        <f>+VLOOKUP(A24,Plantilla_Junio_2022!$B:$B,1,0)</f>
        <v>11339001</v>
      </c>
    </row>
    <row r="25" spans="1:10">
      <c r="A25" s="487">
        <v>11339002</v>
      </c>
      <c r="B25" s="485" t="s">
        <v>323</v>
      </c>
      <c r="C25" s="485" t="s">
        <v>1387</v>
      </c>
      <c r="D25" s="485" t="s">
        <v>1395</v>
      </c>
      <c r="E25" s="485" t="s">
        <v>1381</v>
      </c>
      <c r="F25" s="486">
        <v>201700</v>
      </c>
      <c r="G25" s="486">
        <v>209912</v>
      </c>
      <c r="H25" s="485" t="s">
        <v>1382</v>
      </c>
      <c r="I25" s="485" t="s">
        <v>1383</v>
      </c>
      <c r="J25">
        <f>+VLOOKUP(A25,Plantilla_Junio_2022!$B:$B,1,0)</f>
        <v>11339002</v>
      </c>
    </row>
    <row r="26" spans="1:10">
      <c r="A26" s="487">
        <v>12010601</v>
      </c>
      <c r="B26" s="485" t="s">
        <v>327</v>
      </c>
      <c r="C26" s="485" t="s">
        <v>1396</v>
      </c>
      <c r="D26" s="485" t="s">
        <v>1397</v>
      </c>
      <c r="E26" s="485" t="s">
        <v>1381</v>
      </c>
      <c r="F26" s="486">
        <v>201700</v>
      </c>
      <c r="G26" s="486">
        <v>209912</v>
      </c>
      <c r="H26" s="485" t="s">
        <v>1382</v>
      </c>
      <c r="I26" s="485" t="s">
        <v>1383</v>
      </c>
      <c r="J26">
        <f>+VLOOKUP(A26,Plantilla_Junio_2022!$B:$B,1,0)</f>
        <v>12010601</v>
      </c>
    </row>
    <row r="27" spans="1:10">
      <c r="A27" s="487">
        <v>12010602</v>
      </c>
      <c r="B27" s="485" t="s">
        <v>328</v>
      </c>
      <c r="C27" s="485" t="s">
        <v>1396</v>
      </c>
      <c r="D27" s="485" t="s">
        <v>1397</v>
      </c>
      <c r="E27" s="485" t="s">
        <v>1381</v>
      </c>
      <c r="F27" s="486">
        <v>201700</v>
      </c>
      <c r="G27" s="486">
        <v>209912</v>
      </c>
      <c r="H27" s="485" t="s">
        <v>1382</v>
      </c>
      <c r="I27" s="485" t="s">
        <v>1383</v>
      </c>
      <c r="J27">
        <f>+VLOOKUP(A27,Plantilla_Junio_2022!$B:$B,1,0)</f>
        <v>12010602</v>
      </c>
    </row>
    <row r="28" spans="1:10">
      <c r="A28" s="487">
        <v>12020401</v>
      </c>
      <c r="B28" s="485" t="s">
        <v>330</v>
      </c>
      <c r="C28" s="485" t="s">
        <v>1387</v>
      </c>
      <c r="D28" s="485" t="s">
        <v>1398</v>
      </c>
      <c r="E28" s="485" t="s">
        <v>1381</v>
      </c>
      <c r="F28" s="486">
        <v>201700</v>
      </c>
      <c r="G28" s="486">
        <v>209912</v>
      </c>
      <c r="H28" s="485" t="s">
        <v>1382</v>
      </c>
      <c r="I28" s="485" t="s">
        <v>1383</v>
      </c>
      <c r="J28">
        <f>+VLOOKUP(A28,Plantilla_Junio_2022!$B:$B,1,0)</f>
        <v>12020401</v>
      </c>
    </row>
    <row r="29" spans="1:10">
      <c r="A29" s="487">
        <v>14060601</v>
      </c>
      <c r="B29" s="485" t="s">
        <v>333</v>
      </c>
      <c r="C29" s="485" t="s">
        <v>1399</v>
      </c>
      <c r="D29" s="485" t="s">
        <v>1400</v>
      </c>
      <c r="E29" s="485" t="s">
        <v>1381</v>
      </c>
      <c r="F29" s="486">
        <v>201700</v>
      </c>
      <c r="G29" s="486">
        <v>209912</v>
      </c>
      <c r="H29" s="485" t="s">
        <v>1401</v>
      </c>
      <c r="I29" s="485" t="s">
        <v>1383</v>
      </c>
      <c r="J29">
        <f>+VLOOKUP(A29,Plantilla_Junio_2022!$B:$B,1,0)</f>
        <v>14060601</v>
      </c>
    </row>
    <row r="30" spans="1:10">
      <c r="A30" s="487">
        <v>14070101</v>
      </c>
      <c r="B30" s="485" t="s">
        <v>335</v>
      </c>
      <c r="C30" s="485" t="s">
        <v>1399</v>
      </c>
      <c r="D30" s="485" t="s">
        <v>1402</v>
      </c>
      <c r="E30" s="485" t="s">
        <v>1381</v>
      </c>
      <c r="F30" s="486">
        <v>201700</v>
      </c>
      <c r="G30" s="486">
        <v>209912</v>
      </c>
      <c r="H30" s="485" t="s">
        <v>1401</v>
      </c>
      <c r="I30" s="485" t="s">
        <v>1383</v>
      </c>
      <c r="J30">
        <f>+VLOOKUP(A30,Plantilla_Junio_2022!$B:$B,1,0)</f>
        <v>14070101</v>
      </c>
    </row>
    <row r="31" spans="1:10">
      <c r="A31" s="487">
        <v>14070102</v>
      </c>
      <c r="B31" s="485" t="s">
        <v>336</v>
      </c>
      <c r="C31" s="485" t="s">
        <v>1399</v>
      </c>
      <c r="D31" s="485" t="s">
        <v>1402</v>
      </c>
      <c r="E31" s="485" t="s">
        <v>1381</v>
      </c>
      <c r="F31" s="486">
        <v>201700</v>
      </c>
      <c r="G31" s="486">
        <v>209912</v>
      </c>
      <c r="H31" s="485" t="s">
        <v>1401</v>
      </c>
      <c r="I31" s="485" t="s">
        <v>1383</v>
      </c>
      <c r="J31">
        <f>+VLOOKUP(A31,Plantilla_Junio_2022!$B:$B,1,0)</f>
        <v>14070102</v>
      </c>
    </row>
    <row r="32" spans="1:10">
      <c r="A32" s="487">
        <v>14070103</v>
      </c>
      <c r="B32" s="485" t="s">
        <v>337</v>
      </c>
      <c r="C32" s="485" t="s">
        <v>1399</v>
      </c>
      <c r="D32" s="485" t="s">
        <v>1402</v>
      </c>
      <c r="E32" s="485" t="s">
        <v>1381</v>
      </c>
      <c r="F32" s="486">
        <v>201700</v>
      </c>
      <c r="G32" s="486">
        <v>209912</v>
      </c>
      <c r="H32" s="485" t="s">
        <v>1401</v>
      </c>
      <c r="I32" s="485" t="s">
        <v>1383</v>
      </c>
      <c r="J32">
        <f>+VLOOKUP(A32,Plantilla_Junio_2022!$B:$B,1,0)</f>
        <v>14070103</v>
      </c>
    </row>
    <row r="33" spans="1:10">
      <c r="A33" s="487">
        <v>14070104</v>
      </c>
      <c r="B33" s="485" t="s">
        <v>338</v>
      </c>
      <c r="C33" s="485" t="s">
        <v>1399</v>
      </c>
      <c r="D33" s="485" t="s">
        <v>1402</v>
      </c>
      <c r="E33" s="485" t="s">
        <v>1381</v>
      </c>
      <c r="F33" s="486">
        <v>201700</v>
      </c>
      <c r="G33" s="486">
        <v>209912</v>
      </c>
      <c r="H33" s="485" t="s">
        <v>1382</v>
      </c>
      <c r="I33" s="485" t="s">
        <v>1383</v>
      </c>
      <c r="J33">
        <f>+VLOOKUP(A33,Plantilla_Junio_2022!$B:$B,1,0)</f>
        <v>14070104</v>
      </c>
    </row>
    <row r="34" spans="1:10">
      <c r="A34" s="487">
        <v>14201001</v>
      </c>
      <c r="B34" s="485" t="s">
        <v>340</v>
      </c>
      <c r="C34" s="485" t="s">
        <v>1403</v>
      </c>
      <c r="D34" s="485" t="s">
        <v>1404</v>
      </c>
      <c r="E34" s="485" t="s">
        <v>1381</v>
      </c>
      <c r="F34" s="486">
        <v>201700</v>
      </c>
      <c r="G34" s="486">
        <v>201812</v>
      </c>
      <c r="H34" s="485" t="s">
        <v>1405</v>
      </c>
      <c r="I34" s="485" t="s">
        <v>1383</v>
      </c>
      <c r="J34">
        <f>+VLOOKUP(A34,Plantilla_Junio_2022!$B:$B,1,0)</f>
        <v>14201001</v>
      </c>
    </row>
    <row r="35" spans="1:10">
      <c r="A35" s="487">
        <v>14201002</v>
      </c>
      <c r="B35" s="485" t="s">
        <v>341</v>
      </c>
      <c r="C35" s="485" t="s">
        <v>1403</v>
      </c>
      <c r="D35" s="485" t="s">
        <v>1404</v>
      </c>
      <c r="E35" s="485" t="s">
        <v>1381</v>
      </c>
      <c r="F35" s="486">
        <v>201700</v>
      </c>
      <c r="G35" s="486">
        <v>201812</v>
      </c>
      <c r="H35" s="485" t="s">
        <v>1405</v>
      </c>
      <c r="I35" s="485" t="s">
        <v>1383</v>
      </c>
      <c r="J35">
        <f>+VLOOKUP(A35,Plantilla_Junio_2022!$B:$B,1,0)</f>
        <v>14201002</v>
      </c>
    </row>
    <row r="36" spans="1:10">
      <c r="A36" s="487">
        <v>14201003</v>
      </c>
      <c r="B36" s="485" t="s">
        <v>342</v>
      </c>
      <c r="C36" s="485" t="s">
        <v>1396</v>
      </c>
      <c r="D36" s="485" t="s">
        <v>1404</v>
      </c>
      <c r="E36" s="485" t="s">
        <v>1381</v>
      </c>
      <c r="F36" s="486">
        <v>201700</v>
      </c>
      <c r="G36" s="486">
        <v>209900</v>
      </c>
      <c r="H36" s="485" t="s">
        <v>1382</v>
      </c>
      <c r="I36" s="485" t="s">
        <v>1383</v>
      </c>
      <c r="J36">
        <f>+VLOOKUP(A36,Plantilla_Junio_2022!$B:$B,1,0)</f>
        <v>14201003</v>
      </c>
    </row>
    <row r="37" spans="1:10">
      <c r="A37" s="487">
        <v>14220101</v>
      </c>
      <c r="B37" s="485" t="s">
        <v>345</v>
      </c>
      <c r="C37" s="485" t="s">
        <v>1396</v>
      </c>
      <c r="D37" s="485" t="s">
        <v>1406</v>
      </c>
      <c r="E37" s="485" t="s">
        <v>1381</v>
      </c>
      <c r="F37" s="486">
        <v>201700</v>
      </c>
      <c r="G37" s="486">
        <v>209912</v>
      </c>
      <c r="H37" s="485" t="s">
        <v>1382</v>
      </c>
      <c r="I37" s="485" t="s">
        <v>1383</v>
      </c>
      <c r="J37">
        <f>+VLOOKUP(A37,Plantilla_Junio_2022!$B:$B,1,0)</f>
        <v>14220101</v>
      </c>
    </row>
    <row r="38" spans="1:10">
      <c r="A38" s="487">
        <v>14220201</v>
      </c>
      <c r="B38" s="485" t="s">
        <v>347</v>
      </c>
      <c r="C38" s="485" t="s">
        <v>1396</v>
      </c>
      <c r="D38" s="485" t="s">
        <v>1407</v>
      </c>
      <c r="E38" s="485" t="s">
        <v>1381</v>
      </c>
      <c r="F38" s="486">
        <v>201700</v>
      </c>
      <c r="G38" s="486">
        <v>209912</v>
      </c>
      <c r="H38" s="485" t="s">
        <v>1382</v>
      </c>
      <c r="I38" s="485" t="s">
        <v>1383</v>
      </c>
      <c r="J38">
        <f>+VLOOKUP(A38,Plantilla_Junio_2022!$B:$B,1,0)</f>
        <v>14220201</v>
      </c>
    </row>
    <row r="39" spans="1:10">
      <c r="A39" s="487">
        <v>14220202</v>
      </c>
      <c r="B39" s="485" t="s">
        <v>348</v>
      </c>
      <c r="C39" s="485" t="s">
        <v>1399</v>
      </c>
      <c r="D39" s="485" t="s">
        <v>1407</v>
      </c>
      <c r="E39" s="485" t="s">
        <v>1381</v>
      </c>
      <c r="F39" s="486">
        <v>201700</v>
      </c>
      <c r="G39" s="486">
        <v>209912</v>
      </c>
      <c r="H39" s="485" t="s">
        <v>1382</v>
      </c>
      <c r="I39" s="485" t="s">
        <v>1383</v>
      </c>
      <c r="J39">
        <f>+VLOOKUP(A39,Plantilla_Junio_2022!$B:$B,1,0)</f>
        <v>14220202</v>
      </c>
    </row>
    <row r="40" spans="1:10">
      <c r="A40" s="487">
        <v>14220203</v>
      </c>
      <c r="B40" s="485" t="s">
        <v>349</v>
      </c>
      <c r="C40" s="485" t="s">
        <v>1399</v>
      </c>
      <c r="D40" s="485" t="s">
        <v>1407</v>
      </c>
      <c r="E40" s="485" t="s">
        <v>1381</v>
      </c>
      <c r="F40" s="486">
        <v>201700</v>
      </c>
      <c r="G40" s="486">
        <v>209912</v>
      </c>
      <c r="H40" s="485" t="s">
        <v>1382</v>
      </c>
      <c r="I40" s="485" t="s">
        <v>1383</v>
      </c>
      <c r="J40">
        <f>+VLOOKUP(A40,Plantilla_Junio_2022!$B:$B,1,0)</f>
        <v>14220203</v>
      </c>
    </row>
    <row r="41" spans="1:10">
      <c r="A41" s="487">
        <v>14220301</v>
      </c>
      <c r="B41" s="485" t="s">
        <v>351</v>
      </c>
      <c r="C41" s="485" t="s">
        <v>1396</v>
      </c>
      <c r="D41" s="485" t="s">
        <v>1408</v>
      </c>
      <c r="E41" s="485" t="s">
        <v>1381</v>
      </c>
      <c r="F41" s="486">
        <v>201700</v>
      </c>
      <c r="G41" s="486">
        <v>209912</v>
      </c>
      <c r="H41" s="485" t="s">
        <v>1405</v>
      </c>
      <c r="I41" s="485" t="s">
        <v>1383</v>
      </c>
      <c r="J41">
        <f>+VLOOKUP(A41,Plantilla_Junio_2022!$B:$B,1,0)</f>
        <v>14220301</v>
      </c>
    </row>
    <row r="42" spans="1:10">
      <c r="A42" s="487">
        <v>14220302</v>
      </c>
      <c r="B42" s="485" t="s">
        <v>352</v>
      </c>
      <c r="C42" s="485" t="s">
        <v>1396</v>
      </c>
      <c r="D42" s="485" t="s">
        <v>1408</v>
      </c>
      <c r="E42" s="485" t="s">
        <v>1381</v>
      </c>
      <c r="F42" s="486">
        <v>201700</v>
      </c>
      <c r="G42" s="486">
        <v>209912</v>
      </c>
      <c r="H42" s="485" t="s">
        <v>1405</v>
      </c>
      <c r="I42" s="485" t="s">
        <v>1383</v>
      </c>
      <c r="J42">
        <f>+VLOOKUP(A42,Plantilla_Junio_2022!$B:$B,1,0)</f>
        <v>14220302</v>
      </c>
    </row>
    <row r="43" spans="1:10">
      <c r="A43" s="487">
        <v>14221001</v>
      </c>
      <c r="B43" s="485" t="s">
        <v>354</v>
      </c>
      <c r="C43" s="485" t="s">
        <v>1399</v>
      </c>
      <c r="D43" s="485" t="s">
        <v>1409</v>
      </c>
      <c r="E43" s="485" t="s">
        <v>1381</v>
      </c>
      <c r="F43" s="486">
        <v>201700</v>
      </c>
      <c r="G43" s="486">
        <v>209912</v>
      </c>
      <c r="H43" s="485" t="s">
        <v>1382</v>
      </c>
      <c r="I43" s="485" t="s">
        <v>1383</v>
      </c>
      <c r="J43">
        <f>+VLOOKUP(A43,Plantilla_Junio_2022!$B:$B,1,0)</f>
        <v>14221001</v>
      </c>
    </row>
    <row r="44" spans="1:10">
      <c r="A44" s="487">
        <v>14225001</v>
      </c>
      <c r="B44" s="485" t="s">
        <v>356</v>
      </c>
      <c r="C44" s="485" t="s">
        <v>1396</v>
      </c>
      <c r="D44" s="485" t="s">
        <v>1410</v>
      </c>
      <c r="E44" s="485" t="s">
        <v>1381</v>
      </c>
      <c r="F44" s="486">
        <v>201700</v>
      </c>
      <c r="G44" s="486">
        <v>209912</v>
      </c>
      <c r="H44" s="485" t="s">
        <v>1382</v>
      </c>
      <c r="I44" s="485" t="s">
        <v>1383</v>
      </c>
      <c r="J44">
        <f>+VLOOKUP(A44,Plantilla_Junio_2022!$B:$B,1,0)</f>
        <v>14225001</v>
      </c>
    </row>
    <row r="45" spans="1:10">
      <c r="A45" s="487">
        <v>14225002</v>
      </c>
      <c r="B45" s="485" t="s">
        <v>357</v>
      </c>
      <c r="C45" s="485" t="s">
        <v>1396</v>
      </c>
      <c r="D45" s="485" t="s">
        <v>1410</v>
      </c>
      <c r="E45" s="485" t="s">
        <v>1381</v>
      </c>
      <c r="F45" s="486">
        <v>201700</v>
      </c>
      <c r="G45" s="486">
        <v>209912</v>
      </c>
      <c r="H45" s="485" t="s">
        <v>1382</v>
      </c>
      <c r="I45" s="485" t="s">
        <v>1383</v>
      </c>
      <c r="J45">
        <f>+VLOOKUP(A45,Plantilla_Junio_2022!$B:$B,1,0)</f>
        <v>14225002</v>
      </c>
    </row>
    <row r="46" spans="1:10">
      <c r="A46" s="487">
        <v>14225003</v>
      </c>
      <c r="B46" s="485" t="s">
        <v>358</v>
      </c>
      <c r="C46" s="485" t="s">
        <v>1396</v>
      </c>
      <c r="D46" s="485" t="s">
        <v>1410</v>
      </c>
      <c r="E46" s="485" t="s">
        <v>1381</v>
      </c>
      <c r="F46" s="486">
        <v>201700</v>
      </c>
      <c r="G46" s="486">
        <v>209912</v>
      </c>
      <c r="H46" s="485" t="s">
        <v>1382</v>
      </c>
      <c r="I46" s="485" t="s">
        <v>1383</v>
      </c>
      <c r="J46">
        <f>+VLOOKUP(A46,Plantilla_Junio_2022!$B:$B,1,0)</f>
        <v>14225003</v>
      </c>
    </row>
    <row r="47" spans="1:10">
      <c r="A47" s="487">
        <v>14225004</v>
      </c>
      <c r="B47" s="485" t="s">
        <v>359</v>
      </c>
      <c r="C47" s="485" t="s">
        <v>1396</v>
      </c>
      <c r="D47" s="485" t="s">
        <v>1410</v>
      </c>
      <c r="E47" s="485" t="s">
        <v>1381</v>
      </c>
      <c r="F47" s="486">
        <v>201700</v>
      </c>
      <c r="G47" s="486">
        <v>209912</v>
      </c>
      <c r="H47" s="485" t="s">
        <v>1382</v>
      </c>
      <c r="I47" s="485" t="s">
        <v>1383</v>
      </c>
      <c r="J47">
        <f>+VLOOKUP(A47,Plantilla_Junio_2022!$B:$B,1,0)</f>
        <v>14225004</v>
      </c>
    </row>
    <row r="48" spans="1:10">
      <c r="A48" s="487">
        <v>14225005</v>
      </c>
      <c r="B48" s="485" t="s">
        <v>360</v>
      </c>
      <c r="C48" s="485" t="s">
        <v>1396</v>
      </c>
      <c r="D48" s="485" t="s">
        <v>1410</v>
      </c>
      <c r="E48" s="485" t="s">
        <v>1381</v>
      </c>
      <c r="F48" s="486">
        <v>201700</v>
      </c>
      <c r="G48" s="486">
        <v>209912</v>
      </c>
      <c r="H48" s="485" t="s">
        <v>1382</v>
      </c>
      <c r="I48" s="485" t="s">
        <v>1383</v>
      </c>
      <c r="J48">
        <f>+VLOOKUP(A48,Plantilla_Junio_2022!$B:$B,1,0)</f>
        <v>14225005</v>
      </c>
    </row>
    <row r="49" spans="1:10">
      <c r="A49" s="487">
        <v>14225006</v>
      </c>
      <c r="B49" s="485" t="s">
        <v>361</v>
      </c>
      <c r="C49" s="485" t="s">
        <v>1396</v>
      </c>
      <c r="D49" s="485" t="s">
        <v>1410</v>
      </c>
      <c r="E49" s="485" t="s">
        <v>1381</v>
      </c>
      <c r="F49" s="486">
        <v>201700</v>
      </c>
      <c r="G49" s="486">
        <v>209912</v>
      </c>
      <c r="H49" s="485" t="s">
        <v>1382</v>
      </c>
      <c r="I49" s="485" t="s">
        <v>1383</v>
      </c>
      <c r="J49">
        <f>+VLOOKUP(A49,Plantilla_Junio_2022!$B:$B,1,0)</f>
        <v>14225006</v>
      </c>
    </row>
    <row r="50" spans="1:10">
      <c r="A50" s="487">
        <v>14225007</v>
      </c>
      <c r="B50" s="485" t="s">
        <v>362</v>
      </c>
      <c r="C50" s="485" t="s">
        <v>1396</v>
      </c>
      <c r="D50" s="485" t="s">
        <v>1410</v>
      </c>
      <c r="E50" s="485" t="s">
        <v>1381</v>
      </c>
      <c r="F50" s="486">
        <v>201700</v>
      </c>
      <c r="G50" s="486">
        <v>209912</v>
      </c>
      <c r="H50" s="485" t="s">
        <v>1382</v>
      </c>
      <c r="I50" s="485" t="s">
        <v>1383</v>
      </c>
      <c r="J50">
        <f>+VLOOKUP(A50,Plantilla_Junio_2022!$B:$B,1,0)</f>
        <v>14225007</v>
      </c>
    </row>
    <row r="51" spans="1:10">
      <c r="A51" s="487">
        <v>14225008</v>
      </c>
      <c r="B51" s="485" t="s">
        <v>363</v>
      </c>
      <c r="C51" s="485" t="s">
        <v>1396</v>
      </c>
      <c r="D51" s="485" t="s">
        <v>1410</v>
      </c>
      <c r="E51" s="485" t="s">
        <v>1381</v>
      </c>
      <c r="F51" s="486">
        <v>201700</v>
      </c>
      <c r="G51" s="486">
        <v>209912</v>
      </c>
      <c r="H51" s="485" t="s">
        <v>1382</v>
      </c>
      <c r="I51" s="485" t="s">
        <v>1383</v>
      </c>
      <c r="J51">
        <f>+VLOOKUP(A51,Plantilla_Junio_2022!$B:$B,1,0)</f>
        <v>14225008</v>
      </c>
    </row>
    <row r="52" spans="1:10">
      <c r="A52" s="487">
        <v>14225009</v>
      </c>
      <c r="B52" s="485" t="s">
        <v>364</v>
      </c>
      <c r="C52" s="485" t="s">
        <v>1396</v>
      </c>
      <c r="D52" s="485" t="s">
        <v>1410</v>
      </c>
      <c r="E52" s="485" t="s">
        <v>1381</v>
      </c>
      <c r="F52" s="486">
        <v>201700</v>
      </c>
      <c r="G52" s="486">
        <v>209912</v>
      </c>
      <c r="H52" s="485" t="s">
        <v>1382</v>
      </c>
      <c r="I52" s="485" t="s">
        <v>1383</v>
      </c>
      <c r="J52">
        <f>+VLOOKUP(A52,Plantilla_Junio_2022!$B:$B,1,0)</f>
        <v>14225009</v>
      </c>
    </row>
    <row r="53" spans="1:10">
      <c r="A53" s="487">
        <v>14225010</v>
      </c>
      <c r="B53" s="485" t="s">
        <v>365</v>
      </c>
      <c r="C53" s="485" t="s">
        <v>1396</v>
      </c>
      <c r="D53" s="485" t="s">
        <v>1410</v>
      </c>
      <c r="E53" s="485" t="s">
        <v>1381</v>
      </c>
      <c r="F53" s="486">
        <v>201700</v>
      </c>
      <c r="G53" s="486">
        <v>209912</v>
      </c>
      <c r="H53" s="485" t="s">
        <v>1382</v>
      </c>
      <c r="I53" s="485" t="s">
        <v>1383</v>
      </c>
      <c r="J53">
        <f>+VLOOKUP(A53,Plantilla_Junio_2022!$B:$B,1,0)</f>
        <v>14225010</v>
      </c>
    </row>
    <row r="54" spans="1:10">
      <c r="A54" s="487">
        <v>14225011</v>
      </c>
      <c r="B54" s="485" t="s">
        <v>366</v>
      </c>
      <c r="C54" s="485" t="s">
        <v>1396</v>
      </c>
      <c r="D54" s="485" t="s">
        <v>1410</v>
      </c>
      <c r="E54" s="485" t="s">
        <v>1381</v>
      </c>
      <c r="F54" s="486">
        <v>201700</v>
      </c>
      <c r="G54" s="486">
        <v>209912</v>
      </c>
      <c r="H54" s="485" t="s">
        <v>1382</v>
      </c>
      <c r="I54" s="485" t="s">
        <v>1383</v>
      </c>
      <c r="J54">
        <f>+VLOOKUP(A54,Plantilla_Junio_2022!$B:$B,1,0)</f>
        <v>14225011</v>
      </c>
    </row>
    <row r="55" spans="1:10">
      <c r="A55" s="487">
        <v>14225012</v>
      </c>
      <c r="B55" s="485" t="s">
        <v>367</v>
      </c>
      <c r="C55" s="485" t="s">
        <v>1396</v>
      </c>
      <c r="D55" s="485" t="s">
        <v>1410</v>
      </c>
      <c r="E55" s="485" t="s">
        <v>1381</v>
      </c>
      <c r="F55" s="486">
        <v>201700</v>
      </c>
      <c r="G55" s="486">
        <v>209912</v>
      </c>
      <c r="H55" s="485" t="s">
        <v>1382</v>
      </c>
      <c r="I55" s="485" t="s">
        <v>1383</v>
      </c>
      <c r="J55">
        <f>+VLOOKUP(A55,Plantilla_Junio_2022!$B:$B,1,0)</f>
        <v>14225012</v>
      </c>
    </row>
    <row r="56" spans="1:10">
      <c r="A56" s="487">
        <v>14225013</v>
      </c>
      <c r="B56" s="485" t="s">
        <v>368</v>
      </c>
      <c r="C56" s="485" t="s">
        <v>1396</v>
      </c>
      <c r="D56" s="485" t="s">
        <v>1410</v>
      </c>
      <c r="E56" s="485" t="s">
        <v>1381</v>
      </c>
      <c r="F56" s="486">
        <v>201700</v>
      </c>
      <c r="G56" s="486">
        <v>209912</v>
      </c>
      <c r="H56" s="485" t="s">
        <v>1382</v>
      </c>
      <c r="I56" s="485" t="s">
        <v>1383</v>
      </c>
      <c r="J56">
        <f>+VLOOKUP(A56,Plantilla_Junio_2022!$B:$B,1,0)</f>
        <v>14225013</v>
      </c>
    </row>
    <row r="57" spans="1:10">
      <c r="A57" s="487">
        <v>14225014</v>
      </c>
      <c r="B57" s="485" t="s">
        <v>369</v>
      </c>
      <c r="C57" s="485" t="s">
        <v>1396</v>
      </c>
      <c r="D57" s="485" t="s">
        <v>1410</v>
      </c>
      <c r="E57" s="485" t="s">
        <v>1381</v>
      </c>
      <c r="F57" s="486">
        <v>201700</v>
      </c>
      <c r="G57" s="486">
        <v>209912</v>
      </c>
      <c r="H57" s="485" t="s">
        <v>1382</v>
      </c>
      <c r="I57" s="485" t="s">
        <v>1383</v>
      </c>
      <c r="J57">
        <f>+VLOOKUP(A57,Plantilla_Junio_2022!$B:$B,1,0)</f>
        <v>14225014</v>
      </c>
    </row>
    <row r="58" spans="1:10">
      <c r="A58" s="487">
        <v>14225015</v>
      </c>
      <c r="B58" s="485" t="s">
        <v>370</v>
      </c>
      <c r="C58" s="485" t="s">
        <v>1396</v>
      </c>
      <c r="D58" s="485" t="s">
        <v>1410</v>
      </c>
      <c r="E58" s="485" t="s">
        <v>1381</v>
      </c>
      <c r="F58" s="486">
        <v>201700</v>
      </c>
      <c r="G58" s="486">
        <v>209912</v>
      </c>
      <c r="H58" s="485" t="s">
        <v>1382</v>
      </c>
      <c r="I58" s="485" t="s">
        <v>1383</v>
      </c>
      <c r="J58">
        <f>+VLOOKUP(A58,Plantilla_Junio_2022!$B:$B,1,0)</f>
        <v>14225015</v>
      </c>
    </row>
    <row r="59" spans="1:10">
      <c r="A59" s="487">
        <v>14225016</v>
      </c>
      <c r="B59" s="485" t="s">
        <v>371</v>
      </c>
      <c r="C59" s="485" t="s">
        <v>1396</v>
      </c>
      <c r="D59" s="485" t="s">
        <v>1410</v>
      </c>
      <c r="E59" s="485" t="s">
        <v>1381</v>
      </c>
      <c r="F59" s="486">
        <v>201700</v>
      </c>
      <c r="G59" s="486">
        <v>209912</v>
      </c>
      <c r="H59" s="485" t="s">
        <v>1382</v>
      </c>
      <c r="I59" s="485" t="s">
        <v>1383</v>
      </c>
      <c r="J59">
        <f>+VLOOKUP(A59,Plantilla_Junio_2022!$B:$B,1,0)</f>
        <v>14225016</v>
      </c>
    </row>
    <row r="60" spans="1:10">
      <c r="A60" s="487">
        <v>14225017</v>
      </c>
      <c r="B60" s="485" t="s">
        <v>372</v>
      </c>
      <c r="C60" s="485" t="s">
        <v>1396</v>
      </c>
      <c r="D60" s="485" t="s">
        <v>1410</v>
      </c>
      <c r="E60" s="485" t="s">
        <v>1381</v>
      </c>
      <c r="F60" s="486">
        <v>201700</v>
      </c>
      <c r="G60" s="486">
        <v>209912</v>
      </c>
      <c r="H60" s="485" t="s">
        <v>1382</v>
      </c>
      <c r="I60" s="485" t="s">
        <v>1383</v>
      </c>
      <c r="J60">
        <f>+VLOOKUP(A60,Plantilla_Junio_2022!$B:$B,1,0)</f>
        <v>14225017</v>
      </c>
    </row>
    <row r="61" spans="1:10">
      <c r="A61" s="487">
        <v>14225018</v>
      </c>
      <c r="B61" s="485" t="s">
        <v>373</v>
      </c>
      <c r="C61" s="485" t="s">
        <v>1396</v>
      </c>
      <c r="D61" s="485" t="s">
        <v>1410</v>
      </c>
      <c r="E61" s="485" t="s">
        <v>1381</v>
      </c>
      <c r="F61" s="486">
        <v>201700</v>
      </c>
      <c r="G61" s="486">
        <v>209912</v>
      </c>
      <c r="H61" s="485" t="s">
        <v>1382</v>
      </c>
      <c r="I61" s="485" t="s">
        <v>1383</v>
      </c>
      <c r="J61">
        <f>+VLOOKUP(A61,Plantilla_Junio_2022!$B:$B,1,0)</f>
        <v>14225018</v>
      </c>
    </row>
    <row r="62" spans="1:10">
      <c r="A62" s="487">
        <v>14225019</v>
      </c>
      <c r="B62" s="485" t="s">
        <v>374</v>
      </c>
      <c r="C62" s="485" t="s">
        <v>1396</v>
      </c>
      <c r="D62" s="485" t="s">
        <v>1410</v>
      </c>
      <c r="E62" s="485" t="s">
        <v>1381</v>
      </c>
      <c r="F62" s="486">
        <v>201700</v>
      </c>
      <c r="G62" s="486">
        <v>209912</v>
      </c>
      <c r="H62" s="485" t="s">
        <v>1382</v>
      </c>
      <c r="I62" s="485" t="s">
        <v>1383</v>
      </c>
      <c r="J62">
        <f>+VLOOKUP(A62,Plantilla_Junio_2022!$B:$B,1,0)</f>
        <v>14225019</v>
      </c>
    </row>
    <row r="63" spans="1:10">
      <c r="A63" s="487">
        <v>14225020</v>
      </c>
      <c r="B63" s="485" t="s">
        <v>375</v>
      </c>
      <c r="C63" s="485" t="s">
        <v>1396</v>
      </c>
      <c r="D63" s="485" t="s">
        <v>1410</v>
      </c>
      <c r="E63" s="485" t="s">
        <v>1381</v>
      </c>
      <c r="F63" s="486">
        <v>201700</v>
      </c>
      <c r="G63" s="486">
        <v>209912</v>
      </c>
      <c r="H63" s="485" t="s">
        <v>1382</v>
      </c>
      <c r="I63" s="485" t="s">
        <v>1383</v>
      </c>
      <c r="J63">
        <f>+VLOOKUP(A63,Plantilla_Junio_2022!$B:$B,1,0)</f>
        <v>14225020</v>
      </c>
    </row>
    <row r="64" spans="1:10">
      <c r="A64" s="487">
        <v>14225021</v>
      </c>
      <c r="B64" s="485" t="s">
        <v>376</v>
      </c>
      <c r="C64" s="485" t="s">
        <v>1396</v>
      </c>
      <c r="D64" s="485" t="s">
        <v>1410</v>
      </c>
      <c r="E64" s="485" t="s">
        <v>1381</v>
      </c>
      <c r="F64" s="486">
        <v>201700</v>
      </c>
      <c r="G64" s="486">
        <v>209912</v>
      </c>
      <c r="H64" s="485" t="s">
        <v>1382</v>
      </c>
      <c r="I64" s="485" t="s">
        <v>1383</v>
      </c>
      <c r="J64">
        <f>+VLOOKUP(A64,Plantilla_Junio_2022!$B:$B,1,0)</f>
        <v>14225021</v>
      </c>
    </row>
    <row r="65" spans="1:10">
      <c r="A65" s="487">
        <v>14225022</v>
      </c>
      <c r="B65" s="485" t="s">
        <v>377</v>
      </c>
      <c r="C65" s="485" t="s">
        <v>1396</v>
      </c>
      <c r="D65" s="485" t="s">
        <v>1410</v>
      </c>
      <c r="E65" s="485" t="s">
        <v>1381</v>
      </c>
      <c r="F65" s="486">
        <v>201700</v>
      </c>
      <c r="G65" s="486">
        <v>209912</v>
      </c>
      <c r="H65" s="485" t="s">
        <v>1382</v>
      </c>
      <c r="I65" s="485" t="s">
        <v>1383</v>
      </c>
      <c r="J65">
        <f>+VLOOKUP(A65,Plantilla_Junio_2022!$B:$B,1,0)</f>
        <v>14225022</v>
      </c>
    </row>
    <row r="66" spans="1:10">
      <c r="A66" s="487">
        <v>14225023</v>
      </c>
      <c r="B66" s="485" t="s">
        <v>378</v>
      </c>
      <c r="C66" s="485" t="s">
        <v>1396</v>
      </c>
      <c r="D66" s="485" t="s">
        <v>1410</v>
      </c>
      <c r="E66" s="485" t="s">
        <v>1381</v>
      </c>
      <c r="F66" s="486">
        <v>201700</v>
      </c>
      <c r="G66" s="486">
        <v>209912</v>
      </c>
      <c r="H66" s="485" t="s">
        <v>1382</v>
      </c>
      <c r="I66" s="485" t="s">
        <v>1383</v>
      </c>
      <c r="J66">
        <f>+VLOOKUP(A66,Plantilla_Junio_2022!$B:$B,1,0)</f>
        <v>14225023</v>
      </c>
    </row>
    <row r="67" spans="1:10">
      <c r="A67" s="487">
        <v>14225024</v>
      </c>
      <c r="B67" s="485" t="s">
        <v>379</v>
      </c>
      <c r="C67" s="485" t="s">
        <v>1396</v>
      </c>
      <c r="D67" s="485" t="s">
        <v>1410</v>
      </c>
      <c r="E67" s="485" t="s">
        <v>1381</v>
      </c>
      <c r="F67" s="486">
        <v>201700</v>
      </c>
      <c r="G67" s="486">
        <v>209912</v>
      </c>
      <c r="H67" s="485" t="s">
        <v>1382</v>
      </c>
      <c r="I67" s="485" t="s">
        <v>1383</v>
      </c>
      <c r="J67">
        <f>+VLOOKUP(A67,Plantilla_Junio_2022!$B:$B,1,0)</f>
        <v>14225024</v>
      </c>
    </row>
    <row r="68" spans="1:10">
      <c r="A68" s="487">
        <v>14225025</v>
      </c>
      <c r="B68" s="485" t="s">
        <v>380</v>
      </c>
      <c r="C68" s="485" t="s">
        <v>1396</v>
      </c>
      <c r="D68" s="485" t="s">
        <v>1410</v>
      </c>
      <c r="E68" s="485" t="s">
        <v>1381</v>
      </c>
      <c r="F68" s="486">
        <v>201700</v>
      </c>
      <c r="G68" s="486">
        <v>209912</v>
      </c>
      <c r="H68" s="485" t="s">
        <v>1382</v>
      </c>
      <c r="I68" s="485" t="s">
        <v>1383</v>
      </c>
      <c r="J68">
        <f>+VLOOKUP(A68,Plantilla_Junio_2022!$B:$B,1,0)</f>
        <v>14225025</v>
      </c>
    </row>
    <row r="69" spans="1:10">
      <c r="A69" s="487">
        <v>14225026</v>
      </c>
      <c r="B69" s="485" t="s">
        <v>381</v>
      </c>
      <c r="C69" s="485" t="s">
        <v>1396</v>
      </c>
      <c r="D69" s="485" t="s">
        <v>1410</v>
      </c>
      <c r="E69" s="485" t="s">
        <v>1381</v>
      </c>
      <c r="F69" s="486">
        <v>201700</v>
      </c>
      <c r="G69" s="486">
        <v>209912</v>
      </c>
      <c r="H69" s="485" t="s">
        <v>1382</v>
      </c>
      <c r="I69" s="485" t="s">
        <v>1383</v>
      </c>
      <c r="J69">
        <f>+VLOOKUP(A69,Plantilla_Junio_2022!$B:$B,1,0)</f>
        <v>14225026</v>
      </c>
    </row>
    <row r="70" spans="1:10">
      <c r="A70" s="487">
        <v>14225027</v>
      </c>
      <c r="B70" s="485" t="s">
        <v>382</v>
      </c>
      <c r="C70" s="485" t="s">
        <v>1396</v>
      </c>
      <c r="D70" s="485" t="s">
        <v>1410</v>
      </c>
      <c r="E70" s="485" t="s">
        <v>1381</v>
      </c>
      <c r="F70" s="486">
        <v>201700</v>
      </c>
      <c r="G70" s="486">
        <v>209912</v>
      </c>
      <c r="H70" s="485" t="s">
        <v>1382</v>
      </c>
      <c r="I70" s="485" t="s">
        <v>1383</v>
      </c>
      <c r="J70">
        <f>+VLOOKUP(A70,Plantilla_Junio_2022!$B:$B,1,0)</f>
        <v>14225027</v>
      </c>
    </row>
    <row r="71" spans="1:10">
      <c r="A71" s="487">
        <v>14225028</v>
      </c>
      <c r="B71" s="485" t="s">
        <v>383</v>
      </c>
      <c r="C71" s="485" t="s">
        <v>1396</v>
      </c>
      <c r="D71" s="485" t="s">
        <v>1410</v>
      </c>
      <c r="E71" s="485" t="s">
        <v>1381</v>
      </c>
      <c r="F71" s="486">
        <v>201700</v>
      </c>
      <c r="G71" s="486">
        <v>209912</v>
      </c>
      <c r="H71" s="485" t="s">
        <v>1382</v>
      </c>
      <c r="I71" s="485" t="s">
        <v>1383</v>
      </c>
      <c r="J71">
        <f>+VLOOKUP(A71,Plantilla_Junio_2022!$B:$B,1,0)</f>
        <v>14225028</v>
      </c>
    </row>
    <row r="72" spans="1:10">
      <c r="A72" s="487">
        <v>14225029</v>
      </c>
      <c r="B72" s="485" t="s">
        <v>384</v>
      </c>
      <c r="C72" s="485" t="s">
        <v>1396</v>
      </c>
      <c r="D72" s="485" t="s">
        <v>1410</v>
      </c>
      <c r="E72" s="485" t="s">
        <v>1381</v>
      </c>
      <c r="F72" s="486">
        <v>201700</v>
      </c>
      <c r="G72" s="486">
        <v>209912</v>
      </c>
      <c r="H72" s="485" t="s">
        <v>1382</v>
      </c>
      <c r="I72" s="485" t="s">
        <v>1383</v>
      </c>
      <c r="J72">
        <f>+VLOOKUP(A72,Plantilla_Junio_2022!$B:$B,1,0)</f>
        <v>14225029</v>
      </c>
    </row>
    <row r="73" spans="1:10">
      <c r="A73" s="487">
        <v>14225030</v>
      </c>
      <c r="B73" s="485" t="s">
        <v>385</v>
      </c>
      <c r="C73" s="485" t="s">
        <v>1396</v>
      </c>
      <c r="D73" s="485" t="s">
        <v>1410</v>
      </c>
      <c r="E73" s="485" t="s">
        <v>1381</v>
      </c>
      <c r="F73" s="486">
        <v>201700</v>
      </c>
      <c r="G73" s="486">
        <v>209912</v>
      </c>
      <c r="H73" s="485" t="s">
        <v>1382</v>
      </c>
      <c r="I73" s="485" t="s">
        <v>1383</v>
      </c>
      <c r="J73">
        <f>+VLOOKUP(A73,Plantilla_Junio_2022!$B:$B,1,0)</f>
        <v>14225030</v>
      </c>
    </row>
    <row r="74" spans="1:10">
      <c r="A74" s="487">
        <v>14225031</v>
      </c>
      <c r="B74" s="485" t="s">
        <v>386</v>
      </c>
      <c r="C74" s="485" t="s">
        <v>1396</v>
      </c>
      <c r="D74" s="485" t="s">
        <v>1410</v>
      </c>
      <c r="E74" s="485" t="s">
        <v>1381</v>
      </c>
      <c r="F74" s="486">
        <v>201700</v>
      </c>
      <c r="G74" s="486">
        <v>209912</v>
      </c>
      <c r="H74" s="485" t="s">
        <v>1382</v>
      </c>
      <c r="I74" s="485" t="s">
        <v>1383</v>
      </c>
      <c r="J74">
        <f>+VLOOKUP(A74,Plantilla_Junio_2022!$B:$B,1,0)</f>
        <v>14225031</v>
      </c>
    </row>
    <row r="75" spans="1:10">
      <c r="A75" s="487">
        <v>14225032</v>
      </c>
      <c r="B75" s="485" t="s">
        <v>387</v>
      </c>
      <c r="C75" s="485" t="s">
        <v>1396</v>
      </c>
      <c r="D75" s="485" t="s">
        <v>1410</v>
      </c>
      <c r="E75" s="485" t="s">
        <v>1381</v>
      </c>
      <c r="F75" s="486">
        <v>201700</v>
      </c>
      <c r="G75" s="486">
        <v>209912</v>
      </c>
      <c r="H75" s="485" t="s">
        <v>1382</v>
      </c>
      <c r="I75" s="485" t="s">
        <v>1383</v>
      </c>
      <c r="J75">
        <f>+VLOOKUP(A75,Plantilla_Junio_2022!$B:$B,1,0)</f>
        <v>14225032</v>
      </c>
    </row>
    <row r="76" spans="1:10">
      <c r="A76" s="487">
        <v>14225033</v>
      </c>
      <c r="B76" s="485" t="s">
        <v>388</v>
      </c>
      <c r="C76" s="485" t="s">
        <v>1396</v>
      </c>
      <c r="D76" s="485" t="s">
        <v>1410</v>
      </c>
      <c r="E76" s="485" t="s">
        <v>1381</v>
      </c>
      <c r="F76" s="486">
        <v>201700</v>
      </c>
      <c r="G76" s="486">
        <v>209912</v>
      </c>
      <c r="H76" s="485" t="s">
        <v>1382</v>
      </c>
      <c r="I76" s="485" t="s">
        <v>1383</v>
      </c>
      <c r="J76">
        <f>+VLOOKUP(A76,Plantilla_Junio_2022!$B:$B,1,0)</f>
        <v>14225033</v>
      </c>
    </row>
    <row r="77" spans="1:10">
      <c r="A77" s="487">
        <v>14225034</v>
      </c>
      <c r="B77" s="485" t="s">
        <v>389</v>
      </c>
      <c r="C77" s="485" t="s">
        <v>1396</v>
      </c>
      <c r="D77" s="485" t="s">
        <v>1410</v>
      </c>
      <c r="E77" s="485" t="s">
        <v>1381</v>
      </c>
      <c r="F77" s="486">
        <v>201700</v>
      </c>
      <c r="G77" s="486">
        <v>209912</v>
      </c>
      <c r="H77" s="485" t="s">
        <v>1382</v>
      </c>
      <c r="I77" s="485" t="s">
        <v>1383</v>
      </c>
      <c r="J77">
        <f>+VLOOKUP(A77,Plantilla_Junio_2022!$B:$B,1,0)</f>
        <v>14225034</v>
      </c>
    </row>
    <row r="78" spans="1:10">
      <c r="A78" s="487">
        <v>14225035</v>
      </c>
      <c r="B78" s="485" t="s">
        <v>390</v>
      </c>
      <c r="C78" s="485" t="s">
        <v>1396</v>
      </c>
      <c r="D78" s="485" t="s">
        <v>1410</v>
      </c>
      <c r="E78" s="485" t="s">
        <v>1381</v>
      </c>
      <c r="F78" s="486">
        <v>201700</v>
      </c>
      <c r="G78" s="486">
        <v>209912</v>
      </c>
      <c r="H78" s="485" t="s">
        <v>1382</v>
      </c>
      <c r="I78" s="485" t="s">
        <v>1383</v>
      </c>
      <c r="J78">
        <f>+VLOOKUP(A78,Plantilla_Junio_2022!$B:$B,1,0)</f>
        <v>14225035</v>
      </c>
    </row>
    <row r="79" spans="1:10">
      <c r="A79" s="487">
        <v>14225036</v>
      </c>
      <c r="B79" s="485" t="s">
        <v>391</v>
      </c>
      <c r="C79" s="485" t="s">
        <v>1396</v>
      </c>
      <c r="D79" s="485" t="s">
        <v>1410</v>
      </c>
      <c r="E79" s="485" t="s">
        <v>1381</v>
      </c>
      <c r="F79" s="486">
        <v>201700</v>
      </c>
      <c r="G79" s="486">
        <v>209912</v>
      </c>
      <c r="H79" s="485" t="s">
        <v>1382</v>
      </c>
      <c r="I79" s="485" t="s">
        <v>1383</v>
      </c>
      <c r="J79">
        <f>+VLOOKUP(A79,Plantilla_Junio_2022!$B:$B,1,0)</f>
        <v>14225036</v>
      </c>
    </row>
    <row r="80" spans="1:10">
      <c r="A80" s="487">
        <v>14225037</v>
      </c>
      <c r="B80" s="485" t="s">
        <v>392</v>
      </c>
      <c r="C80" s="485" t="s">
        <v>1396</v>
      </c>
      <c r="D80" s="485" t="s">
        <v>1410</v>
      </c>
      <c r="E80" s="485" t="s">
        <v>1381</v>
      </c>
      <c r="F80" s="486">
        <v>201700</v>
      </c>
      <c r="G80" s="486">
        <v>209912</v>
      </c>
      <c r="H80" s="485" t="s">
        <v>1382</v>
      </c>
      <c r="I80" s="485" t="s">
        <v>1383</v>
      </c>
      <c r="J80">
        <f>+VLOOKUP(A80,Plantilla_Junio_2022!$B:$B,1,0)</f>
        <v>14225037</v>
      </c>
    </row>
    <row r="81" spans="1:10">
      <c r="A81" s="487">
        <v>14225038</v>
      </c>
      <c r="B81" s="485" t="s">
        <v>393</v>
      </c>
      <c r="C81" s="485" t="s">
        <v>1396</v>
      </c>
      <c r="D81" s="485" t="s">
        <v>1410</v>
      </c>
      <c r="E81" s="485" t="s">
        <v>1381</v>
      </c>
      <c r="F81" s="486">
        <v>201700</v>
      </c>
      <c r="G81" s="486">
        <v>209912</v>
      </c>
      <c r="H81" s="485" t="s">
        <v>1382</v>
      </c>
      <c r="I81" s="485" t="s">
        <v>1383</v>
      </c>
      <c r="J81">
        <f>+VLOOKUP(A81,Plantilla_Junio_2022!$B:$B,1,0)</f>
        <v>14225038</v>
      </c>
    </row>
    <row r="82" spans="1:10">
      <c r="A82" s="487">
        <v>14225039</v>
      </c>
      <c r="B82" s="485" t="s">
        <v>394</v>
      </c>
      <c r="C82" s="485" t="s">
        <v>1396</v>
      </c>
      <c r="D82" s="485" t="s">
        <v>1410</v>
      </c>
      <c r="E82" s="485" t="s">
        <v>1381</v>
      </c>
      <c r="F82" s="486">
        <v>201700</v>
      </c>
      <c r="G82" s="486">
        <v>209912</v>
      </c>
      <c r="H82" s="485" t="s">
        <v>1382</v>
      </c>
      <c r="I82" s="485" t="s">
        <v>1383</v>
      </c>
      <c r="J82">
        <f>+VLOOKUP(A82,Plantilla_Junio_2022!$B:$B,1,0)</f>
        <v>14225039</v>
      </c>
    </row>
    <row r="83" spans="1:10">
      <c r="A83" s="487">
        <v>14225040</v>
      </c>
      <c r="B83" s="485" t="s">
        <v>395</v>
      </c>
      <c r="C83" s="485" t="s">
        <v>1396</v>
      </c>
      <c r="D83" s="485" t="s">
        <v>1410</v>
      </c>
      <c r="E83" s="485" t="s">
        <v>1381</v>
      </c>
      <c r="F83" s="486">
        <v>201700</v>
      </c>
      <c r="G83" s="486">
        <v>209912</v>
      </c>
      <c r="H83" s="485" t="s">
        <v>1382</v>
      </c>
      <c r="I83" s="485" t="s">
        <v>1383</v>
      </c>
      <c r="J83">
        <f>+VLOOKUP(A83,Plantilla_Junio_2022!$B:$B,1,0)</f>
        <v>14225040</v>
      </c>
    </row>
    <row r="84" spans="1:10">
      <c r="A84" s="487">
        <v>14225041</v>
      </c>
      <c r="B84" s="485" t="s">
        <v>396</v>
      </c>
      <c r="C84" s="485" t="s">
        <v>1396</v>
      </c>
      <c r="D84" s="485" t="s">
        <v>1410</v>
      </c>
      <c r="E84" s="485" t="s">
        <v>1381</v>
      </c>
      <c r="F84" s="486">
        <v>201700</v>
      </c>
      <c r="G84" s="486">
        <v>209912</v>
      </c>
      <c r="H84" s="485" t="s">
        <v>1382</v>
      </c>
      <c r="I84" s="485" t="s">
        <v>1383</v>
      </c>
      <c r="J84">
        <f>+VLOOKUP(A84,Plantilla_Junio_2022!$B:$B,1,0)</f>
        <v>14225041</v>
      </c>
    </row>
    <row r="85" spans="1:10">
      <c r="A85" s="487">
        <v>14225042</v>
      </c>
      <c r="B85" s="485" t="s">
        <v>397</v>
      </c>
      <c r="C85" s="485" t="s">
        <v>1396</v>
      </c>
      <c r="D85" s="485" t="s">
        <v>1410</v>
      </c>
      <c r="E85" s="485" t="s">
        <v>1381</v>
      </c>
      <c r="F85" s="486">
        <v>201700</v>
      </c>
      <c r="G85" s="486">
        <v>209912</v>
      </c>
      <c r="H85" s="485" t="s">
        <v>1382</v>
      </c>
      <c r="I85" s="485" t="s">
        <v>1383</v>
      </c>
      <c r="J85">
        <f>+VLOOKUP(A85,Plantilla_Junio_2022!$B:$B,1,0)</f>
        <v>14225042</v>
      </c>
    </row>
    <row r="86" spans="1:10">
      <c r="A86" s="487">
        <v>14225043</v>
      </c>
      <c r="B86" s="485" t="s">
        <v>398</v>
      </c>
      <c r="C86" s="485" t="s">
        <v>1396</v>
      </c>
      <c r="D86" s="485" t="s">
        <v>1410</v>
      </c>
      <c r="E86" s="485" t="s">
        <v>1381</v>
      </c>
      <c r="F86" s="486">
        <v>201700</v>
      </c>
      <c r="G86" s="486">
        <v>209912</v>
      </c>
      <c r="H86" s="485" t="s">
        <v>1382</v>
      </c>
      <c r="I86" s="485" t="s">
        <v>1383</v>
      </c>
      <c r="J86">
        <f>+VLOOKUP(A86,Plantilla_Junio_2022!$B:$B,1,0)</f>
        <v>14225043</v>
      </c>
    </row>
    <row r="87" spans="1:10">
      <c r="A87" s="487">
        <v>14225044</v>
      </c>
      <c r="B87" s="485" t="s">
        <v>399</v>
      </c>
      <c r="C87" s="485" t="s">
        <v>1396</v>
      </c>
      <c r="D87" s="485" t="s">
        <v>1410</v>
      </c>
      <c r="E87" s="485" t="s">
        <v>1381</v>
      </c>
      <c r="F87" s="486">
        <v>201700</v>
      </c>
      <c r="G87" s="486">
        <v>209912</v>
      </c>
      <c r="H87" s="485" t="s">
        <v>1382</v>
      </c>
      <c r="I87" s="485" t="s">
        <v>1383</v>
      </c>
      <c r="J87">
        <f>+VLOOKUP(A87,Plantilla_Junio_2022!$B:$B,1,0)</f>
        <v>14225044</v>
      </c>
    </row>
    <row r="88" spans="1:10">
      <c r="A88" s="487">
        <v>14225045</v>
      </c>
      <c r="B88" s="485" t="s">
        <v>400</v>
      </c>
      <c r="C88" s="485" t="s">
        <v>1396</v>
      </c>
      <c r="D88" s="485" t="s">
        <v>1410</v>
      </c>
      <c r="E88" s="485" t="s">
        <v>1381</v>
      </c>
      <c r="F88" s="486">
        <v>201700</v>
      </c>
      <c r="G88" s="486">
        <v>209912</v>
      </c>
      <c r="H88" s="485" t="s">
        <v>1382</v>
      </c>
      <c r="I88" s="485" t="s">
        <v>1383</v>
      </c>
      <c r="J88">
        <f>+VLOOKUP(A88,Plantilla_Junio_2022!$B:$B,1,0)</f>
        <v>14225045</v>
      </c>
    </row>
    <row r="89" spans="1:10">
      <c r="A89" s="487">
        <v>14225046</v>
      </c>
      <c r="B89" s="485" t="s">
        <v>401</v>
      </c>
      <c r="C89" s="485" t="s">
        <v>1396</v>
      </c>
      <c r="D89" s="485" t="s">
        <v>1410</v>
      </c>
      <c r="E89" s="485" t="s">
        <v>1381</v>
      </c>
      <c r="F89" s="486">
        <v>201700</v>
      </c>
      <c r="G89" s="486">
        <v>209912</v>
      </c>
      <c r="H89" s="485" t="s">
        <v>1382</v>
      </c>
      <c r="I89" s="485" t="s">
        <v>1383</v>
      </c>
      <c r="J89">
        <f>+VLOOKUP(A89,Plantilla_Junio_2022!$B:$B,1,0)</f>
        <v>14225046</v>
      </c>
    </row>
    <row r="90" spans="1:10">
      <c r="A90" s="487">
        <v>14225047</v>
      </c>
      <c r="B90" s="485" t="s">
        <v>402</v>
      </c>
      <c r="C90" s="485" t="s">
        <v>1396</v>
      </c>
      <c r="D90" s="485" t="s">
        <v>1410</v>
      </c>
      <c r="E90" s="485" t="s">
        <v>1381</v>
      </c>
      <c r="F90" s="486">
        <v>201700</v>
      </c>
      <c r="G90" s="486">
        <v>209912</v>
      </c>
      <c r="H90" s="485" t="s">
        <v>1382</v>
      </c>
      <c r="I90" s="485" t="s">
        <v>1383</v>
      </c>
      <c r="J90">
        <f>+VLOOKUP(A90,Plantilla_Junio_2022!$B:$B,1,0)</f>
        <v>14225047</v>
      </c>
    </row>
    <row r="91" spans="1:10">
      <c r="A91" s="487">
        <v>14225048</v>
      </c>
      <c r="B91" s="485" t="s">
        <v>403</v>
      </c>
      <c r="C91" s="485" t="s">
        <v>1396</v>
      </c>
      <c r="D91" s="485" t="s">
        <v>1410</v>
      </c>
      <c r="E91" s="485" t="s">
        <v>1381</v>
      </c>
      <c r="F91" s="486">
        <v>201700</v>
      </c>
      <c r="G91" s="486">
        <v>209912</v>
      </c>
      <c r="H91" s="485" t="s">
        <v>1382</v>
      </c>
      <c r="I91" s="485" t="s">
        <v>1383</v>
      </c>
      <c r="J91">
        <f>+VLOOKUP(A91,Plantilla_Junio_2022!$B:$B,1,0)</f>
        <v>14225048</v>
      </c>
    </row>
    <row r="92" spans="1:10">
      <c r="A92" s="487">
        <v>14225049</v>
      </c>
      <c r="B92" s="485" t="s">
        <v>404</v>
      </c>
      <c r="C92" s="485" t="s">
        <v>1396</v>
      </c>
      <c r="D92" s="485" t="s">
        <v>1410</v>
      </c>
      <c r="E92" s="485" t="s">
        <v>1381</v>
      </c>
      <c r="F92" s="486">
        <v>201700</v>
      </c>
      <c r="G92" s="486">
        <v>209912</v>
      </c>
      <c r="H92" s="485" t="s">
        <v>1382</v>
      </c>
      <c r="I92" s="485" t="s">
        <v>1383</v>
      </c>
      <c r="J92">
        <f>+VLOOKUP(A92,Plantilla_Junio_2022!$B:$B,1,0)</f>
        <v>14225049</v>
      </c>
    </row>
    <row r="93" spans="1:10">
      <c r="A93" s="487">
        <v>14225050</v>
      </c>
      <c r="B93" s="485" t="s">
        <v>405</v>
      </c>
      <c r="C93" s="485" t="s">
        <v>1396</v>
      </c>
      <c r="D93" s="485" t="s">
        <v>1410</v>
      </c>
      <c r="E93" s="485" t="s">
        <v>1381</v>
      </c>
      <c r="F93" s="486">
        <v>201700</v>
      </c>
      <c r="G93" s="486">
        <v>209912</v>
      </c>
      <c r="H93" s="485" t="s">
        <v>1382</v>
      </c>
      <c r="I93" s="485" t="s">
        <v>1383</v>
      </c>
      <c r="J93">
        <f>+VLOOKUP(A93,Plantilla_Junio_2022!$B:$B,1,0)</f>
        <v>14225050</v>
      </c>
    </row>
    <row r="94" spans="1:10">
      <c r="A94" s="487">
        <v>14225051</v>
      </c>
      <c r="B94" s="485" t="s">
        <v>406</v>
      </c>
      <c r="C94" s="485" t="s">
        <v>1396</v>
      </c>
      <c r="D94" s="485" t="s">
        <v>1410</v>
      </c>
      <c r="E94" s="485" t="s">
        <v>1381</v>
      </c>
      <c r="F94" s="486">
        <v>201700</v>
      </c>
      <c r="G94" s="486">
        <v>209912</v>
      </c>
      <c r="H94" s="485" t="s">
        <v>1382</v>
      </c>
      <c r="I94" s="485" t="s">
        <v>1383</v>
      </c>
      <c r="J94">
        <f>+VLOOKUP(A94,Plantilla_Junio_2022!$B:$B,1,0)</f>
        <v>14225051</v>
      </c>
    </row>
    <row r="95" spans="1:10">
      <c r="A95" s="487">
        <v>14225052</v>
      </c>
      <c r="B95" s="485" t="s">
        <v>407</v>
      </c>
      <c r="C95" s="485" t="s">
        <v>1396</v>
      </c>
      <c r="D95" s="485" t="s">
        <v>1410</v>
      </c>
      <c r="E95" s="485" t="s">
        <v>1381</v>
      </c>
      <c r="F95" s="486">
        <v>201700</v>
      </c>
      <c r="G95" s="486">
        <v>209912</v>
      </c>
      <c r="H95" s="485" t="s">
        <v>1382</v>
      </c>
      <c r="I95" s="485" t="s">
        <v>1383</v>
      </c>
      <c r="J95">
        <f>+VLOOKUP(A95,Plantilla_Junio_2022!$B:$B,1,0)</f>
        <v>14225052</v>
      </c>
    </row>
    <row r="96" spans="1:10">
      <c r="A96" s="487">
        <v>14225053</v>
      </c>
      <c r="B96" s="485" t="s">
        <v>408</v>
      </c>
      <c r="C96" s="485" t="s">
        <v>1396</v>
      </c>
      <c r="D96" s="485" t="s">
        <v>1410</v>
      </c>
      <c r="E96" s="485" t="s">
        <v>1381</v>
      </c>
      <c r="F96" s="486">
        <v>201700</v>
      </c>
      <c r="G96" s="486">
        <v>209912</v>
      </c>
      <c r="H96" s="485" t="s">
        <v>1382</v>
      </c>
      <c r="I96" s="485" t="s">
        <v>1383</v>
      </c>
      <c r="J96">
        <f>+VLOOKUP(A96,Plantilla_Junio_2022!$B:$B,1,0)</f>
        <v>14225053</v>
      </c>
    </row>
    <row r="97" spans="1:10">
      <c r="A97" s="487">
        <v>14225054</v>
      </c>
      <c r="B97" s="485" t="s">
        <v>409</v>
      </c>
      <c r="C97" s="485" t="s">
        <v>1396</v>
      </c>
      <c r="D97" s="485" t="s">
        <v>1410</v>
      </c>
      <c r="E97" s="485" t="s">
        <v>1381</v>
      </c>
      <c r="F97" s="486">
        <v>201700</v>
      </c>
      <c r="G97" s="486">
        <v>209912</v>
      </c>
      <c r="H97" s="485" t="s">
        <v>1382</v>
      </c>
      <c r="I97" s="485" t="s">
        <v>1383</v>
      </c>
      <c r="J97">
        <f>+VLOOKUP(A97,Plantilla_Junio_2022!$B:$B,1,0)</f>
        <v>14225054</v>
      </c>
    </row>
    <row r="98" spans="1:10">
      <c r="A98" s="487">
        <v>14240201</v>
      </c>
      <c r="B98" s="485" t="s">
        <v>412</v>
      </c>
      <c r="C98" s="485" t="s">
        <v>1399</v>
      </c>
      <c r="D98" s="485" t="s">
        <v>1411</v>
      </c>
      <c r="E98" s="485" t="s">
        <v>1381</v>
      </c>
      <c r="F98" s="486">
        <v>201700</v>
      </c>
      <c r="G98" s="486">
        <v>209912</v>
      </c>
      <c r="H98" s="485" t="s">
        <v>1401</v>
      </c>
      <c r="I98" s="485" t="s">
        <v>1383</v>
      </c>
      <c r="J98">
        <f>+VLOOKUP(A98,Plantilla_Junio_2022!$B:$B,1,0)</f>
        <v>14240201</v>
      </c>
    </row>
    <row r="99" spans="1:10">
      <c r="A99" s="487">
        <v>14240202</v>
      </c>
      <c r="B99" s="485" t="s">
        <v>413</v>
      </c>
      <c r="C99" s="485" t="s">
        <v>1399</v>
      </c>
      <c r="D99" s="485" t="s">
        <v>1411</v>
      </c>
      <c r="E99" s="485" t="s">
        <v>1381</v>
      </c>
      <c r="F99" s="486">
        <v>201700</v>
      </c>
      <c r="G99" s="486">
        <v>209912</v>
      </c>
      <c r="H99" s="485" t="s">
        <v>1382</v>
      </c>
      <c r="I99" s="485" t="s">
        <v>1383</v>
      </c>
      <c r="J99">
        <f>+VLOOKUP(A99,Plantilla_Junio_2022!$B:$B,1,0)</f>
        <v>14240202</v>
      </c>
    </row>
    <row r="100" spans="1:10">
      <c r="A100" s="487">
        <v>14700601</v>
      </c>
      <c r="B100" s="485" t="s">
        <v>416</v>
      </c>
      <c r="C100" s="485" t="s">
        <v>1399</v>
      </c>
      <c r="D100" s="485" t="s">
        <v>1412</v>
      </c>
      <c r="E100" s="485" t="s">
        <v>1381</v>
      </c>
      <c r="F100" s="486">
        <v>201700</v>
      </c>
      <c r="G100" s="486">
        <v>209912</v>
      </c>
      <c r="H100" s="485" t="s">
        <v>1401</v>
      </c>
      <c r="I100" s="485" t="s">
        <v>1383</v>
      </c>
      <c r="J100">
        <f>+VLOOKUP(A100,Plantilla_Junio_2022!$B:$B,1,0)</f>
        <v>14700601</v>
      </c>
    </row>
    <row r="101" spans="1:10">
      <c r="A101" s="487">
        <v>14700602</v>
      </c>
      <c r="B101" s="485" t="s">
        <v>417</v>
      </c>
      <c r="C101" s="485" t="s">
        <v>1399</v>
      </c>
      <c r="D101" s="485" t="s">
        <v>1412</v>
      </c>
      <c r="E101" s="485" t="s">
        <v>1381</v>
      </c>
      <c r="F101" s="486">
        <v>201700</v>
      </c>
      <c r="G101" s="486">
        <v>209912</v>
      </c>
      <c r="H101" s="485" t="s">
        <v>1401</v>
      </c>
      <c r="I101" s="485" t="s">
        <v>1383</v>
      </c>
      <c r="J101">
        <f>+VLOOKUP(A101,Plantilla_Junio_2022!$B:$B,1,0)</f>
        <v>14700602</v>
      </c>
    </row>
    <row r="102" spans="1:10">
      <c r="A102" s="487">
        <v>14701201</v>
      </c>
      <c r="B102" s="485" t="s">
        <v>419</v>
      </c>
      <c r="C102" s="485" t="s">
        <v>1399</v>
      </c>
      <c r="D102" s="485" t="s">
        <v>1413</v>
      </c>
      <c r="E102" s="485" t="s">
        <v>1381</v>
      </c>
      <c r="F102" s="486">
        <v>201700</v>
      </c>
      <c r="G102" s="486">
        <v>209912</v>
      </c>
      <c r="H102" s="485" t="s">
        <v>1401</v>
      </c>
      <c r="I102" s="485" t="s">
        <v>1383</v>
      </c>
      <c r="J102">
        <f>+VLOOKUP(A102,Plantilla_Junio_2022!$B:$B,1,0)</f>
        <v>14701201</v>
      </c>
    </row>
    <row r="103" spans="1:10">
      <c r="A103" s="487">
        <v>14701301</v>
      </c>
      <c r="B103" s="485" t="s">
        <v>421</v>
      </c>
      <c r="C103" s="485" t="s">
        <v>1396</v>
      </c>
      <c r="D103" s="485" t="s">
        <v>1414</v>
      </c>
      <c r="E103" s="485" t="s">
        <v>1381</v>
      </c>
      <c r="F103" s="486">
        <v>201700</v>
      </c>
      <c r="G103" s="486">
        <v>209912</v>
      </c>
      <c r="H103" s="485" t="s">
        <v>1405</v>
      </c>
      <c r="I103" s="485" t="s">
        <v>1383</v>
      </c>
      <c r="J103">
        <f>+VLOOKUP(A103,Plantilla_Junio_2022!$B:$B,1,0)</f>
        <v>14701301</v>
      </c>
    </row>
    <row r="104" spans="1:10">
      <c r="A104" s="487">
        <v>14707401</v>
      </c>
      <c r="B104" s="485" t="s">
        <v>423</v>
      </c>
      <c r="C104" s="485" t="s">
        <v>1396</v>
      </c>
      <c r="D104" s="485" t="s">
        <v>1415</v>
      </c>
      <c r="E104" s="485" t="s">
        <v>1381</v>
      </c>
      <c r="F104" s="486">
        <v>201700</v>
      </c>
      <c r="G104" s="486">
        <v>209912</v>
      </c>
      <c r="H104" s="485" t="s">
        <v>1401</v>
      </c>
      <c r="I104" s="485" t="s">
        <v>1383</v>
      </c>
      <c r="J104">
        <f>+VLOOKUP(A104,Plantilla_Junio_2022!$B:$B,1,0)</f>
        <v>14707401</v>
      </c>
    </row>
    <row r="105" spans="1:10">
      <c r="A105" s="487">
        <v>14707901</v>
      </c>
      <c r="B105" s="485" t="s">
        <v>425</v>
      </c>
      <c r="C105" s="485" t="s">
        <v>1396</v>
      </c>
      <c r="D105" s="485" t="s">
        <v>1416</v>
      </c>
      <c r="E105" s="485" t="s">
        <v>1381</v>
      </c>
      <c r="F105" s="486">
        <v>201700</v>
      </c>
      <c r="G105" s="486">
        <v>209912</v>
      </c>
      <c r="H105" s="485" t="s">
        <v>1405</v>
      </c>
      <c r="I105" s="485" t="s">
        <v>1383</v>
      </c>
      <c r="J105">
        <f>+VLOOKUP(A105,Plantilla_Junio_2022!$B:$B,1,0)</f>
        <v>14707901</v>
      </c>
    </row>
    <row r="106" spans="1:10">
      <c r="A106" s="487">
        <v>14708301</v>
      </c>
      <c r="B106" s="485" t="s">
        <v>427</v>
      </c>
      <c r="C106" s="485" t="s">
        <v>1399</v>
      </c>
      <c r="D106" s="485" t="s">
        <v>1417</v>
      </c>
      <c r="E106" s="485" t="s">
        <v>1381</v>
      </c>
      <c r="F106" s="486">
        <v>201700</v>
      </c>
      <c r="G106" s="486">
        <v>209912</v>
      </c>
      <c r="H106" s="485" t="s">
        <v>1401</v>
      </c>
      <c r="I106" s="485" t="s">
        <v>1383</v>
      </c>
      <c r="J106">
        <f>+VLOOKUP(A106,Plantilla_Junio_2022!$B:$B,1,0)</f>
        <v>14708301</v>
      </c>
    </row>
    <row r="107" spans="1:10">
      <c r="A107" s="487">
        <v>14709002</v>
      </c>
      <c r="B107" s="485" t="s">
        <v>428</v>
      </c>
      <c r="C107" s="485" t="s">
        <v>1399</v>
      </c>
      <c r="D107" s="485" t="s">
        <v>1418</v>
      </c>
      <c r="E107" s="485" t="s">
        <v>1381</v>
      </c>
      <c r="F107" s="486">
        <v>201700</v>
      </c>
      <c r="G107" s="486">
        <v>209912</v>
      </c>
      <c r="H107" s="485" t="s">
        <v>1405</v>
      </c>
      <c r="I107" s="485" t="s">
        <v>1383</v>
      </c>
      <c r="J107">
        <f>+VLOOKUP(A107,Plantilla_Junio_2022!$B:$B,1,0)</f>
        <v>14709002</v>
      </c>
    </row>
    <row r="108" spans="1:10">
      <c r="A108" s="487">
        <v>14709003</v>
      </c>
      <c r="B108" s="485" t="s">
        <v>429</v>
      </c>
      <c r="C108" s="485" t="s">
        <v>1399</v>
      </c>
      <c r="D108" s="485" t="s">
        <v>1418</v>
      </c>
      <c r="E108" s="485" t="s">
        <v>1381</v>
      </c>
      <c r="F108" s="486">
        <v>201700</v>
      </c>
      <c r="G108" s="486">
        <v>209912</v>
      </c>
      <c r="H108" s="485" t="s">
        <v>1401</v>
      </c>
      <c r="I108" s="485" t="s">
        <v>1383</v>
      </c>
      <c r="J108">
        <f>+VLOOKUP(A108,Plantilla_Junio_2022!$B:$B,1,0)</f>
        <v>14709003</v>
      </c>
    </row>
    <row r="109" spans="1:10">
      <c r="A109" s="487">
        <v>14709004</v>
      </c>
      <c r="B109" s="485" t="s">
        <v>430</v>
      </c>
      <c r="C109" s="485" t="s">
        <v>1399</v>
      </c>
      <c r="D109" s="485" t="s">
        <v>1418</v>
      </c>
      <c r="E109" s="485" t="s">
        <v>1381</v>
      </c>
      <c r="F109" s="486">
        <v>201700</v>
      </c>
      <c r="G109" s="486">
        <v>209912</v>
      </c>
      <c r="H109" s="485" t="s">
        <v>1401</v>
      </c>
      <c r="I109" s="485" t="s">
        <v>1383</v>
      </c>
      <c r="J109">
        <f>+VLOOKUP(A109,Plantilla_Junio_2022!$B:$B,1,0)</f>
        <v>14709004</v>
      </c>
    </row>
    <row r="110" spans="1:10">
      <c r="A110" s="487">
        <v>14709005</v>
      </c>
      <c r="B110" s="485" t="s">
        <v>431</v>
      </c>
      <c r="C110" s="485" t="s">
        <v>1399</v>
      </c>
      <c r="D110" s="485" t="s">
        <v>1418</v>
      </c>
      <c r="E110" s="485" t="s">
        <v>1381</v>
      </c>
      <c r="F110" s="486">
        <v>201700</v>
      </c>
      <c r="G110" s="486">
        <v>209912</v>
      </c>
      <c r="H110" s="485" t="s">
        <v>1401</v>
      </c>
      <c r="I110" s="485" t="s">
        <v>1383</v>
      </c>
      <c r="J110">
        <f>+VLOOKUP(A110,Plantilla_Junio_2022!$B:$B,1,0)</f>
        <v>14709005</v>
      </c>
    </row>
    <row r="111" spans="1:10">
      <c r="A111" s="487">
        <v>14709006</v>
      </c>
      <c r="B111" s="485" t="s">
        <v>432</v>
      </c>
      <c r="C111" s="485" t="s">
        <v>1399</v>
      </c>
      <c r="D111" s="485" t="s">
        <v>1418</v>
      </c>
      <c r="E111" s="485" t="s">
        <v>1381</v>
      </c>
      <c r="F111" s="486">
        <v>201700</v>
      </c>
      <c r="G111" s="486">
        <v>209912</v>
      </c>
      <c r="H111" s="485" t="s">
        <v>1401</v>
      </c>
      <c r="I111" s="485" t="s">
        <v>1383</v>
      </c>
      <c r="J111">
        <f>+VLOOKUP(A111,Plantilla_Junio_2022!$B:$B,1,0)</f>
        <v>14709006</v>
      </c>
    </row>
    <row r="112" spans="1:10">
      <c r="A112" s="487">
        <v>14709007</v>
      </c>
      <c r="B112" s="485" t="s">
        <v>433</v>
      </c>
      <c r="C112" s="485" t="s">
        <v>1399</v>
      </c>
      <c r="D112" s="485" t="s">
        <v>1418</v>
      </c>
      <c r="E112" s="485" t="s">
        <v>1381</v>
      </c>
      <c r="F112" s="486">
        <v>201700</v>
      </c>
      <c r="G112" s="486">
        <v>209912</v>
      </c>
      <c r="H112" s="485" t="s">
        <v>1401</v>
      </c>
      <c r="I112" s="485" t="s">
        <v>1383</v>
      </c>
      <c r="J112">
        <f>+VLOOKUP(A112,Plantilla_Junio_2022!$B:$B,1,0)</f>
        <v>14709007</v>
      </c>
    </row>
    <row r="113" spans="1:10">
      <c r="A113" s="487">
        <v>14709095</v>
      </c>
      <c r="B113" s="485" t="s">
        <v>434</v>
      </c>
      <c r="C113" s="485" t="s">
        <v>1399</v>
      </c>
      <c r="D113" s="485" t="s">
        <v>1418</v>
      </c>
      <c r="E113" s="485" t="s">
        <v>1381</v>
      </c>
      <c r="F113" s="486">
        <v>201700</v>
      </c>
      <c r="G113" s="486">
        <v>209912</v>
      </c>
      <c r="H113" s="485" t="s">
        <v>1401</v>
      </c>
      <c r="I113" s="485" t="s">
        <v>1383</v>
      </c>
      <c r="J113">
        <f>+VLOOKUP(A113,Plantilla_Junio_2022!$B:$B,1,0)</f>
        <v>14709095</v>
      </c>
    </row>
    <row r="114" spans="1:10">
      <c r="A114" s="487">
        <v>14709099</v>
      </c>
      <c r="B114" s="485" t="s">
        <v>435</v>
      </c>
      <c r="C114" s="485" t="s">
        <v>1399</v>
      </c>
      <c r="D114" s="485" t="s">
        <v>1418</v>
      </c>
      <c r="E114" s="485" t="s">
        <v>1381</v>
      </c>
      <c r="F114" s="486">
        <v>201700</v>
      </c>
      <c r="G114" s="486">
        <v>209912</v>
      </c>
      <c r="H114" s="485" t="s">
        <v>1401</v>
      </c>
      <c r="I114" s="485" t="s">
        <v>1383</v>
      </c>
      <c r="J114">
        <f>+VLOOKUP(A114,Plantilla_Junio_2022!$B:$B,1,0)</f>
        <v>14709099</v>
      </c>
    </row>
    <row r="115" spans="1:10">
      <c r="A115" s="487">
        <v>14809001</v>
      </c>
      <c r="B115" s="485" t="s">
        <v>437</v>
      </c>
      <c r="C115" s="485" t="s">
        <v>1399</v>
      </c>
      <c r="D115" s="485" t="s">
        <v>1419</v>
      </c>
      <c r="E115" s="485" t="s">
        <v>1381</v>
      </c>
      <c r="F115" s="486">
        <v>201700</v>
      </c>
      <c r="G115" s="486">
        <v>209912</v>
      </c>
      <c r="H115" s="485" t="s">
        <v>1401</v>
      </c>
      <c r="I115" s="485" t="s">
        <v>1383</v>
      </c>
      <c r="J115">
        <f>+VLOOKUP(A115,Plantilla_Junio_2022!$B:$B,1,0)</f>
        <v>14809001</v>
      </c>
    </row>
    <row r="116" spans="1:10">
      <c r="A116" s="487">
        <v>14900101</v>
      </c>
      <c r="B116" s="485" t="s">
        <v>439</v>
      </c>
      <c r="C116" s="485" t="s">
        <v>1399</v>
      </c>
      <c r="D116" s="485" t="s">
        <v>1420</v>
      </c>
      <c r="E116" s="485" t="s">
        <v>1381</v>
      </c>
      <c r="F116" s="486">
        <v>201700</v>
      </c>
      <c r="G116" s="486">
        <v>209912</v>
      </c>
      <c r="H116" s="485" t="s">
        <v>1401</v>
      </c>
      <c r="I116" s="485" t="s">
        <v>1383</v>
      </c>
      <c r="J116">
        <f>+VLOOKUP(A116,Plantilla_Junio_2022!$B:$B,1,0)</f>
        <v>14900101</v>
      </c>
    </row>
    <row r="117" spans="1:10">
      <c r="A117" s="487">
        <v>14990199</v>
      </c>
      <c r="B117" s="485" t="s">
        <v>441</v>
      </c>
      <c r="C117" s="485" t="s">
        <v>1421</v>
      </c>
      <c r="D117" s="485" t="s">
        <v>1422</v>
      </c>
      <c r="E117" s="485" t="s">
        <v>1381</v>
      </c>
      <c r="F117" s="486">
        <v>201700</v>
      </c>
      <c r="G117" s="486">
        <v>209912</v>
      </c>
      <c r="H117" s="485" t="s">
        <v>1382</v>
      </c>
      <c r="I117" s="485" t="s">
        <v>1383</v>
      </c>
      <c r="J117">
        <f>+VLOOKUP(A117,Plantilla_Junio_2022!$B:$B,1,0)</f>
        <v>14990199</v>
      </c>
    </row>
    <row r="118" spans="1:10">
      <c r="A118" s="487">
        <v>15100101</v>
      </c>
      <c r="B118" s="485" t="s">
        <v>443</v>
      </c>
      <c r="C118" s="485" t="s">
        <v>1423</v>
      </c>
      <c r="D118" s="485" t="s">
        <v>1424</v>
      </c>
      <c r="E118" s="485" t="s">
        <v>1381</v>
      </c>
      <c r="F118" s="486">
        <v>201700</v>
      </c>
      <c r="G118" s="486">
        <v>209912</v>
      </c>
      <c r="H118" s="485" t="s">
        <v>1382</v>
      </c>
      <c r="I118" s="485" t="s">
        <v>1383</v>
      </c>
      <c r="J118">
        <f>+VLOOKUP(A118,Plantilla_Junio_2022!$B:$B,1,0)</f>
        <v>15100101</v>
      </c>
    </row>
    <row r="119" spans="1:10">
      <c r="A119" s="487">
        <v>15100102</v>
      </c>
      <c r="B119" s="485" t="s">
        <v>444</v>
      </c>
      <c r="C119" s="485" t="s">
        <v>1423</v>
      </c>
      <c r="D119" s="485" t="s">
        <v>1424</v>
      </c>
      <c r="E119" s="485" t="s">
        <v>1381</v>
      </c>
      <c r="F119" s="486">
        <v>201700</v>
      </c>
      <c r="G119" s="486">
        <v>209912</v>
      </c>
      <c r="H119" s="485" t="s">
        <v>1382</v>
      </c>
      <c r="I119" s="485" t="s">
        <v>1383</v>
      </c>
      <c r="J119">
        <f>+VLOOKUP(A119,Plantilla_Junio_2022!$B:$B,1,0)</f>
        <v>15100102</v>
      </c>
    </row>
    <row r="120" spans="1:10">
      <c r="A120" s="487">
        <v>15189001</v>
      </c>
      <c r="B120" s="485" t="s">
        <v>447</v>
      </c>
      <c r="C120" s="485" t="s">
        <v>1423</v>
      </c>
      <c r="D120" s="485" t="s">
        <v>1425</v>
      </c>
      <c r="E120" s="485" t="s">
        <v>1381</v>
      </c>
      <c r="F120" s="486">
        <v>201700</v>
      </c>
      <c r="G120" s="486">
        <v>209912</v>
      </c>
      <c r="H120" s="485" t="s">
        <v>1382</v>
      </c>
      <c r="I120" s="485" t="s">
        <v>1383</v>
      </c>
      <c r="J120">
        <f>+VLOOKUP(A120,Plantilla_Junio_2022!$B:$B,1,0)</f>
        <v>15189001</v>
      </c>
    </row>
    <row r="121" spans="1:10">
      <c r="A121" s="487">
        <v>15300901</v>
      </c>
      <c r="B121" s="485" t="s">
        <v>450</v>
      </c>
      <c r="C121" s="485" t="s">
        <v>1423</v>
      </c>
      <c r="D121" s="485" t="s">
        <v>1426</v>
      </c>
      <c r="E121" s="485" t="s">
        <v>1381</v>
      </c>
      <c r="F121" s="486">
        <v>201700</v>
      </c>
      <c r="G121" s="486">
        <v>209912</v>
      </c>
      <c r="H121" s="485" t="s">
        <v>1382</v>
      </c>
      <c r="I121" s="485" t="s">
        <v>1383</v>
      </c>
      <c r="J121">
        <f>+VLOOKUP(A121,Plantilla_Junio_2022!$B:$B,1,0)</f>
        <v>15300901</v>
      </c>
    </row>
    <row r="122" spans="1:10">
      <c r="A122" s="487">
        <v>15800101</v>
      </c>
      <c r="B122" s="485" t="s">
        <v>452</v>
      </c>
      <c r="C122" s="485" t="s">
        <v>1421</v>
      </c>
      <c r="D122" s="485" t="s">
        <v>1427</v>
      </c>
      <c r="E122" s="485" t="s">
        <v>1381</v>
      </c>
      <c r="F122" s="486">
        <v>201700</v>
      </c>
      <c r="G122" s="486">
        <v>209912</v>
      </c>
      <c r="H122" s="485" t="s">
        <v>1382</v>
      </c>
      <c r="I122" s="485" t="s">
        <v>1383</v>
      </c>
      <c r="J122">
        <f>+VLOOKUP(A122,Plantilla_Junio_2022!$B:$B,1,0)</f>
        <v>15800101</v>
      </c>
    </row>
    <row r="123" spans="1:10">
      <c r="A123" s="487">
        <v>15800102</v>
      </c>
      <c r="B123" s="485" t="s">
        <v>453</v>
      </c>
      <c r="C123" s="485" t="s">
        <v>1421</v>
      </c>
      <c r="D123" s="485" t="s">
        <v>1427</v>
      </c>
      <c r="E123" s="485" t="s">
        <v>1381</v>
      </c>
      <c r="F123" s="486">
        <v>201700</v>
      </c>
      <c r="G123" s="486">
        <v>209912</v>
      </c>
      <c r="H123" s="485" t="s">
        <v>1382</v>
      </c>
      <c r="I123" s="485" t="s">
        <v>1383</v>
      </c>
      <c r="J123">
        <f>+VLOOKUP(A123,Plantilla_Junio_2022!$B:$B,1,0)</f>
        <v>15800102</v>
      </c>
    </row>
    <row r="124" spans="1:10">
      <c r="A124" s="487">
        <v>16350101</v>
      </c>
      <c r="B124" s="485" t="s">
        <v>456</v>
      </c>
      <c r="C124" s="485" t="s">
        <v>1428</v>
      </c>
      <c r="D124" s="485" t="s">
        <v>1429</v>
      </c>
      <c r="E124" s="485" t="s">
        <v>1381</v>
      </c>
      <c r="F124" s="486">
        <v>201700</v>
      </c>
      <c r="G124" s="486">
        <v>209912</v>
      </c>
      <c r="H124" s="485" t="s">
        <v>1382</v>
      </c>
      <c r="I124" s="485" t="s">
        <v>1383</v>
      </c>
      <c r="J124">
        <f>+VLOOKUP(A124,Plantilla_Junio_2022!$B:$B,1,0)</f>
        <v>16350101</v>
      </c>
    </row>
    <row r="125" spans="1:10">
      <c r="A125" s="487">
        <v>16350102</v>
      </c>
      <c r="B125" s="485" t="s">
        <v>457</v>
      </c>
      <c r="C125" s="485" t="s">
        <v>1428</v>
      </c>
      <c r="D125" s="485" t="s">
        <v>1429</v>
      </c>
      <c r="E125" s="485" t="s">
        <v>1381</v>
      </c>
      <c r="F125" s="486">
        <v>201700</v>
      </c>
      <c r="G125" s="486">
        <v>209912</v>
      </c>
      <c r="H125" s="485" t="s">
        <v>1382</v>
      </c>
      <c r="I125" s="485" t="s">
        <v>1383</v>
      </c>
      <c r="J125">
        <f>+VLOOKUP(A125,Plantilla_Junio_2022!$B:$B,1,0)</f>
        <v>16350102</v>
      </c>
    </row>
    <row r="126" spans="1:10">
      <c r="A126" s="487">
        <v>16350103</v>
      </c>
      <c r="B126" s="485" t="s">
        <v>458</v>
      </c>
      <c r="C126" s="485" t="s">
        <v>1428</v>
      </c>
      <c r="D126" s="485" t="s">
        <v>1429</v>
      </c>
      <c r="E126" s="485" t="s">
        <v>1381</v>
      </c>
      <c r="F126" s="486">
        <v>201700</v>
      </c>
      <c r="G126" s="486">
        <v>209912</v>
      </c>
      <c r="H126" s="485" t="s">
        <v>1382</v>
      </c>
      <c r="I126" s="485" t="s">
        <v>1383</v>
      </c>
      <c r="J126">
        <f>+VLOOKUP(A126,Plantilla_Junio_2022!$B:$B,1,0)</f>
        <v>16350103</v>
      </c>
    </row>
    <row r="127" spans="1:10">
      <c r="A127" s="487">
        <v>16400101</v>
      </c>
      <c r="B127" s="485" t="s">
        <v>461</v>
      </c>
      <c r="C127" s="485" t="s">
        <v>1428</v>
      </c>
      <c r="D127" s="485" t="s">
        <v>1430</v>
      </c>
      <c r="E127" s="485" t="s">
        <v>1381</v>
      </c>
      <c r="F127" s="486">
        <v>201700</v>
      </c>
      <c r="G127" s="486">
        <v>209912</v>
      </c>
      <c r="H127" s="485" t="s">
        <v>1382</v>
      </c>
      <c r="I127" s="485" t="s">
        <v>1383</v>
      </c>
      <c r="J127">
        <f>+VLOOKUP(A127,Plantilla_Junio_2022!$B:$B,1,0)</f>
        <v>16400101</v>
      </c>
    </row>
    <row r="128" spans="1:10">
      <c r="A128" s="487">
        <v>16550101</v>
      </c>
      <c r="B128" s="485" t="s">
        <v>463</v>
      </c>
      <c r="C128" s="485" t="s">
        <v>1428</v>
      </c>
      <c r="D128" s="485" t="s">
        <v>1431</v>
      </c>
      <c r="E128" s="485" t="s">
        <v>1381</v>
      </c>
      <c r="F128" s="486">
        <v>201700</v>
      </c>
      <c r="G128" s="486">
        <v>209912</v>
      </c>
      <c r="H128" s="485" t="s">
        <v>1382</v>
      </c>
      <c r="I128" s="485" t="s">
        <v>1383</v>
      </c>
      <c r="J128">
        <f>+VLOOKUP(A128,Plantilla_Junio_2022!$B:$B,1,0)</f>
        <v>16550101</v>
      </c>
    </row>
    <row r="129" spans="1:10">
      <c r="A129" s="487">
        <v>16550102</v>
      </c>
      <c r="B129" s="485" t="s">
        <v>464</v>
      </c>
      <c r="C129" s="485" t="s">
        <v>1428</v>
      </c>
      <c r="D129" s="485" t="s">
        <v>1431</v>
      </c>
      <c r="E129" s="485" t="s">
        <v>1381</v>
      </c>
      <c r="F129" s="486">
        <v>201700</v>
      </c>
      <c r="G129" s="486">
        <v>209912</v>
      </c>
      <c r="H129" s="485" t="s">
        <v>1382</v>
      </c>
      <c r="I129" s="485" t="s">
        <v>1383</v>
      </c>
      <c r="J129">
        <f>+VLOOKUP(A129,Plantilla_Junio_2022!$B:$B,1,0)</f>
        <v>16550102</v>
      </c>
    </row>
    <row r="130" spans="1:10">
      <c r="A130" s="487">
        <v>16550103</v>
      </c>
      <c r="B130" s="485" t="s">
        <v>465</v>
      </c>
      <c r="C130" s="485" t="s">
        <v>1428</v>
      </c>
      <c r="D130" s="485" t="s">
        <v>1431</v>
      </c>
      <c r="E130" s="485" t="s">
        <v>1381</v>
      </c>
      <c r="F130" s="486">
        <v>201700</v>
      </c>
      <c r="G130" s="486">
        <v>209912</v>
      </c>
      <c r="H130" s="485" t="s">
        <v>1382</v>
      </c>
      <c r="I130" s="485" t="s">
        <v>1383</v>
      </c>
      <c r="J130">
        <f>+VLOOKUP(A130,Plantilla_Junio_2022!$B:$B,1,0)</f>
        <v>16550103</v>
      </c>
    </row>
    <row r="131" spans="1:10">
      <c r="A131" s="487">
        <v>16550104</v>
      </c>
      <c r="B131" s="485" t="s">
        <v>466</v>
      </c>
      <c r="C131" s="485" t="s">
        <v>1428</v>
      </c>
      <c r="D131" s="485" t="s">
        <v>1431</v>
      </c>
      <c r="E131" s="485" t="s">
        <v>1381</v>
      </c>
      <c r="F131" s="486">
        <v>201700</v>
      </c>
      <c r="G131" s="486">
        <v>209912</v>
      </c>
      <c r="H131" s="485" t="s">
        <v>1382</v>
      </c>
      <c r="I131" s="485" t="s">
        <v>1383</v>
      </c>
      <c r="J131">
        <f>+VLOOKUP(A131,Plantilla_Junio_2022!$B:$B,1,0)</f>
        <v>16550104</v>
      </c>
    </row>
    <row r="132" spans="1:10">
      <c r="A132" s="487">
        <v>16550105</v>
      </c>
      <c r="B132" s="485" t="s">
        <v>467</v>
      </c>
      <c r="C132" s="485" t="s">
        <v>1428</v>
      </c>
      <c r="D132" s="485" t="s">
        <v>1431</v>
      </c>
      <c r="E132" s="485" t="s">
        <v>1381</v>
      </c>
      <c r="F132" s="486">
        <v>201700</v>
      </c>
      <c r="G132" s="486">
        <v>209912</v>
      </c>
      <c r="H132" s="485" t="s">
        <v>1382</v>
      </c>
      <c r="I132" s="485" t="s">
        <v>1383</v>
      </c>
      <c r="J132">
        <f>+VLOOKUP(A132,Plantilla_Junio_2022!$B:$B,1,0)</f>
        <v>16550105</v>
      </c>
    </row>
    <row r="133" spans="1:10">
      <c r="A133" s="487">
        <v>16650101</v>
      </c>
      <c r="B133" s="485" t="s">
        <v>469</v>
      </c>
      <c r="C133" s="485" t="s">
        <v>1428</v>
      </c>
      <c r="D133" s="485" t="s">
        <v>1432</v>
      </c>
      <c r="E133" s="485" t="s">
        <v>1381</v>
      </c>
      <c r="F133" s="486">
        <v>201700</v>
      </c>
      <c r="G133" s="486">
        <v>209912</v>
      </c>
      <c r="H133" s="485" t="s">
        <v>1382</v>
      </c>
      <c r="I133" s="485" t="s">
        <v>1383</v>
      </c>
      <c r="J133">
        <f>+VLOOKUP(A133,Plantilla_Junio_2022!$B:$B,1,0)</f>
        <v>16650101</v>
      </c>
    </row>
    <row r="134" spans="1:10">
      <c r="A134" s="487">
        <v>16650102</v>
      </c>
      <c r="B134" s="485" t="s">
        <v>470</v>
      </c>
      <c r="C134" s="485" t="s">
        <v>1428</v>
      </c>
      <c r="D134" s="485" t="s">
        <v>1432</v>
      </c>
      <c r="E134" s="485" t="s">
        <v>1381</v>
      </c>
      <c r="F134" s="486">
        <v>201700</v>
      </c>
      <c r="G134" s="486">
        <v>209912</v>
      </c>
      <c r="H134" s="485" t="s">
        <v>1382</v>
      </c>
      <c r="I134" s="485" t="s">
        <v>1383</v>
      </c>
      <c r="J134">
        <f>+VLOOKUP(A134,Plantilla_Junio_2022!$B:$B,1,0)</f>
        <v>16650102</v>
      </c>
    </row>
    <row r="135" spans="1:10">
      <c r="A135" s="487">
        <v>16700101</v>
      </c>
      <c r="B135" s="485" t="s">
        <v>472</v>
      </c>
      <c r="C135" s="485" t="s">
        <v>1428</v>
      </c>
      <c r="D135" s="485" t="s">
        <v>1433</v>
      </c>
      <c r="E135" s="485" t="s">
        <v>1381</v>
      </c>
      <c r="F135" s="486">
        <v>201700</v>
      </c>
      <c r="G135" s="486">
        <v>209912</v>
      </c>
      <c r="H135" s="485" t="s">
        <v>1382</v>
      </c>
      <c r="I135" s="485" t="s">
        <v>1383</v>
      </c>
      <c r="J135">
        <f>+VLOOKUP(A135,Plantilla_Junio_2022!$B:$B,1,0)</f>
        <v>16700101</v>
      </c>
    </row>
    <row r="136" spans="1:10">
      <c r="A136" s="487">
        <v>16700102</v>
      </c>
      <c r="B136" s="485" t="s">
        <v>473</v>
      </c>
      <c r="C136" s="485" t="s">
        <v>1428</v>
      </c>
      <c r="D136" s="485" t="s">
        <v>1433</v>
      </c>
      <c r="E136" s="485" t="s">
        <v>1381</v>
      </c>
      <c r="F136" s="486">
        <v>201700</v>
      </c>
      <c r="G136" s="486">
        <v>209912</v>
      </c>
      <c r="H136" s="485" t="s">
        <v>1382</v>
      </c>
      <c r="I136" s="485" t="s">
        <v>1383</v>
      </c>
      <c r="J136">
        <f>+VLOOKUP(A136,Plantilla_Junio_2022!$B:$B,1,0)</f>
        <v>16700102</v>
      </c>
    </row>
    <row r="137" spans="1:10">
      <c r="A137" s="487">
        <v>16700103</v>
      </c>
      <c r="B137" s="485" t="s">
        <v>474</v>
      </c>
      <c r="C137" s="485" t="s">
        <v>1428</v>
      </c>
      <c r="D137" s="485" t="s">
        <v>1433</v>
      </c>
      <c r="E137" s="485" t="s">
        <v>1381</v>
      </c>
      <c r="F137" s="486">
        <v>201700</v>
      </c>
      <c r="G137" s="486">
        <v>209912</v>
      </c>
      <c r="H137" s="485" t="s">
        <v>1382</v>
      </c>
      <c r="I137" s="485" t="s">
        <v>1383</v>
      </c>
      <c r="J137">
        <f>+VLOOKUP(A137,Plantilla_Junio_2022!$B:$B,1,0)</f>
        <v>16700103</v>
      </c>
    </row>
    <row r="138" spans="1:10">
      <c r="A138" s="487">
        <v>16850101</v>
      </c>
      <c r="B138" s="485" t="s">
        <v>476</v>
      </c>
      <c r="C138" s="485" t="s">
        <v>1434</v>
      </c>
      <c r="D138" s="485" t="s">
        <v>1435</v>
      </c>
      <c r="E138" s="485" t="s">
        <v>1381</v>
      </c>
      <c r="F138" s="486">
        <v>201700</v>
      </c>
      <c r="G138" s="486">
        <v>209912</v>
      </c>
      <c r="H138" s="485" t="s">
        <v>1382</v>
      </c>
      <c r="I138" s="485" t="s">
        <v>1383</v>
      </c>
      <c r="J138">
        <f>+VLOOKUP(A138,Plantilla_Junio_2022!$B:$B,1,0)</f>
        <v>16850101</v>
      </c>
    </row>
    <row r="139" spans="1:10">
      <c r="A139" s="487">
        <v>16850102</v>
      </c>
      <c r="B139" s="485" t="s">
        <v>477</v>
      </c>
      <c r="C139" s="485" t="s">
        <v>1434</v>
      </c>
      <c r="D139" s="485" t="s">
        <v>1435</v>
      </c>
      <c r="E139" s="485" t="s">
        <v>1381</v>
      </c>
      <c r="F139" s="486">
        <v>201700</v>
      </c>
      <c r="G139" s="486">
        <v>209912</v>
      </c>
      <c r="H139" s="485" t="s">
        <v>1382</v>
      </c>
      <c r="I139" s="485" t="s">
        <v>1383</v>
      </c>
      <c r="J139">
        <f>+VLOOKUP(A139,Plantilla_Junio_2022!$B:$B,1,0)</f>
        <v>16850102</v>
      </c>
    </row>
    <row r="140" spans="1:10">
      <c r="A140" s="487">
        <v>16850103</v>
      </c>
      <c r="B140" s="485" t="s">
        <v>478</v>
      </c>
      <c r="C140" s="485" t="s">
        <v>1434</v>
      </c>
      <c r="D140" s="485" t="s">
        <v>1435</v>
      </c>
      <c r="E140" s="485" t="s">
        <v>1381</v>
      </c>
      <c r="F140" s="486">
        <v>201700</v>
      </c>
      <c r="G140" s="486">
        <v>209912</v>
      </c>
      <c r="H140" s="485" t="s">
        <v>1382</v>
      </c>
      <c r="I140" s="485" t="s">
        <v>1383</v>
      </c>
      <c r="J140">
        <f>+VLOOKUP(A140,Plantilla_Junio_2022!$B:$B,1,0)</f>
        <v>16850103</v>
      </c>
    </row>
    <row r="141" spans="1:10">
      <c r="A141" s="487">
        <v>16850104</v>
      </c>
      <c r="B141" s="485" t="s">
        <v>479</v>
      </c>
      <c r="C141" s="485" t="s">
        <v>1434</v>
      </c>
      <c r="D141" s="485" t="s">
        <v>1435</v>
      </c>
      <c r="E141" s="485" t="s">
        <v>1381</v>
      </c>
      <c r="F141" s="486">
        <v>201700</v>
      </c>
      <c r="G141" s="486">
        <v>209912</v>
      </c>
      <c r="H141" s="485" t="s">
        <v>1382</v>
      </c>
      <c r="I141" s="485" t="s">
        <v>1383</v>
      </c>
      <c r="J141">
        <f>+VLOOKUP(A141,Plantilla_Junio_2022!$B:$B,1,0)</f>
        <v>16850104</v>
      </c>
    </row>
    <row r="142" spans="1:10">
      <c r="A142" s="487">
        <v>16900101</v>
      </c>
      <c r="B142" s="485" t="s">
        <v>481</v>
      </c>
      <c r="C142" s="485" t="s">
        <v>1436</v>
      </c>
      <c r="D142" s="485" t="s">
        <v>1437</v>
      </c>
      <c r="E142" s="485" t="s">
        <v>1381</v>
      </c>
      <c r="F142" s="486">
        <v>201700</v>
      </c>
      <c r="G142" s="486">
        <v>209912</v>
      </c>
      <c r="H142" s="485" t="s">
        <v>1382</v>
      </c>
      <c r="I142" s="485" t="s">
        <v>1383</v>
      </c>
      <c r="J142">
        <f>+VLOOKUP(A142,Plantilla_Junio_2022!$B:$B,1,0)</f>
        <v>16900101</v>
      </c>
    </row>
    <row r="143" spans="1:10">
      <c r="A143" s="487">
        <v>16900102</v>
      </c>
      <c r="B143" s="485" t="s">
        <v>482</v>
      </c>
      <c r="C143" s="485" t="s">
        <v>1436</v>
      </c>
      <c r="D143" s="485" t="s">
        <v>1437</v>
      </c>
      <c r="E143" s="485" t="s">
        <v>1381</v>
      </c>
      <c r="F143" s="486">
        <v>201700</v>
      </c>
      <c r="G143" s="486">
        <v>201812</v>
      </c>
      <c r="H143" s="485" t="s">
        <v>1382</v>
      </c>
      <c r="I143" s="485" t="s">
        <v>1383</v>
      </c>
      <c r="J143">
        <f>+VLOOKUP(A143,Plantilla_Junio_2022!$B:$B,1,0)</f>
        <v>16900102</v>
      </c>
    </row>
    <row r="144" spans="1:10">
      <c r="A144" s="487">
        <v>16900103</v>
      </c>
      <c r="B144" s="485" t="s">
        <v>483</v>
      </c>
      <c r="C144" s="485" t="s">
        <v>1436</v>
      </c>
      <c r="D144" s="485" t="s">
        <v>1437</v>
      </c>
      <c r="E144" s="485" t="s">
        <v>1381</v>
      </c>
      <c r="F144" s="486">
        <v>201700</v>
      </c>
      <c r="G144" s="486">
        <v>201812</v>
      </c>
      <c r="H144" s="485" t="s">
        <v>1382</v>
      </c>
      <c r="I144" s="485" t="s">
        <v>1383</v>
      </c>
      <c r="J144">
        <f>+VLOOKUP(A144,Plantilla_Junio_2022!$B:$B,1,0)</f>
        <v>16900103</v>
      </c>
    </row>
    <row r="145" spans="1:10">
      <c r="A145" s="487">
        <v>16900104</v>
      </c>
      <c r="B145" s="485" t="s">
        <v>484</v>
      </c>
      <c r="C145" s="485" t="s">
        <v>1436</v>
      </c>
      <c r="D145" s="485" t="s">
        <v>1437</v>
      </c>
      <c r="E145" s="485" t="s">
        <v>1381</v>
      </c>
      <c r="F145" s="486">
        <v>201700</v>
      </c>
      <c r="G145" s="486">
        <v>201812</v>
      </c>
      <c r="H145" s="485" t="s">
        <v>1382</v>
      </c>
      <c r="I145" s="485" t="s">
        <v>1383</v>
      </c>
      <c r="J145">
        <f>+VLOOKUP(A145,Plantilla_Junio_2022!$B:$B,1,0)</f>
        <v>16900104</v>
      </c>
    </row>
    <row r="146" spans="1:10">
      <c r="A146" s="487">
        <v>16900199</v>
      </c>
      <c r="B146" s="485" t="s">
        <v>485</v>
      </c>
      <c r="C146" s="485" t="s">
        <v>1436</v>
      </c>
      <c r="D146" s="485" t="s">
        <v>1437</v>
      </c>
      <c r="E146" s="485" t="s">
        <v>1381</v>
      </c>
      <c r="F146" s="486">
        <v>201700</v>
      </c>
      <c r="G146" s="486">
        <v>201812</v>
      </c>
      <c r="H146" s="485" t="s">
        <v>1382</v>
      </c>
      <c r="I146" s="485" t="s">
        <v>1383</v>
      </c>
      <c r="J146">
        <f>+VLOOKUP(A146,Plantilla_Junio_2022!$B:$B,1,0)</f>
        <v>16900199</v>
      </c>
    </row>
    <row r="147" spans="1:10">
      <c r="A147" s="487">
        <v>16950501</v>
      </c>
      <c r="B147" s="485" t="s">
        <v>488</v>
      </c>
      <c r="C147" s="485" t="s">
        <v>1428</v>
      </c>
      <c r="D147" s="485" t="s">
        <v>1438</v>
      </c>
      <c r="E147" s="485" t="s">
        <v>1381</v>
      </c>
      <c r="F147" s="486">
        <v>201700</v>
      </c>
      <c r="G147" s="486">
        <v>209912</v>
      </c>
      <c r="H147" s="485" t="s">
        <v>1382</v>
      </c>
      <c r="I147" s="485" t="s">
        <v>1383</v>
      </c>
      <c r="J147">
        <f>+VLOOKUP(A147,Plantilla_Junio_2022!$B:$B,1,0)</f>
        <v>16950501</v>
      </c>
    </row>
    <row r="148" spans="1:10">
      <c r="A148" s="487">
        <v>16950502</v>
      </c>
      <c r="B148" s="485" t="s">
        <v>489</v>
      </c>
      <c r="C148" s="485" t="s">
        <v>1428</v>
      </c>
      <c r="D148" s="485" t="s">
        <v>1438</v>
      </c>
      <c r="E148" s="485" t="s">
        <v>1381</v>
      </c>
      <c r="F148" s="486">
        <v>201700</v>
      </c>
      <c r="G148" s="486">
        <v>209912</v>
      </c>
      <c r="H148" s="485" t="s">
        <v>1382</v>
      </c>
      <c r="I148" s="485" t="s">
        <v>1383</v>
      </c>
      <c r="J148">
        <f>+VLOOKUP(A148,Plantilla_Junio_2022!$B:$B,1,0)</f>
        <v>16950502</v>
      </c>
    </row>
    <row r="149" spans="1:10">
      <c r="A149" s="487">
        <v>16950503</v>
      </c>
      <c r="B149" s="485" t="s">
        <v>490</v>
      </c>
      <c r="C149" s="485" t="s">
        <v>1428</v>
      </c>
      <c r="D149" s="485" t="s">
        <v>1438</v>
      </c>
      <c r="E149" s="485" t="s">
        <v>1381</v>
      </c>
      <c r="F149" s="486">
        <v>201700</v>
      </c>
      <c r="G149" s="486">
        <v>209912</v>
      </c>
      <c r="H149" s="485" t="s">
        <v>1382</v>
      </c>
      <c r="I149" s="485" t="s">
        <v>1383</v>
      </c>
      <c r="J149">
        <f>+VLOOKUP(A149,Plantilla_Junio_2022!$B:$B,1,0)</f>
        <v>16950503</v>
      </c>
    </row>
    <row r="150" spans="1:10">
      <c r="A150" s="487">
        <v>16950504</v>
      </c>
      <c r="B150" s="485" t="s">
        <v>491</v>
      </c>
      <c r="C150" s="485" t="s">
        <v>1428</v>
      </c>
      <c r="D150" s="485" t="s">
        <v>1438</v>
      </c>
      <c r="E150" s="485" t="s">
        <v>1381</v>
      </c>
      <c r="F150" s="486">
        <v>201700</v>
      </c>
      <c r="G150" s="486">
        <v>209912</v>
      </c>
      <c r="H150" s="485" t="s">
        <v>1382</v>
      </c>
      <c r="I150" s="485" t="s">
        <v>1383</v>
      </c>
      <c r="J150">
        <f>+VLOOKUP(A150,Plantilla_Junio_2022!$B:$B,1,0)</f>
        <v>16950504</v>
      </c>
    </row>
    <row r="151" spans="1:10">
      <c r="A151" s="487">
        <v>17100501</v>
      </c>
      <c r="B151" s="485" t="s">
        <v>492</v>
      </c>
      <c r="C151" s="485" t="s">
        <v>1421</v>
      </c>
      <c r="D151" s="485" t="s">
        <v>1439</v>
      </c>
      <c r="E151" s="485" t="s">
        <v>1381</v>
      </c>
      <c r="F151" s="486">
        <v>201700</v>
      </c>
      <c r="G151" s="486">
        <v>209912</v>
      </c>
      <c r="H151" s="485" t="s">
        <v>1382</v>
      </c>
      <c r="I151" s="485" t="s">
        <v>1383</v>
      </c>
      <c r="J151">
        <f>+VLOOKUP(A151,Plantilla_Junio_2022!$B:$B,1,0)</f>
        <v>17100501</v>
      </c>
    </row>
    <row r="152" spans="1:10">
      <c r="A152" s="487">
        <v>17850501</v>
      </c>
      <c r="B152" s="485" t="s">
        <v>495</v>
      </c>
      <c r="C152" s="485" t="s">
        <v>1396</v>
      </c>
      <c r="D152" s="485" t="s">
        <v>1440</v>
      </c>
      <c r="E152" s="485" t="s">
        <v>1381</v>
      </c>
      <c r="F152" s="486">
        <v>201700</v>
      </c>
      <c r="G152" s="486">
        <v>209912</v>
      </c>
      <c r="H152" s="485" t="s">
        <v>1382</v>
      </c>
      <c r="I152" s="485" t="s">
        <v>1383</v>
      </c>
      <c r="J152">
        <f>+VLOOKUP(A152,Plantilla_Junio_2022!$B:$B,1,0)</f>
        <v>17850501</v>
      </c>
    </row>
    <row r="153" spans="1:10">
      <c r="A153" s="487">
        <v>19050101</v>
      </c>
      <c r="B153" s="485" t="s">
        <v>498</v>
      </c>
      <c r="C153" s="485" t="s">
        <v>1441</v>
      </c>
      <c r="D153" s="485" t="s">
        <v>1442</v>
      </c>
      <c r="E153" s="485" t="s">
        <v>1381</v>
      </c>
      <c r="F153" s="486">
        <v>201700</v>
      </c>
      <c r="G153" s="486">
        <v>209912</v>
      </c>
      <c r="H153" s="485" t="s">
        <v>1382</v>
      </c>
      <c r="I153" s="485" t="s">
        <v>1383</v>
      </c>
      <c r="J153">
        <f>+VLOOKUP(A153,Plantilla_Junio_2022!$B:$B,1,0)</f>
        <v>19050101</v>
      </c>
    </row>
    <row r="154" spans="1:10">
      <c r="A154" s="487">
        <v>19050102</v>
      </c>
      <c r="B154" s="485" t="s">
        <v>499</v>
      </c>
      <c r="C154" s="485" t="s">
        <v>1441</v>
      </c>
      <c r="D154" s="485" t="s">
        <v>1442</v>
      </c>
      <c r="E154" s="485" t="s">
        <v>1381</v>
      </c>
      <c r="F154" s="486">
        <v>201700</v>
      </c>
      <c r="G154" s="486">
        <v>209912</v>
      </c>
      <c r="H154" s="485" t="s">
        <v>1382</v>
      </c>
      <c r="I154" s="485" t="s">
        <v>1383</v>
      </c>
      <c r="J154">
        <f>+VLOOKUP(A154,Plantilla_Junio_2022!$B:$B,1,0)</f>
        <v>19050102</v>
      </c>
    </row>
    <row r="155" spans="1:10">
      <c r="A155" s="487">
        <v>19050103</v>
      </c>
      <c r="B155" s="485" t="s">
        <v>500</v>
      </c>
      <c r="C155" s="485" t="s">
        <v>1441</v>
      </c>
      <c r="D155" s="485" t="s">
        <v>1442</v>
      </c>
      <c r="E155" s="485" t="s">
        <v>1381</v>
      </c>
      <c r="F155" s="486">
        <v>201700</v>
      </c>
      <c r="G155" s="486">
        <v>209912</v>
      </c>
      <c r="H155" s="485" t="s">
        <v>1382</v>
      </c>
      <c r="I155" s="485" t="s">
        <v>1383</v>
      </c>
      <c r="J155">
        <f>+VLOOKUP(A155,Plantilla_Junio_2022!$B:$B,1,0)</f>
        <v>19050103</v>
      </c>
    </row>
    <row r="156" spans="1:10">
      <c r="A156" s="487">
        <v>19050104</v>
      </c>
      <c r="B156" s="485" t="s">
        <v>501</v>
      </c>
      <c r="C156" s="485" t="s">
        <v>1441</v>
      </c>
      <c r="D156" s="485" t="s">
        <v>1442</v>
      </c>
      <c r="E156" s="485" t="s">
        <v>1381</v>
      </c>
      <c r="F156" s="486">
        <v>201700</v>
      </c>
      <c r="G156" s="486">
        <v>209912</v>
      </c>
      <c r="H156" s="485" t="s">
        <v>1382</v>
      </c>
      <c r="I156" s="485" t="s">
        <v>1383</v>
      </c>
      <c r="J156">
        <f>+VLOOKUP(A156,Plantilla_Junio_2022!$B:$B,1,0)</f>
        <v>19050104</v>
      </c>
    </row>
    <row r="157" spans="1:10">
      <c r="A157" s="487">
        <v>19050105</v>
      </c>
      <c r="B157" s="485" t="s">
        <v>502</v>
      </c>
      <c r="C157" s="485" t="s">
        <v>1441</v>
      </c>
      <c r="D157" s="485" t="s">
        <v>1442</v>
      </c>
      <c r="E157" s="485" t="s">
        <v>1381</v>
      </c>
      <c r="F157" s="486">
        <v>201700</v>
      </c>
      <c r="G157" s="486">
        <v>209912</v>
      </c>
      <c r="H157" s="485" t="s">
        <v>1382</v>
      </c>
      <c r="I157" s="485" t="s">
        <v>1383</v>
      </c>
      <c r="J157">
        <f>+VLOOKUP(A157,Plantilla_Junio_2022!$B:$B,1,0)</f>
        <v>19050105</v>
      </c>
    </row>
    <row r="158" spans="1:10">
      <c r="A158" s="487">
        <v>19150101</v>
      </c>
      <c r="B158" s="485" t="s">
        <v>504</v>
      </c>
      <c r="C158" s="485" t="s">
        <v>1441</v>
      </c>
      <c r="D158" s="485" t="s">
        <v>1443</v>
      </c>
      <c r="E158" s="485" t="s">
        <v>1381</v>
      </c>
      <c r="F158" s="486">
        <v>201700</v>
      </c>
      <c r="G158" s="486">
        <v>209912</v>
      </c>
      <c r="H158" s="485" t="s">
        <v>1382</v>
      </c>
      <c r="I158" s="485" t="s">
        <v>1383</v>
      </c>
      <c r="J158">
        <f>+VLOOKUP(A158,Plantilla_Junio_2022!$B:$B,1,0)</f>
        <v>19150101</v>
      </c>
    </row>
    <row r="159" spans="1:10">
      <c r="A159" s="487">
        <v>19150102</v>
      </c>
      <c r="B159" s="485" t="s">
        <v>505</v>
      </c>
      <c r="C159" s="485" t="s">
        <v>1441</v>
      </c>
      <c r="D159" s="485" t="s">
        <v>1443</v>
      </c>
      <c r="E159" s="485" t="s">
        <v>1381</v>
      </c>
      <c r="F159" s="486">
        <v>201700</v>
      </c>
      <c r="G159" s="486">
        <v>209912</v>
      </c>
      <c r="H159" s="485" t="s">
        <v>1382</v>
      </c>
      <c r="I159" s="485" t="s">
        <v>1383</v>
      </c>
      <c r="J159">
        <f>+VLOOKUP(A159,Plantilla_Junio_2022!$B:$B,1,0)</f>
        <v>19150102</v>
      </c>
    </row>
    <row r="160" spans="1:10">
      <c r="A160" s="487">
        <v>19700101</v>
      </c>
      <c r="B160" s="485" t="s">
        <v>507</v>
      </c>
      <c r="C160" s="485" t="s">
        <v>1441</v>
      </c>
      <c r="D160" s="485" t="s">
        <v>1444</v>
      </c>
      <c r="E160" s="485" t="s">
        <v>1381</v>
      </c>
      <c r="F160" s="486">
        <v>201700</v>
      </c>
      <c r="G160" s="486">
        <v>209912</v>
      </c>
      <c r="H160" s="485" t="s">
        <v>1382</v>
      </c>
      <c r="I160" s="485" t="s">
        <v>1383</v>
      </c>
      <c r="J160">
        <f>+VLOOKUP(A160,Plantilla_Junio_2022!$B:$B,1,0)</f>
        <v>19700101</v>
      </c>
    </row>
    <row r="161" spans="1:10">
      <c r="A161" s="487">
        <v>19700102</v>
      </c>
      <c r="B161" s="485" t="s">
        <v>508</v>
      </c>
      <c r="C161" s="485" t="s">
        <v>1436</v>
      </c>
      <c r="D161" s="485" t="s">
        <v>1444</v>
      </c>
      <c r="E161" s="485" t="s">
        <v>1381</v>
      </c>
      <c r="F161" s="486">
        <v>201700</v>
      </c>
      <c r="G161" s="486">
        <v>209912</v>
      </c>
      <c r="H161" s="485" t="s">
        <v>1382</v>
      </c>
      <c r="I161" s="485" t="s">
        <v>1383</v>
      </c>
      <c r="J161">
        <f>+VLOOKUP(A161,Plantilla_Junio_2022!$B:$B,1,0)</f>
        <v>19700102</v>
      </c>
    </row>
    <row r="162" spans="1:10">
      <c r="A162" s="487">
        <v>19750101</v>
      </c>
      <c r="B162" s="485" t="s">
        <v>510</v>
      </c>
      <c r="C162" s="485" t="s">
        <v>1396</v>
      </c>
      <c r="D162" s="485" t="s">
        <v>1445</v>
      </c>
      <c r="E162" s="485" t="s">
        <v>1381</v>
      </c>
      <c r="F162" s="486">
        <v>201700</v>
      </c>
      <c r="G162" s="486">
        <v>209912</v>
      </c>
      <c r="H162" s="485" t="s">
        <v>1382</v>
      </c>
      <c r="I162" s="485" t="s">
        <v>1383</v>
      </c>
      <c r="J162">
        <f>+VLOOKUP(A162,Plantilla_Junio_2022!$B:$B,1,0)</f>
        <v>19750101</v>
      </c>
    </row>
    <row r="163" spans="1:10">
      <c r="A163" s="487">
        <v>19750102</v>
      </c>
      <c r="B163" s="485" t="s">
        <v>511</v>
      </c>
      <c r="C163" s="485" t="s">
        <v>1396</v>
      </c>
      <c r="D163" s="485" t="s">
        <v>1445</v>
      </c>
      <c r="E163" s="485" t="s">
        <v>1381</v>
      </c>
      <c r="F163" s="486">
        <v>201700</v>
      </c>
      <c r="G163" s="486">
        <v>209912</v>
      </c>
      <c r="H163" s="485" t="s">
        <v>1382</v>
      </c>
      <c r="I163" s="485" t="s">
        <v>1383</v>
      </c>
      <c r="J163">
        <f>+VLOOKUP(A163,Plantilla_Junio_2022!$B:$B,1,0)</f>
        <v>19750102</v>
      </c>
    </row>
    <row r="164" spans="1:10">
      <c r="A164" s="487">
        <v>19750103</v>
      </c>
      <c r="B164" s="485" t="s">
        <v>512</v>
      </c>
      <c r="C164" s="485" t="s">
        <v>1396</v>
      </c>
      <c r="D164" s="485" t="s">
        <v>1445</v>
      </c>
      <c r="E164" s="485" t="s">
        <v>1381</v>
      </c>
      <c r="F164" s="486">
        <v>201700</v>
      </c>
      <c r="G164" s="486">
        <v>209912</v>
      </c>
      <c r="H164" s="485" t="s">
        <v>1382</v>
      </c>
      <c r="I164" s="485" t="s">
        <v>1383</v>
      </c>
      <c r="J164">
        <f>+VLOOKUP(A164,Plantilla_Junio_2022!$B:$B,1,0)</f>
        <v>19750103</v>
      </c>
    </row>
    <row r="165" spans="1:10">
      <c r="A165" s="487">
        <v>19990101</v>
      </c>
      <c r="B165" s="485" t="s">
        <v>514</v>
      </c>
      <c r="C165" s="485" t="s">
        <v>1396</v>
      </c>
      <c r="D165" s="485" t="s">
        <v>1446</v>
      </c>
      <c r="E165" s="485" t="s">
        <v>1381</v>
      </c>
      <c r="F165" s="486">
        <v>201700</v>
      </c>
      <c r="G165" s="486">
        <v>209912</v>
      </c>
      <c r="H165" s="485" t="s">
        <v>1382</v>
      </c>
      <c r="I165" s="485" t="s">
        <v>1383</v>
      </c>
      <c r="J165">
        <f>+VLOOKUP(A165,Plantilla_Junio_2022!$B:$B,1,0)</f>
        <v>19990101</v>
      </c>
    </row>
    <row r="166" spans="1:10">
      <c r="A166" s="487">
        <v>19990102</v>
      </c>
      <c r="B166" s="485" t="s">
        <v>515</v>
      </c>
      <c r="C166" s="485" t="s">
        <v>1396</v>
      </c>
      <c r="D166" s="485" t="s">
        <v>1446</v>
      </c>
      <c r="E166" s="485" t="s">
        <v>1381</v>
      </c>
      <c r="F166" s="486">
        <v>201700</v>
      </c>
      <c r="G166" s="486">
        <v>209912</v>
      </c>
      <c r="H166" s="485" t="s">
        <v>1382</v>
      </c>
      <c r="I166" s="485" t="s">
        <v>1383</v>
      </c>
      <c r="J166">
        <f>+VLOOKUP(A166,Plantilla_Junio_2022!$B:$B,1,0)</f>
        <v>19990102</v>
      </c>
    </row>
    <row r="167" spans="1:10">
      <c r="A167" s="487">
        <v>19990103</v>
      </c>
      <c r="B167" s="485" t="s">
        <v>516</v>
      </c>
      <c r="C167" s="485" t="s">
        <v>1396</v>
      </c>
      <c r="D167" s="485" t="s">
        <v>1446</v>
      </c>
      <c r="E167" s="485" t="s">
        <v>1381</v>
      </c>
      <c r="F167" s="486">
        <v>201700</v>
      </c>
      <c r="G167" s="486">
        <v>209912</v>
      </c>
      <c r="H167" s="485" t="s">
        <v>1382</v>
      </c>
      <c r="I167" s="485" t="s">
        <v>1383</v>
      </c>
      <c r="J167">
        <f>+VLOOKUP(A167,Plantilla_Junio_2022!$B:$B,1,0)</f>
        <v>19990103</v>
      </c>
    </row>
    <row r="168" spans="1:10">
      <c r="A168" s="487">
        <v>19990104</v>
      </c>
      <c r="B168" s="485" t="s">
        <v>517</v>
      </c>
      <c r="C168" s="485" t="s">
        <v>1396</v>
      </c>
      <c r="D168" s="485" t="s">
        <v>1446</v>
      </c>
      <c r="E168" s="485" t="s">
        <v>1381</v>
      </c>
      <c r="F168" s="486">
        <v>201700</v>
      </c>
      <c r="G168" s="486">
        <v>209912</v>
      </c>
      <c r="H168" s="485" t="s">
        <v>1382</v>
      </c>
      <c r="I168" s="485" t="s">
        <v>1383</v>
      </c>
      <c r="J168">
        <f>+VLOOKUP(A168,Plantilla_Junio_2022!$B:$B,1,0)</f>
        <v>19990104</v>
      </c>
    </row>
    <row r="169" spans="1:10">
      <c r="A169" s="487">
        <v>22010101</v>
      </c>
      <c r="B169" s="485" t="s">
        <v>521</v>
      </c>
      <c r="C169" s="485" t="s">
        <v>1447</v>
      </c>
      <c r="D169" s="485" t="s">
        <v>1448</v>
      </c>
      <c r="E169" s="485" t="s">
        <v>1381</v>
      </c>
      <c r="F169" s="486">
        <v>201700</v>
      </c>
      <c r="G169" s="486">
        <v>209912</v>
      </c>
      <c r="H169" s="485" t="s">
        <v>1382</v>
      </c>
      <c r="I169" s="485" t="s">
        <v>1383</v>
      </c>
      <c r="J169">
        <f>+VLOOKUP(A169,Plantilla_Junio_2022!$B:$B,1,0)</f>
        <v>22010101</v>
      </c>
    </row>
    <row r="170" spans="1:10">
      <c r="A170" s="487">
        <v>22010102</v>
      </c>
      <c r="B170" s="485" t="s">
        <v>522</v>
      </c>
      <c r="C170" s="485" t="s">
        <v>1396</v>
      </c>
      <c r="D170" s="485" t="s">
        <v>1448</v>
      </c>
      <c r="E170" s="485" t="s">
        <v>1381</v>
      </c>
      <c r="F170" s="486">
        <v>201700</v>
      </c>
      <c r="G170" s="486">
        <v>209912</v>
      </c>
      <c r="H170" s="485" t="s">
        <v>1382</v>
      </c>
      <c r="I170" s="485" t="s">
        <v>1383</v>
      </c>
      <c r="J170">
        <f>+VLOOKUP(A170,Plantilla_Junio_2022!$B:$B,1,0)</f>
        <v>22010102</v>
      </c>
    </row>
    <row r="171" spans="1:10">
      <c r="A171" s="487">
        <v>22010103</v>
      </c>
      <c r="B171" s="485" t="s">
        <v>523</v>
      </c>
      <c r="C171" s="485" t="s">
        <v>1441</v>
      </c>
      <c r="D171" s="485" t="s">
        <v>1448</v>
      </c>
      <c r="E171" s="485" t="s">
        <v>1381</v>
      </c>
      <c r="F171" s="486">
        <v>201700</v>
      </c>
      <c r="G171" s="486">
        <v>209912</v>
      </c>
      <c r="H171" s="485" t="s">
        <v>1382</v>
      </c>
      <c r="I171" s="485" t="s">
        <v>1383</v>
      </c>
      <c r="J171">
        <f>+VLOOKUP(A171,Plantilla_Junio_2022!$B:$B,1,0)</f>
        <v>22010103</v>
      </c>
    </row>
    <row r="172" spans="1:10">
      <c r="A172" s="487">
        <v>22010104</v>
      </c>
      <c r="B172" s="485" t="s">
        <v>524</v>
      </c>
      <c r="C172" s="485" t="s">
        <v>1399</v>
      </c>
      <c r="D172" s="485" t="s">
        <v>1448</v>
      </c>
      <c r="E172" s="485" t="s">
        <v>1381</v>
      </c>
      <c r="F172" s="486">
        <v>201700</v>
      </c>
      <c r="G172" s="486">
        <v>209912</v>
      </c>
      <c r="H172" s="485" t="s">
        <v>1382</v>
      </c>
      <c r="I172" s="485" t="s">
        <v>1383</v>
      </c>
      <c r="J172">
        <f>+VLOOKUP(A172,Plantilla_Junio_2022!$B:$B,1,0)</f>
        <v>22010104</v>
      </c>
    </row>
    <row r="173" spans="1:10">
      <c r="A173" s="487">
        <v>22010105</v>
      </c>
      <c r="B173" s="485" t="s">
        <v>525</v>
      </c>
      <c r="C173" s="485" t="s">
        <v>1396</v>
      </c>
      <c r="D173" s="485" t="s">
        <v>1448</v>
      </c>
      <c r="E173" s="485" t="s">
        <v>1381</v>
      </c>
      <c r="F173" s="486">
        <v>201700</v>
      </c>
      <c r="G173" s="486">
        <v>209912</v>
      </c>
      <c r="H173" s="485" t="s">
        <v>1382</v>
      </c>
      <c r="I173" s="485" t="s">
        <v>1383</v>
      </c>
      <c r="J173">
        <f>+VLOOKUP(A173,Plantilla_Junio_2022!$B:$B,1,0)</f>
        <v>22010105</v>
      </c>
    </row>
    <row r="174" spans="1:10">
      <c r="A174" s="487">
        <v>22020101</v>
      </c>
      <c r="B174" s="485" t="s">
        <v>527</v>
      </c>
      <c r="C174" s="485" t="s">
        <v>1449</v>
      </c>
      <c r="D174" s="485" t="s">
        <v>1450</v>
      </c>
      <c r="E174" s="485" t="s">
        <v>1381</v>
      </c>
      <c r="F174" s="486">
        <v>201700</v>
      </c>
      <c r="G174" s="486">
        <v>209912</v>
      </c>
      <c r="H174" s="485" t="s">
        <v>1382</v>
      </c>
      <c r="I174" s="485" t="s">
        <v>1383</v>
      </c>
      <c r="J174">
        <f>+VLOOKUP(A174,Plantilla_Junio_2022!$B:$B,1,0)</f>
        <v>22020101</v>
      </c>
    </row>
    <row r="175" spans="1:10">
      <c r="A175" s="487">
        <v>22020103</v>
      </c>
      <c r="B175" s="485" t="s">
        <v>528</v>
      </c>
      <c r="C175" s="485" t="s">
        <v>1449</v>
      </c>
      <c r="D175" s="485" t="s">
        <v>1450</v>
      </c>
      <c r="E175" s="485" t="s">
        <v>1381</v>
      </c>
      <c r="F175" s="486">
        <v>201700</v>
      </c>
      <c r="G175" s="486">
        <v>209912</v>
      </c>
      <c r="H175" s="485" t="s">
        <v>1382</v>
      </c>
      <c r="I175" s="485" t="s">
        <v>1383</v>
      </c>
      <c r="J175">
        <f>+VLOOKUP(A175,Plantilla_Junio_2022!$B:$B,1,0)</f>
        <v>22020103</v>
      </c>
    </row>
    <row r="176" spans="1:10">
      <c r="A176" s="487">
        <v>22020104</v>
      </c>
      <c r="B176" s="485" t="s">
        <v>529</v>
      </c>
      <c r="C176" s="485" t="s">
        <v>1449</v>
      </c>
      <c r="D176" s="485" t="s">
        <v>1450</v>
      </c>
      <c r="E176" s="485" t="s">
        <v>1381</v>
      </c>
      <c r="F176" s="486">
        <v>201700</v>
      </c>
      <c r="G176" s="486">
        <v>209912</v>
      </c>
      <c r="H176" s="485" t="s">
        <v>1382</v>
      </c>
      <c r="I176" s="485" t="s">
        <v>1383</v>
      </c>
      <c r="J176">
        <f>+VLOOKUP(A176,Plantilla_Junio_2022!$B:$B,1,0)</f>
        <v>22020104</v>
      </c>
    </row>
    <row r="177" spans="1:10">
      <c r="A177" s="487">
        <v>22020105</v>
      </c>
      <c r="B177" s="485" t="s">
        <v>530</v>
      </c>
      <c r="C177" s="485" t="s">
        <v>1449</v>
      </c>
      <c r="D177" s="485" t="s">
        <v>1450</v>
      </c>
      <c r="E177" s="485" t="s">
        <v>1381</v>
      </c>
      <c r="F177" s="486">
        <v>201700</v>
      </c>
      <c r="G177" s="486">
        <v>209912</v>
      </c>
      <c r="H177" s="485" t="s">
        <v>1382</v>
      </c>
      <c r="I177" s="485" t="s">
        <v>1383</v>
      </c>
      <c r="J177">
        <f>+VLOOKUP(A177,Plantilla_Junio_2022!$B:$B,1,0)</f>
        <v>22020105</v>
      </c>
    </row>
    <row r="178" spans="1:10">
      <c r="A178" s="487">
        <v>22020106</v>
      </c>
      <c r="B178" s="485" t="s">
        <v>531</v>
      </c>
      <c r="C178" s="485" t="s">
        <v>1449</v>
      </c>
      <c r="D178" s="485" t="s">
        <v>1450</v>
      </c>
      <c r="E178" s="485" t="s">
        <v>1381</v>
      </c>
      <c r="F178" s="486">
        <v>201700</v>
      </c>
      <c r="G178" s="486">
        <v>209912</v>
      </c>
      <c r="H178" s="485" t="s">
        <v>1382</v>
      </c>
      <c r="I178" s="485" t="s">
        <v>1383</v>
      </c>
      <c r="J178">
        <f>+VLOOKUP(A178,Plantilla_Junio_2022!$B:$B,1,0)</f>
        <v>22020106</v>
      </c>
    </row>
    <row r="179" spans="1:10">
      <c r="A179" s="487">
        <v>22020112</v>
      </c>
      <c r="B179" s="485" t="s">
        <v>532</v>
      </c>
      <c r="C179" s="485" t="s">
        <v>1449</v>
      </c>
      <c r="D179" s="485" t="s">
        <v>1450</v>
      </c>
      <c r="E179" s="485" t="s">
        <v>1381</v>
      </c>
      <c r="F179" s="486">
        <v>201700</v>
      </c>
      <c r="G179" s="486">
        <v>209912</v>
      </c>
      <c r="H179" s="485" t="s">
        <v>1382</v>
      </c>
      <c r="I179" s="485" t="s">
        <v>1383</v>
      </c>
      <c r="J179">
        <f>+VLOOKUP(A179,Plantilla_Junio_2022!$B:$B,1,0)</f>
        <v>22020112</v>
      </c>
    </row>
    <row r="180" spans="1:10">
      <c r="A180" s="487">
        <v>22020113</v>
      </c>
      <c r="B180" s="485" t="s">
        <v>533</v>
      </c>
      <c r="C180" s="485" t="s">
        <v>1449</v>
      </c>
      <c r="D180" s="485" t="s">
        <v>1450</v>
      </c>
      <c r="E180" s="485" t="s">
        <v>1381</v>
      </c>
      <c r="F180" s="486">
        <v>201700</v>
      </c>
      <c r="G180" s="486">
        <v>209912</v>
      </c>
      <c r="H180" s="485" t="s">
        <v>1382</v>
      </c>
      <c r="I180" s="485" t="s">
        <v>1383</v>
      </c>
      <c r="J180">
        <f>+VLOOKUP(A180,Plantilla_Junio_2022!$B:$B,1,0)</f>
        <v>22020113</v>
      </c>
    </row>
    <row r="181" spans="1:10">
      <c r="A181" s="487">
        <v>22020116</v>
      </c>
      <c r="B181" s="485" t="s">
        <v>534</v>
      </c>
      <c r="C181" s="485" t="s">
        <v>1449</v>
      </c>
      <c r="D181" s="485" t="s">
        <v>1450</v>
      </c>
      <c r="E181" s="485" t="s">
        <v>1381</v>
      </c>
      <c r="F181" s="486">
        <v>201700</v>
      </c>
      <c r="G181" s="486">
        <v>209912</v>
      </c>
      <c r="H181" s="485" t="s">
        <v>1382</v>
      </c>
      <c r="I181" s="485" t="s">
        <v>1383</v>
      </c>
      <c r="J181">
        <f>+VLOOKUP(A181,Plantilla_Junio_2022!$B:$B,1,0)</f>
        <v>22020116</v>
      </c>
    </row>
    <row r="182" spans="1:10">
      <c r="A182" s="487">
        <v>22020118</v>
      </c>
      <c r="B182" s="485" t="s">
        <v>535</v>
      </c>
      <c r="C182" s="485" t="s">
        <v>1449</v>
      </c>
      <c r="D182" s="485" t="s">
        <v>1450</v>
      </c>
      <c r="E182" s="485" t="s">
        <v>1381</v>
      </c>
      <c r="F182" s="486">
        <v>201700</v>
      </c>
      <c r="G182" s="486">
        <v>209912</v>
      </c>
      <c r="H182" s="485" t="s">
        <v>1382</v>
      </c>
      <c r="I182" s="485" t="s">
        <v>1383</v>
      </c>
      <c r="J182">
        <f>+VLOOKUP(A182,Plantilla_Junio_2022!$B:$B,1,0)</f>
        <v>22020118</v>
      </c>
    </row>
    <row r="183" spans="1:10">
      <c r="A183" s="487">
        <v>22020120</v>
      </c>
      <c r="B183" s="485" t="s">
        <v>536</v>
      </c>
      <c r="C183" s="485" t="s">
        <v>1449</v>
      </c>
      <c r="D183" s="485" t="s">
        <v>1450</v>
      </c>
      <c r="E183" s="485" t="s">
        <v>1381</v>
      </c>
      <c r="F183" s="486">
        <v>201700</v>
      </c>
      <c r="G183" s="486">
        <v>209912</v>
      </c>
      <c r="H183" s="485" t="s">
        <v>1382</v>
      </c>
      <c r="I183" s="485" t="s">
        <v>1383</v>
      </c>
      <c r="J183">
        <f>+VLOOKUP(A183,Plantilla_Junio_2022!$B:$B,1,0)</f>
        <v>22020120</v>
      </c>
    </row>
    <row r="184" spans="1:10">
      <c r="A184" s="487">
        <v>22020121</v>
      </c>
      <c r="B184" s="485" t="s">
        <v>537</v>
      </c>
      <c r="C184" s="485" t="s">
        <v>1449</v>
      </c>
      <c r="D184" s="485" t="s">
        <v>1450</v>
      </c>
      <c r="E184" s="485" t="s">
        <v>1381</v>
      </c>
      <c r="F184" s="486">
        <v>201700</v>
      </c>
      <c r="G184" s="486">
        <v>209912</v>
      </c>
      <c r="H184" s="485" t="s">
        <v>1382</v>
      </c>
      <c r="I184" s="485" t="s">
        <v>1383</v>
      </c>
      <c r="J184">
        <f>+VLOOKUP(A184,Plantilla_Junio_2022!$B:$B,1,0)</f>
        <v>22020121</v>
      </c>
    </row>
    <row r="185" spans="1:10">
      <c r="A185" s="487">
        <v>22020122</v>
      </c>
      <c r="B185" s="485" t="s">
        <v>538</v>
      </c>
      <c r="C185" s="485" t="s">
        <v>1449</v>
      </c>
      <c r="D185" s="485" t="s">
        <v>1450</v>
      </c>
      <c r="E185" s="485" t="s">
        <v>1381</v>
      </c>
      <c r="F185" s="486">
        <v>201700</v>
      </c>
      <c r="G185" s="486">
        <v>209912</v>
      </c>
      <c r="H185" s="485" t="s">
        <v>1382</v>
      </c>
      <c r="I185" s="485" t="s">
        <v>1383</v>
      </c>
      <c r="J185">
        <f>+VLOOKUP(A185,Plantilla_Junio_2022!$B:$B,1,0)</f>
        <v>22020122</v>
      </c>
    </row>
    <row r="186" spans="1:10">
      <c r="A186" s="487">
        <v>22020123</v>
      </c>
      <c r="B186" s="485" t="s">
        <v>539</v>
      </c>
      <c r="C186" s="485" t="s">
        <v>1436</v>
      </c>
      <c r="D186" s="485" t="s">
        <v>1450</v>
      </c>
      <c r="E186" s="485" t="s">
        <v>1381</v>
      </c>
      <c r="F186" s="486">
        <v>201700</v>
      </c>
      <c r="G186" s="486">
        <v>209912</v>
      </c>
      <c r="H186" s="485" t="s">
        <v>1382</v>
      </c>
      <c r="I186" s="485" t="s">
        <v>1383</v>
      </c>
      <c r="J186">
        <f>+VLOOKUP(A186,Plantilla_Junio_2022!$B:$B,1,0)</f>
        <v>22020123</v>
      </c>
    </row>
    <row r="187" spans="1:10">
      <c r="A187" s="487">
        <v>22020124</v>
      </c>
      <c r="B187" s="485" t="s">
        <v>540</v>
      </c>
      <c r="C187" s="485" t="s">
        <v>1436</v>
      </c>
      <c r="D187" s="485" t="s">
        <v>1450</v>
      </c>
      <c r="E187" s="485" t="s">
        <v>1381</v>
      </c>
      <c r="F187" s="486">
        <v>201700</v>
      </c>
      <c r="G187" s="486">
        <v>209912</v>
      </c>
      <c r="H187" s="485" t="s">
        <v>1382</v>
      </c>
      <c r="I187" s="485" t="s">
        <v>1383</v>
      </c>
      <c r="J187">
        <f>+VLOOKUP(A187,Plantilla_Junio_2022!$B:$B,1,0)</f>
        <v>22020124</v>
      </c>
    </row>
    <row r="188" spans="1:10">
      <c r="A188" s="487">
        <v>22020125</v>
      </c>
      <c r="B188" s="485" t="s">
        <v>541</v>
      </c>
      <c r="C188" s="485" t="s">
        <v>1436</v>
      </c>
      <c r="D188" s="485" t="s">
        <v>1450</v>
      </c>
      <c r="E188" s="485" t="s">
        <v>1381</v>
      </c>
      <c r="F188" s="486">
        <v>201700</v>
      </c>
      <c r="G188" s="486">
        <v>209912</v>
      </c>
      <c r="H188" s="485" t="s">
        <v>1382</v>
      </c>
      <c r="I188" s="485" t="s">
        <v>1383</v>
      </c>
      <c r="J188">
        <f>+VLOOKUP(A188,Plantilla_Junio_2022!$B:$B,1,0)</f>
        <v>22020125</v>
      </c>
    </row>
    <row r="189" spans="1:10">
      <c r="A189" s="487">
        <v>22020126</v>
      </c>
      <c r="B189" s="485" t="s">
        <v>542</v>
      </c>
      <c r="C189" s="485" t="s">
        <v>1449</v>
      </c>
      <c r="D189" s="485" t="s">
        <v>1450</v>
      </c>
      <c r="E189" s="485" t="s">
        <v>1381</v>
      </c>
      <c r="F189" s="486">
        <v>201700</v>
      </c>
      <c r="G189" s="486">
        <v>209912</v>
      </c>
      <c r="H189" s="485" t="s">
        <v>1382</v>
      </c>
      <c r="I189" s="485" t="s">
        <v>1383</v>
      </c>
      <c r="J189">
        <f>+VLOOKUP(A189,Plantilla_Junio_2022!$B:$B,1,0)</f>
        <v>22020126</v>
      </c>
    </row>
    <row r="190" spans="1:10">
      <c r="A190" s="487">
        <v>22020127</v>
      </c>
      <c r="B190" s="485" t="s">
        <v>543</v>
      </c>
      <c r="C190" s="485" t="s">
        <v>1451</v>
      </c>
      <c r="D190" s="485" t="s">
        <v>1450</v>
      </c>
      <c r="E190" s="485" t="s">
        <v>1381</v>
      </c>
      <c r="F190" s="486">
        <v>201700</v>
      </c>
      <c r="G190" s="486">
        <v>209912</v>
      </c>
      <c r="H190" s="485" t="s">
        <v>1382</v>
      </c>
      <c r="I190" s="485" t="s">
        <v>1383</v>
      </c>
      <c r="J190">
        <f>+VLOOKUP(A190,Plantilla_Junio_2022!$B:$B,1,0)</f>
        <v>22020127</v>
      </c>
    </row>
    <row r="191" spans="1:10">
      <c r="A191" s="487">
        <v>22020128</v>
      </c>
      <c r="B191" s="485" t="s">
        <v>544</v>
      </c>
      <c r="C191" s="485" t="s">
        <v>1436</v>
      </c>
      <c r="D191" s="485" t="s">
        <v>1450</v>
      </c>
      <c r="E191" s="485" t="s">
        <v>1381</v>
      </c>
      <c r="F191" s="486">
        <v>201700</v>
      </c>
      <c r="G191" s="486">
        <v>209912</v>
      </c>
      <c r="H191" s="485" t="s">
        <v>1382</v>
      </c>
      <c r="I191" s="485" t="s">
        <v>1383</v>
      </c>
      <c r="J191">
        <f>+VLOOKUP(A191,Plantilla_Junio_2022!$B:$B,1,0)</f>
        <v>22020128</v>
      </c>
    </row>
    <row r="192" spans="1:10">
      <c r="A192" s="487">
        <v>22020129</v>
      </c>
      <c r="B192" s="485" t="s">
        <v>545</v>
      </c>
      <c r="C192" s="485" t="s">
        <v>1452</v>
      </c>
      <c r="D192" s="485" t="s">
        <v>1450</v>
      </c>
      <c r="E192" s="485" t="s">
        <v>1381</v>
      </c>
      <c r="F192" s="486">
        <v>201700</v>
      </c>
      <c r="G192" s="486">
        <v>209912</v>
      </c>
      <c r="H192" s="485" t="s">
        <v>1382</v>
      </c>
      <c r="I192" s="485" t="s">
        <v>1383</v>
      </c>
      <c r="J192">
        <f>+VLOOKUP(A192,Plantilla_Junio_2022!$B:$B,1,0)</f>
        <v>22020129</v>
      </c>
    </row>
    <row r="193" spans="1:10">
      <c r="A193" s="487">
        <v>22020130</v>
      </c>
      <c r="B193" s="485" t="s">
        <v>546</v>
      </c>
      <c r="C193" s="485" t="s">
        <v>1453</v>
      </c>
      <c r="D193" s="485" t="s">
        <v>1450</v>
      </c>
      <c r="E193" s="485" t="s">
        <v>1381</v>
      </c>
      <c r="F193" s="486">
        <v>201700</v>
      </c>
      <c r="G193" s="486">
        <v>209912</v>
      </c>
      <c r="H193" s="485" t="s">
        <v>1382</v>
      </c>
      <c r="I193" s="485" t="s">
        <v>1383</v>
      </c>
      <c r="J193">
        <f>+VLOOKUP(A193,Plantilla_Junio_2022!$B:$B,1,0)</f>
        <v>22020130</v>
      </c>
    </row>
    <row r="194" spans="1:10">
      <c r="A194" s="487">
        <v>22020131</v>
      </c>
      <c r="B194" s="485" t="s">
        <v>547</v>
      </c>
      <c r="C194" s="485" t="s">
        <v>1453</v>
      </c>
      <c r="D194" s="485" t="s">
        <v>1450</v>
      </c>
      <c r="E194" s="485" t="s">
        <v>1381</v>
      </c>
      <c r="F194" s="486">
        <v>201700</v>
      </c>
      <c r="G194" s="486">
        <v>209912</v>
      </c>
      <c r="H194" s="485" t="s">
        <v>1382</v>
      </c>
      <c r="I194" s="485" t="s">
        <v>1383</v>
      </c>
      <c r="J194">
        <f>+VLOOKUP(A194,Plantilla_Junio_2022!$B:$B,1,0)</f>
        <v>22020131</v>
      </c>
    </row>
    <row r="195" spans="1:10">
      <c r="A195" s="487">
        <v>22020133</v>
      </c>
      <c r="B195" s="485" t="s">
        <v>548</v>
      </c>
      <c r="C195" s="485" t="s">
        <v>1449</v>
      </c>
      <c r="D195" s="485" t="s">
        <v>1450</v>
      </c>
      <c r="E195" s="485" t="s">
        <v>1381</v>
      </c>
      <c r="F195" s="486">
        <v>201700</v>
      </c>
      <c r="G195" s="486">
        <v>209912</v>
      </c>
      <c r="H195" s="485" t="s">
        <v>1382</v>
      </c>
      <c r="I195" s="485" t="s">
        <v>1383</v>
      </c>
      <c r="J195">
        <f>+VLOOKUP(A195,Plantilla_Junio_2022!$B:$B,1,0)</f>
        <v>22020133</v>
      </c>
    </row>
    <row r="196" spans="1:10">
      <c r="A196" s="487">
        <v>22020134</v>
      </c>
      <c r="B196" s="485" t="s">
        <v>549</v>
      </c>
      <c r="C196" s="485" t="s">
        <v>1396</v>
      </c>
      <c r="D196" s="485" t="s">
        <v>1454</v>
      </c>
      <c r="E196" s="485" t="s">
        <v>1381</v>
      </c>
      <c r="F196" s="486">
        <v>201700</v>
      </c>
      <c r="G196" s="486">
        <v>209912</v>
      </c>
      <c r="H196" s="485" t="s">
        <v>1382</v>
      </c>
      <c r="I196" s="485" t="s">
        <v>1383</v>
      </c>
      <c r="J196">
        <f>+VLOOKUP(A196,Plantilla_Junio_2022!$B:$B,1,0)</f>
        <v>22020134</v>
      </c>
    </row>
    <row r="197" spans="1:10">
      <c r="A197" s="487">
        <v>22020190</v>
      </c>
      <c r="B197" s="485" t="s">
        <v>550</v>
      </c>
      <c r="C197" s="485" t="s">
        <v>1449</v>
      </c>
      <c r="D197" s="485" t="s">
        <v>1450</v>
      </c>
      <c r="E197" s="485" t="s">
        <v>1381</v>
      </c>
      <c r="F197" s="486">
        <v>201700</v>
      </c>
      <c r="G197" s="486">
        <v>209912</v>
      </c>
      <c r="H197" s="485" t="s">
        <v>1382</v>
      </c>
      <c r="I197" s="485" t="s">
        <v>1383</v>
      </c>
      <c r="J197">
        <f>+VLOOKUP(A197,Plantilla_Junio_2022!$B:$B,1,0)</f>
        <v>22020190</v>
      </c>
    </row>
    <row r="198" spans="1:10">
      <c r="A198" s="487">
        <v>22022801</v>
      </c>
      <c r="B198" s="485" t="s">
        <v>552</v>
      </c>
      <c r="C198" s="485" t="s">
        <v>1452</v>
      </c>
      <c r="D198" s="485" t="s">
        <v>1454</v>
      </c>
      <c r="E198" s="485" t="s">
        <v>1381</v>
      </c>
      <c r="F198" s="486">
        <v>201700</v>
      </c>
      <c r="G198" s="486">
        <v>209912</v>
      </c>
      <c r="H198" s="485" t="s">
        <v>1382</v>
      </c>
      <c r="I198" s="485" t="s">
        <v>1383</v>
      </c>
      <c r="J198">
        <f>+VLOOKUP(A198,Plantilla_Junio_2022!$B:$B,1,0)</f>
        <v>22022801</v>
      </c>
    </row>
    <row r="199" spans="1:10">
      <c r="A199" s="487">
        <v>22022802</v>
      </c>
      <c r="B199" s="485" t="s">
        <v>553</v>
      </c>
      <c r="C199" s="485" t="s">
        <v>1452</v>
      </c>
      <c r="D199" s="485" t="s">
        <v>1454</v>
      </c>
      <c r="E199" s="485" t="s">
        <v>1381</v>
      </c>
      <c r="F199" s="486">
        <v>201700</v>
      </c>
      <c r="G199" s="486">
        <v>209912</v>
      </c>
      <c r="H199" s="485" t="s">
        <v>1382</v>
      </c>
      <c r="I199" s="485" t="s">
        <v>1383</v>
      </c>
      <c r="J199">
        <f>+VLOOKUP(A199,Plantilla_Junio_2022!$B:$B,1,0)</f>
        <v>22022802</v>
      </c>
    </row>
    <row r="200" spans="1:10">
      <c r="A200" s="487">
        <v>22022803</v>
      </c>
      <c r="B200" s="485" t="s">
        <v>554</v>
      </c>
      <c r="C200" s="485" t="s">
        <v>1403</v>
      </c>
      <c r="D200" s="485" t="s">
        <v>1454</v>
      </c>
      <c r="E200" s="485" t="s">
        <v>1381</v>
      </c>
      <c r="F200" s="486">
        <v>201700</v>
      </c>
      <c r="G200" s="486">
        <v>209912</v>
      </c>
      <c r="H200" s="485" t="s">
        <v>1405</v>
      </c>
      <c r="I200" s="485" t="s">
        <v>1383</v>
      </c>
      <c r="J200">
        <f>+VLOOKUP(A200,Plantilla_Junio_2022!$B:$B,1,0)</f>
        <v>22022803</v>
      </c>
    </row>
    <row r="201" spans="1:10">
      <c r="A201" s="487">
        <v>22030101</v>
      </c>
      <c r="B201" s="485" t="s">
        <v>556</v>
      </c>
      <c r="C201" s="485" t="s">
        <v>1449</v>
      </c>
      <c r="D201" s="485" t="s">
        <v>1455</v>
      </c>
      <c r="E201" s="485" t="s">
        <v>1381</v>
      </c>
      <c r="F201" s="486">
        <v>201700</v>
      </c>
      <c r="G201" s="486">
        <v>209912</v>
      </c>
      <c r="H201" s="485" t="s">
        <v>1382</v>
      </c>
      <c r="I201" s="485" t="s">
        <v>1383</v>
      </c>
      <c r="J201">
        <f>+VLOOKUP(A201,Plantilla_Junio_2022!$B:$B,1,0)</f>
        <v>22030101</v>
      </c>
    </row>
    <row r="202" spans="1:10">
      <c r="A202" s="487">
        <v>22030103</v>
      </c>
      <c r="B202" s="485" t="s">
        <v>557</v>
      </c>
      <c r="C202" s="485" t="s">
        <v>1453</v>
      </c>
      <c r="D202" s="485" t="s">
        <v>1455</v>
      </c>
      <c r="E202" s="485" t="s">
        <v>1381</v>
      </c>
      <c r="F202" s="486">
        <v>201700</v>
      </c>
      <c r="G202" s="486">
        <v>209912</v>
      </c>
      <c r="H202" s="485" t="s">
        <v>1382</v>
      </c>
      <c r="I202" s="485" t="s">
        <v>1383</v>
      </c>
      <c r="J202">
        <f>+VLOOKUP(A202,Plantilla_Junio_2022!$B:$B,1,0)</f>
        <v>22030103</v>
      </c>
    </row>
    <row r="203" spans="1:10">
      <c r="A203" s="487">
        <v>22030104</v>
      </c>
      <c r="B203" s="485" t="s">
        <v>558</v>
      </c>
      <c r="C203" s="485" t="s">
        <v>1449</v>
      </c>
      <c r="D203" s="485" t="s">
        <v>1455</v>
      </c>
      <c r="E203" s="485" t="s">
        <v>1381</v>
      </c>
      <c r="F203" s="486">
        <v>201700</v>
      </c>
      <c r="G203" s="486">
        <v>209912</v>
      </c>
      <c r="H203" s="485" t="s">
        <v>1382</v>
      </c>
      <c r="I203" s="485" t="s">
        <v>1383</v>
      </c>
      <c r="J203">
        <f>+VLOOKUP(A203,Plantilla_Junio_2022!$B:$B,1,0)</f>
        <v>22030104</v>
      </c>
    </row>
    <row r="204" spans="1:10">
      <c r="A204" s="487">
        <v>22040101</v>
      </c>
      <c r="B204" s="485" t="s">
        <v>560</v>
      </c>
      <c r="C204" s="485" t="s">
        <v>1451</v>
      </c>
      <c r="D204" s="485" t="s">
        <v>1456</v>
      </c>
      <c r="E204" s="485" t="s">
        <v>1381</v>
      </c>
      <c r="F204" s="486">
        <v>201700</v>
      </c>
      <c r="G204" s="486">
        <v>209912</v>
      </c>
      <c r="H204" s="485" t="s">
        <v>1382</v>
      </c>
      <c r="I204" s="485" t="s">
        <v>1383</v>
      </c>
      <c r="J204">
        <f>+VLOOKUP(A204,Plantilla_Junio_2022!$B:$B,1,0)</f>
        <v>22040101</v>
      </c>
    </row>
    <row r="205" spans="1:10">
      <c r="A205" s="487">
        <v>22040102</v>
      </c>
      <c r="B205" s="485" t="s">
        <v>561</v>
      </c>
      <c r="C205" s="485" t="s">
        <v>1449</v>
      </c>
      <c r="D205" s="485" t="s">
        <v>1456</v>
      </c>
      <c r="E205" s="485" t="s">
        <v>1381</v>
      </c>
      <c r="F205" s="486">
        <v>201700</v>
      </c>
      <c r="G205" s="486">
        <v>209912</v>
      </c>
      <c r="H205" s="485" t="s">
        <v>1382</v>
      </c>
      <c r="I205" s="485" t="s">
        <v>1383</v>
      </c>
      <c r="J205">
        <f>+VLOOKUP(A205,Plantilla_Junio_2022!$B:$B,1,0)</f>
        <v>22040102</v>
      </c>
    </row>
    <row r="206" spans="1:10">
      <c r="A206" s="487">
        <v>22040103</v>
      </c>
      <c r="B206" s="485" t="s">
        <v>562</v>
      </c>
      <c r="C206" s="485" t="s">
        <v>1449</v>
      </c>
      <c r="D206" s="485" t="s">
        <v>1456</v>
      </c>
      <c r="E206" s="485" t="s">
        <v>1381</v>
      </c>
      <c r="F206" s="486">
        <v>201700</v>
      </c>
      <c r="G206" s="486">
        <v>209912</v>
      </c>
      <c r="H206" s="485" t="s">
        <v>1382</v>
      </c>
      <c r="I206" s="485" t="s">
        <v>1383</v>
      </c>
      <c r="J206">
        <f>+VLOOKUP(A206,Plantilla_Junio_2022!$B:$B,1,0)</f>
        <v>22040103</v>
      </c>
    </row>
    <row r="207" spans="1:10">
      <c r="A207" s="487">
        <v>22040105</v>
      </c>
      <c r="B207" s="485" t="s">
        <v>563</v>
      </c>
      <c r="C207" s="485" t="s">
        <v>1449</v>
      </c>
      <c r="D207" s="485" t="s">
        <v>1456</v>
      </c>
      <c r="E207" s="485" t="s">
        <v>1381</v>
      </c>
      <c r="F207" s="486">
        <v>201700</v>
      </c>
      <c r="G207" s="486">
        <v>209912</v>
      </c>
      <c r="H207" s="485" t="s">
        <v>1382</v>
      </c>
      <c r="I207" s="485" t="s">
        <v>1383</v>
      </c>
      <c r="J207">
        <f>+VLOOKUP(A207,Plantilla_Junio_2022!$B:$B,1,0)</f>
        <v>22040105</v>
      </c>
    </row>
    <row r="208" spans="1:10">
      <c r="A208" s="487">
        <v>22040106</v>
      </c>
      <c r="B208" s="485" t="s">
        <v>564</v>
      </c>
      <c r="C208" s="485" t="s">
        <v>1449</v>
      </c>
      <c r="D208" s="485" t="s">
        <v>1456</v>
      </c>
      <c r="E208" s="485" t="s">
        <v>1381</v>
      </c>
      <c r="F208" s="486">
        <v>201700</v>
      </c>
      <c r="G208" s="486">
        <v>209912</v>
      </c>
      <c r="H208" s="485" t="s">
        <v>1382</v>
      </c>
      <c r="I208" s="485" t="s">
        <v>1383</v>
      </c>
      <c r="J208">
        <f>+VLOOKUP(A208,Plantilla_Junio_2022!$B:$B,1,0)</f>
        <v>22040106</v>
      </c>
    </row>
    <row r="209" spans="1:10">
      <c r="A209" s="487">
        <v>22040190</v>
      </c>
      <c r="B209" s="485" t="s">
        <v>565</v>
      </c>
      <c r="C209" s="485" t="s">
        <v>1449</v>
      </c>
      <c r="D209" s="485" t="s">
        <v>1456</v>
      </c>
      <c r="E209" s="485" t="s">
        <v>1381</v>
      </c>
      <c r="F209" s="486">
        <v>201700</v>
      </c>
      <c r="G209" s="486">
        <v>209912</v>
      </c>
      <c r="H209" s="485" t="s">
        <v>1382</v>
      </c>
      <c r="I209" s="485" t="s">
        <v>1383</v>
      </c>
      <c r="J209">
        <f>+VLOOKUP(A209,Plantilla_Junio_2022!$B:$B,1,0)</f>
        <v>22040190</v>
      </c>
    </row>
    <row r="210" spans="1:10">
      <c r="A210" s="487">
        <v>22070101</v>
      </c>
      <c r="B210" s="485" t="s">
        <v>567</v>
      </c>
      <c r="C210" s="485" t="s">
        <v>1449</v>
      </c>
      <c r="D210" s="485" t="s">
        <v>1457</v>
      </c>
      <c r="E210" s="485" t="s">
        <v>1381</v>
      </c>
      <c r="F210" s="486">
        <v>201700</v>
      </c>
      <c r="G210" s="486">
        <v>209912</v>
      </c>
      <c r="H210" s="485" t="s">
        <v>1382</v>
      </c>
      <c r="I210" s="485" t="s">
        <v>1383</v>
      </c>
      <c r="J210">
        <f>+VLOOKUP(A210,Plantilla_Junio_2022!$B:$B,1,0)</f>
        <v>22070101</v>
      </c>
    </row>
    <row r="211" spans="1:10">
      <c r="A211" s="487">
        <v>22070102</v>
      </c>
      <c r="B211" s="485" t="s">
        <v>568</v>
      </c>
      <c r="C211" s="485" t="s">
        <v>1449</v>
      </c>
      <c r="D211" s="485" t="s">
        <v>1457</v>
      </c>
      <c r="E211" s="485" t="s">
        <v>1381</v>
      </c>
      <c r="F211" s="486">
        <v>201700</v>
      </c>
      <c r="G211" s="486">
        <v>209912</v>
      </c>
      <c r="H211" s="485" t="s">
        <v>1382</v>
      </c>
      <c r="I211" s="485" t="s">
        <v>1383</v>
      </c>
      <c r="J211">
        <f>+VLOOKUP(A211,Plantilla_Junio_2022!$B:$B,1,0)</f>
        <v>22070102</v>
      </c>
    </row>
    <row r="212" spans="1:10">
      <c r="A212" s="487">
        <v>22110111</v>
      </c>
      <c r="B212" s="485" t="s">
        <v>570</v>
      </c>
      <c r="C212" s="485" t="s">
        <v>1436</v>
      </c>
      <c r="D212" s="485" t="s">
        <v>1458</v>
      </c>
      <c r="E212" s="485" t="s">
        <v>1381</v>
      </c>
      <c r="F212" s="486">
        <v>201700</v>
      </c>
      <c r="G212" s="486">
        <v>209912</v>
      </c>
      <c r="H212" s="485" t="s">
        <v>1382</v>
      </c>
      <c r="I212" s="485" t="s">
        <v>1383</v>
      </c>
      <c r="J212">
        <f>+VLOOKUP(A212,Plantilla_Junio_2022!$B:$B,1,0)</f>
        <v>22110111</v>
      </c>
    </row>
    <row r="213" spans="1:10">
      <c r="A213" s="487">
        <v>22110112</v>
      </c>
      <c r="B213" s="485" t="s">
        <v>571</v>
      </c>
      <c r="C213" s="485" t="s">
        <v>1436</v>
      </c>
      <c r="D213" s="485" t="s">
        <v>1458</v>
      </c>
      <c r="E213" s="485" t="s">
        <v>1381</v>
      </c>
      <c r="F213" s="486">
        <v>201700</v>
      </c>
      <c r="G213" s="486">
        <v>209912</v>
      </c>
      <c r="H213" s="485" t="s">
        <v>1382</v>
      </c>
      <c r="I213" s="485" t="s">
        <v>1383</v>
      </c>
      <c r="J213">
        <f>+VLOOKUP(A213,Plantilla_Junio_2022!$B:$B,1,0)</f>
        <v>22110112</v>
      </c>
    </row>
    <row r="214" spans="1:10">
      <c r="A214" s="487">
        <v>22110113</v>
      </c>
      <c r="B214" s="485" t="s">
        <v>572</v>
      </c>
      <c r="C214" s="485" t="s">
        <v>1436</v>
      </c>
      <c r="D214" s="485" t="s">
        <v>1458</v>
      </c>
      <c r="E214" s="485" t="s">
        <v>1381</v>
      </c>
      <c r="F214" s="486">
        <v>201700</v>
      </c>
      <c r="G214" s="486">
        <v>209912</v>
      </c>
      <c r="H214" s="485" t="s">
        <v>1382</v>
      </c>
      <c r="I214" s="485" t="s">
        <v>1383</v>
      </c>
      <c r="J214">
        <f>+VLOOKUP(A214,Plantilla_Junio_2022!$B:$B,1,0)</f>
        <v>22110113</v>
      </c>
    </row>
    <row r="215" spans="1:10">
      <c r="A215" s="487">
        <v>22110114</v>
      </c>
      <c r="B215" s="485" t="s">
        <v>573</v>
      </c>
      <c r="C215" s="485" t="s">
        <v>1436</v>
      </c>
      <c r="D215" s="485" t="s">
        <v>1458</v>
      </c>
      <c r="E215" s="485" t="s">
        <v>1381</v>
      </c>
      <c r="F215" s="486">
        <v>201700</v>
      </c>
      <c r="G215" s="486">
        <v>209912</v>
      </c>
      <c r="H215" s="485" t="s">
        <v>1382</v>
      </c>
      <c r="I215" s="485" t="s">
        <v>1383</v>
      </c>
      <c r="J215">
        <f>+VLOOKUP(A215,Plantilla_Junio_2022!$B:$B,1,0)</f>
        <v>22110114</v>
      </c>
    </row>
    <row r="216" spans="1:10">
      <c r="A216" s="487">
        <v>22110115</v>
      </c>
      <c r="B216" s="485" t="s">
        <v>574</v>
      </c>
      <c r="C216" s="485" t="s">
        <v>1436</v>
      </c>
      <c r="D216" s="485" t="s">
        <v>1458</v>
      </c>
      <c r="E216" s="485" t="s">
        <v>1381</v>
      </c>
      <c r="F216" s="486">
        <v>201700</v>
      </c>
      <c r="G216" s="486">
        <v>209912</v>
      </c>
      <c r="H216" s="485" t="s">
        <v>1382</v>
      </c>
      <c r="I216" s="485" t="s">
        <v>1383</v>
      </c>
      <c r="J216">
        <f>+VLOOKUP(A216,Plantilla_Junio_2022!$B:$B,1,0)</f>
        <v>22110115</v>
      </c>
    </row>
    <row r="217" spans="1:10">
      <c r="A217" s="487">
        <v>22110116</v>
      </c>
      <c r="B217" s="485" t="s">
        <v>575</v>
      </c>
      <c r="C217" s="485" t="s">
        <v>1436</v>
      </c>
      <c r="D217" s="485" t="s">
        <v>1458</v>
      </c>
      <c r="E217" s="485" t="s">
        <v>1381</v>
      </c>
      <c r="F217" s="486">
        <v>201700</v>
      </c>
      <c r="G217" s="486">
        <v>209912</v>
      </c>
      <c r="H217" s="485" t="s">
        <v>1382</v>
      </c>
      <c r="I217" s="485" t="s">
        <v>1383</v>
      </c>
      <c r="J217">
        <f>+VLOOKUP(A217,Plantilla_Junio_2022!$B:$B,1,0)</f>
        <v>22110116</v>
      </c>
    </row>
    <row r="218" spans="1:10">
      <c r="A218" s="487">
        <v>22110117</v>
      </c>
      <c r="B218" s="485" t="s">
        <v>576</v>
      </c>
      <c r="C218" s="485" t="s">
        <v>1452</v>
      </c>
      <c r="D218" s="485" t="s">
        <v>1458</v>
      </c>
      <c r="E218" s="485" t="s">
        <v>1381</v>
      </c>
      <c r="F218" s="486">
        <v>201700</v>
      </c>
      <c r="G218" s="486">
        <v>209912</v>
      </c>
      <c r="H218" s="485" t="s">
        <v>1382</v>
      </c>
      <c r="I218" s="485" t="s">
        <v>1383</v>
      </c>
      <c r="J218">
        <f>+VLOOKUP(A218,Plantilla_Junio_2022!$B:$B,1,0)</f>
        <v>22110117</v>
      </c>
    </row>
    <row r="219" spans="1:10">
      <c r="A219" s="487">
        <v>22110118</v>
      </c>
      <c r="B219" s="485" t="s">
        <v>577</v>
      </c>
      <c r="C219" s="485" t="s">
        <v>1436</v>
      </c>
      <c r="D219" s="485" t="s">
        <v>1458</v>
      </c>
      <c r="E219" s="485" t="s">
        <v>1381</v>
      </c>
      <c r="F219" s="486">
        <v>201700</v>
      </c>
      <c r="G219" s="486">
        <v>209912</v>
      </c>
      <c r="H219" s="485" t="s">
        <v>1382</v>
      </c>
      <c r="I219" s="485" t="s">
        <v>1383</v>
      </c>
      <c r="J219">
        <f>+VLOOKUP(A219,Plantilla_Junio_2022!$B:$B,1,0)</f>
        <v>22110118</v>
      </c>
    </row>
    <row r="220" spans="1:10">
      <c r="A220" s="487">
        <v>22110119</v>
      </c>
      <c r="B220" s="485" t="s">
        <v>578</v>
      </c>
      <c r="C220" s="485" t="s">
        <v>1436</v>
      </c>
      <c r="D220" s="485" t="s">
        <v>1458</v>
      </c>
      <c r="E220" s="485" t="s">
        <v>1381</v>
      </c>
      <c r="F220" s="486">
        <v>201700</v>
      </c>
      <c r="G220" s="486">
        <v>209912</v>
      </c>
      <c r="H220" s="485" t="s">
        <v>1382</v>
      </c>
      <c r="I220" s="485" t="s">
        <v>1383</v>
      </c>
      <c r="J220">
        <f>+VLOOKUP(A220,Plantilla_Junio_2022!$B:$B,1,0)</f>
        <v>22110119</v>
      </c>
    </row>
    <row r="221" spans="1:10">
      <c r="A221" s="487">
        <v>22110120</v>
      </c>
      <c r="B221" s="485" t="s">
        <v>579</v>
      </c>
      <c r="C221" s="485" t="s">
        <v>1436</v>
      </c>
      <c r="D221" s="485" t="s">
        <v>1458</v>
      </c>
      <c r="E221" s="485" t="s">
        <v>1381</v>
      </c>
      <c r="F221" s="486">
        <v>201700</v>
      </c>
      <c r="G221" s="486">
        <v>209912</v>
      </c>
      <c r="H221" s="485" t="s">
        <v>1382</v>
      </c>
      <c r="I221" s="485" t="s">
        <v>1383</v>
      </c>
      <c r="J221">
        <f>+VLOOKUP(A221,Plantilla_Junio_2022!$B:$B,1,0)</f>
        <v>22110120</v>
      </c>
    </row>
    <row r="222" spans="1:10">
      <c r="A222" s="487">
        <v>22110121</v>
      </c>
      <c r="B222" s="485" t="s">
        <v>570</v>
      </c>
      <c r="C222" s="485" t="s">
        <v>1436</v>
      </c>
      <c r="D222" s="485" t="s">
        <v>1458</v>
      </c>
      <c r="E222" s="485" t="s">
        <v>1381</v>
      </c>
      <c r="F222" s="486">
        <v>201700</v>
      </c>
      <c r="G222" s="486">
        <v>209912</v>
      </c>
      <c r="H222" s="485" t="s">
        <v>1382</v>
      </c>
      <c r="I222" s="485" t="s">
        <v>1383</v>
      </c>
      <c r="J222">
        <f>+VLOOKUP(A222,Plantilla_Junio_2022!$B:$B,1,0)</f>
        <v>22110121</v>
      </c>
    </row>
    <row r="223" spans="1:10">
      <c r="A223" s="487">
        <v>22110122</v>
      </c>
      <c r="B223" s="485" t="s">
        <v>580</v>
      </c>
      <c r="C223" s="485" t="s">
        <v>1436</v>
      </c>
      <c r="D223" s="485" t="s">
        <v>1458</v>
      </c>
      <c r="E223" s="485" t="s">
        <v>1381</v>
      </c>
      <c r="F223" s="486">
        <v>201700</v>
      </c>
      <c r="G223" s="486">
        <v>209912</v>
      </c>
      <c r="H223" s="485" t="s">
        <v>1382</v>
      </c>
      <c r="I223" s="485" t="s">
        <v>1383</v>
      </c>
      <c r="J223">
        <f>+VLOOKUP(A223,Plantilla_Junio_2022!$B:$B,1,0)</f>
        <v>22110122</v>
      </c>
    </row>
    <row r="224" spans="1:10">
      <c r="A224" s="487">
        <v>22110123</v>
      </c>
      <c r="B224" s="485" t="s">
        <v>581</v>
      </c>
      <c r="C224" s="485" t="s">
        <v>1436</v>
      </c>
      <c r="D224" s="485" t="s">
        <v>1458</v>
      </c>
      <c r="E224" s="485" t="s">
        <v>1381</v>
      </c>
      <c r="F224" s="486">
        <v>201700</v>
      </c>
      <c r="G224" s="486">
        <v>209912</v>
      </c>
      <c r="H224" s="485" t="s">
        <v>1382</v>
      </c>
      <c r="I224" s="485" t="s">
        <v>1383</v>
      </c>
      <c r="J224">
        <f>+VLOOKUP(A224,Plantilla_Junio_2022!$B:$B,1,0)</f>
        <v>22110123</v>
      </c>
    </row>
    <row r="225" spans="1:10">
      <c r="A225" s="487">
        <v>22110124</v>
      </c>
      <c r="B225" s="485" t="s">
        <v>582</v>
      </c>
      <c r="C225" s="485" t="s">
        <v>1436</v>
      </c>
      <c r="D225" s="485" t="s">
        <v>1458</v>
      </c>
      <c r="E225" s="485" t="s">
        <v>1381</v>
      </c>
      <c r="F225" s="486">
        <v>201700</v>
      </c>
      <c r="G225" s="486">
        <v>209912</v>
      </c>
      <c r="H225" s="485" t="s">
        <v>1382</v>
      </c>
      <c r="I225" s="485" t="s">
        <v>1383</v>
      </c>
      <c r="J225">
        <f>+VLOOKUP(A225,Plantilla_Junio_2022!$B:$B,1,0)</f>
        <v>22110124</v>
      </c>
    </row>
    <row r="226" spans="1:10">
      <c r="A226" s="487">
        <v>22110135</v>
      </c>
      <c r="B226" s="485" t="s">
        <v>583</v>
      </c>
      <c r="C226" s="485" t="s">
        <v>1396</v>
      </c>
      <c r="D226" s="485" t="s">
        <v>1458</v>
      </c>
      <c r="E226" s="485" t="s">
        <v>1381</v>
      </c>
      <c r="F226" s="486">
        <v>201700</v>
      </c>
      <c r="G226" s="486">
        <v>209912</v>
      </c>
      <c r="H226" s="485" t="s">
        <v>1382</v>
      </c>
      <c r="I226" s="485" t="s">
        <v>1383</v>
      </c>
      <c r="J226">
        <f>+VLOOKUP(A226,Plantilla_Junio_2022!$B:$B,1,0)</f>
        <v>22110135</v>
      </c>
    </row>
    <row r="227" spans="1:10">
      <c r="A227" s="487">
        <v>22110136</v>
      </c>
      <c r="B227" s="485" t="s">
        <v>584</v>
      </c>
      <c r="C227" s="485" t="s">
        <v>1436</v>
      </c>
      <c r="D227" s="485" t="s">
        <v>1458</v>
      </c>
      <c r="E227" s="485" t="s">
        <v>1381</v>
      </c>
      <c r="F227" s="486">
        <v>201700</v>
      </c>
      <c r="G227" s="486">
        <v>209912</v>
      </c>
      <c r="H227" s="485" t="s">
        <v>1382</v>
      </c>
      <c r="I227" s="485" t="s">
        <v>1383</v>
      </c>
      <c r="J227">
        <f>+VLOOKUP(A227,Plantilla_Junio_2022!$B:$B,1,0)</f>
        <v>22110136</v>
      </c>
    </row>
    <row r="228" spans="1:10">
      <c r="A228" s="487">
        <v>22110147</v>
      </c>
      <c r="B228" s="485" t="s">
        <v>585</v>
      </c>
      <c r="C228" s="485" t="s">
        <v>1436</v>
      </c>
      <c r="D228" s="485" t="s">
        <v>1458</v>
      </c>
      <c r="E228" s="485" t="s">
        <v>1381</v>
      </c>
      <c r="F228" s="486">
        <v>201700</v>
      </c>
      <c r="G228" s="486">
        <v>209912</v>
      </c>
      <c r="H228" s="485" t="s">
        <v>1382</v>
      </c>
      <c r="I228" s="485" t="s">
        <v>1383</v>
      </c>
      <c r="J228">
        <f>+VLOOKUP(A228,Plantilla_Junio_2022!$B:$B,1,0)</f>
        <v>22110147</v>
      </c>
    </row>
    <row r="229" spans="1:10">
      <c r="A229" s="487">
        <v>22110164</v>
      </c>
      <c r="B229" s="485" t="s">
        <v>553</v>
      </c>
      <c r="C229" s="485" t="s">
        <v>1436</v>
      </c>
      <c r="D229" s="485" t="s">
        <v>1458</v>
      </c>
      <c r="E229" s="485" t="s">
        <v>1381</v>
      </c>
      <c r="F229" s="486">
        <v>201700</v>
      </c>
      <c r="G229" s="486">
        <v>209912</v>
      </c>
      <c r="H229" s="485" t="s">
        <v>1382</v>
      </c>
      <c r="I229" s="485" t="s">
        <v>1383</v>
      </c>
      <c r="J229">
        <f>+VLOOKUP(A229,Plantilla_Junio_2022!$B:$B,1,0)</f>
        <v>22110164</v>
      </c>
    </row>
    <row r="230" spans="1:10">
      <c r="A230" s="487">
        <v>22110165</v>
      </c>
      <c r="B230" s="485" t="s">
        <v>586</v>
      </c>
      <c r="C230" s="485" t="s">
        <v>1436</v>
      </c>
      <c r="D230" s="485" t="s">
        <v>1458</v>
      </c>
      <c r="E230" s="485" t="s">
        <v>1381</v>
      </c>
      <c r="F230" s="486">
        <v>201700</v>
      </c>
      <c r="G230" s="486">
        <v>209912</v>
      </c>
      <c r="H230" s="485" t="s">
        <v>1382</v>
      </c>
      <c r="I230" s="485" t="s">
        <v>1383</v>
      </c>
      <c r="J230">
        <f>+VLOOKUP(A230,Plantilla_Junio_2022!$B:$B,1,0)</f>
        <v>22110165</v>
      </c>
    </row>
    <row r="231" spans="1:10">
      <c r="A231" s="487">
        <v>22110170</v>
      </c>
      <c r="B231" s="485" t="s">
        <v>587</v>
      </c>
      <c r="C231" s="485" t="s">
        <v>1403</v>
      </c>
      <c r="D231" s="485" t="s">
        <v>1458</v>
      </c>
      <c r="E231" s="485" t="s">
        <v>1381</v>
      </c>
      <c r="F231" s="486">
        <v>201700</v>
      </c>
      <c r="G231" s="486">
        <v>209912</v>
      </c>
      <c r="H231" s="485" t="s">
        <v>1405</v>
      </c>
      <c r="I231" s="485" t="s">
        <v>1383</v>
      </c>
      <c r="J231">
        <f>+VLOOKUP(A231,Plantilla_Junio_2022!$B:$B,1,0)</f>
        <v>22110170</v>
      </c>
    </row>
    <row r="232" spans="1:10">
      <c r="A232" s="487">
        <v>22110171</v>
      </c>
      <c r="B232" s="485" t="s">
        <v>588</v>
      </c>
      <c r="C232" s="485" t="s">
        <v>1436</v>
      </c>
      <c r="D232" s="485" t="s">
        <v>1458</v>
      </c>
      <c r="E232" s="485" t="s">
        <v>1381</v>
      </c>
      <c r="F232" s="486">
        <v>201700</v>
      </c>
      <c r="G232" s="486">
        <v>209912</v>
      </c>
      <c r="H232" s="485" t="s">
        <v>1382</v>
      </c>
      <c r="I232" s="485" t="s">
        <v>1383</v>
      </c>
      <c r="J232">
        <f>+VLOOKUP(A232,Plantilla_Junio_2022!$B:$B,1,0)</f>
        <v>22110171</v>
      </c>
    </row>
    <row r="233" spans="1:10">
      <c r="A233" s="487">
        <v>22110172</v>
      </c>
      <c r="B233" s="485" t="s">
        <v>589</v>
      </c>
      <c r="C233" s="485" t="s">
        <v>1436</v>
      </c>
      <c r="D233" s="485" t="s">
        <v>1458</v>
      </c>
      <c r="E233" s="485" t="s">
        <v>1381</v>
      </c>
      <c r="F233" s="486">
        <v>201700</v>
      </c>
      <c r="G233" s="486">
        <v>209912</v>
      </c>
      <c r="H233" s="485" t="s">
        <v>1382</v>
      </c>
      <c r="I233" s="485" t="s">
        <v>1383</v>
      </c>
      <c r="J233">
        <f>+VLOOKUP(A233,Plantilla_Junio_2022!$B:$B,1,0)</f>
        <v>22110172</v>
      </c>
    </row>
    <row r="234" spans="1:10">
      <c r="A234" s="487">
        <v>22110194</v>
      </c>
      <c r="B234" s="485" t="s">
        <v>590</v>
      </c>
      <c r="C234" s="485" t="s">
        <v>1396</v>
      </c>
      <c r="D234" s="485" t="s">
        <v>1458</v>
      </c>
      <c r="E234" s="485" t="s">
        <v>1381</v>
      </c>
      <c r="F234" s="486">
        <v>201700</v>
      </c>
      <c r="G234" s="486">
        <v>209912</v>
      </c>
      <c r="H234" s="485" t="s">
        <v>1382</v>
      </c>
      <c r="I234" s="485" t="s">
        <v>1383</v>
      </c>
      <c r="J234">
        <f>+VLOOKUP(A234,Plantilla_Junio_2022!$B:$B,1,0)</f>
        <v>22110194</v>
      </c>
    </row>
    <row r="235" spans="1:10">
      <c r="A235" s="487">
        <v>22110195</v>
      </c>
      <c r="B235" s="485" t="s">
        <v>591</v>
      </c>
      <c r="C235" s="485" t="s">
        <v>1436</v>
      </c>
      <c r="D235" s="485" t="s">
        <v>1458</v>
      </c>
      <c r="E235" s="485" t="s">
        <v>1381</v>
      </c>
      <c r="F235" s="486">
        <v>201700</v>
      </c>
      <c r="G235" s="486">
        <v>209912</v>
      </c>
      <c r="H235" s="485" t="s">
        <v>1382</v>
      </c>
      <c r="I235" s="485" t="s">
        <v>1383</v>
      </c>
      <c r="J235">
        <f>+VLOOKUP(A235,Plantilla_Junio_2022!$B:$B,1,0)</f>
        <v>22110195</v>
      </c>
    </row>
    <row r="236" spans="1:10">
      <c r="A236" s="487">
        <v>22110198</v>
      </c>
      <c r="B236" s="485" t="s">
        <v>592</v>
      </c>
      <c r="C236" s="485" t="s">
        <v>1396</v>
      </c>
      <c r="D236" s="485" t="s">
        <v>1458</v>
      </c>
      <c r="E236" s="485" t="s">
        <v>1381</v>
      </c>
      <c r="F236" s="486">
        <v>201700</v>
      </c>
      <c r="G236" s="486">
        <v>209912</v>
      </c>
      <c r="H236" s="485" t="s">
        <v>1382</v>
      </c>
      <c r="I236" s="485" t="s">
        <v>1383</v>
      </c>
      <c r="J236">
        <f>+VLOOKUP(A236,Plantilla_Junio_2022!$B:$B,1,0)</f>
        <v>22110198</v>
      </c>
    </row>
    <row r="237" spans="1:10">
      <c r="A237" s="487">
        <v>22110199</v>
      </c>
      <c r="B237" s="485" t="s">
        <v>593</v>
      </c>
      <c r="C237" s="485" t="s">
        <v>1436</v>
      </c>
      <c r="D237" s="485" t="s">
        <v>1458</v>
      </c>
      <c r="E237" s="485" t="s">
        <v>1381</v>
      </c>
      <c r="F237" s="486">
        <v>201700</v>
      </c>
      <c r="G237" s="486">
        <v>209912</v>
      </c>
      <c r="H237" s="485" t="s">
        <v>1382</v>
      </c>
      <c r="I237" s="485" t="s">
        <v>1383</v>
      </c>
      <c r="J237">
        <f>+VLOOKUP(A237,Plantilla_Junio_2022!$B:$B,1,0)</f>
        <v>22110199</v>
      </c>
    </row>
    <row r="238" spans="1:10">
      <c r="A238" s="487">
        <v>22110902</v>
      </c>
      <c r="B238" s="485" t="s">
        <v>595</v>
      </c>
      <c r="C238" s="485" t="s">
        <v>1436</v>
      </c>
      <c r="D238" s="485" t="s">
        <v>1459</v>
      </c>
      <c r="E238" s="485" t="s">
        <v>1381</v>
      </c>
      <c r="F238" s="486">
        <v>201700</v>
      </c>
      <c r="G238" s="486">
        <v>209912</v>
      </c>
      <c r="H238" s="485" t="s">
        <v>1382</v>
      </c>
      <c r="I238" s="485" t="s">
        <v>1383</v>
      </c>
      <c r="J238">
        <f>+VLOOKUP(A238,Plantilla_Junio_2022!$B:$B,1,0)</f>
        <v>22110902</v>
      </c>
    </row>
    <row r="239" spans="1:10">
      <c r="A239" s="487">
        <v>22111001</v>
      </c>
      <c r="B239" s="485" t="s">
        <v>597</v>
      </c>
      <c r="C239" s="485" t="s">
        <v>1436</v>
      </c>
      <c r="D239" s="485" t="s">
        <v>1460</v>
      </c>
      <c r="E239" s="485" t="s">
        <v>1381</v>
      </c>
      <c r="F239" s="486">
        <v>201700</v>
      </c>
      <c r="G239" s="486">
        <v>209912</v>
      </c>
      <c r="H239" s="485" t="s">
        <v>1382</v>
      </c>
      <c r="I239" s="485" t="s">
        <v>1383</v>
      </c>
      <c r="J239">
        <f>+VLOOKUP(A239,Plantilla_Junio_2022!$B:$B,1,0)</f>
        <v>22111001</v>
      </c>
    </row>
    <row r="240" spans="1:10">
      <c r="A240" s="487">
        <v>22111002</v>
      </c>
      <c r="B240" s="485" t="s">
        <v>598</v>
      </c>
      <c r="C240" s="485" t="s">
        <v>1436</v>
      </c>
      <c r="D240" s="485" t="s">
        <v>1460</v>
      </c>
      <c r="E240" s="485" t="s">
        <v>1381</v>
      </c>
      <c r="F240" s="486">
        <v>201700</v>
      </c>
      <c r="G240" s="486">
        <v>209912</v>
      </c>
      <c r="H240" s="485" t="s">
        <v>1382</v>
      </c>
      <c r="I240" s="485" t="s">
        <v>1383</v>
      </c>
      <c r="J240">
        <f>+VLOOKUP(A240,Plantilla_Junio_2022!$B:$B,1,0)</f>
        <v>22111002</v>
      </c>
    </row>
    <row r="241" spans="1:10">
      <c r="A241" s="487">
        <v>22200124</v>
      </c>
      <c r="B241" s="485" t="s">
        <v>601</v>
      </c>
      <c r="C241" s="485" t="s">
        <v>1436</v>
      </c>
      <c r="D241" s="485" t="s">
        <v>1461</v>
      </c>
      <c r="E241" s="485" t="s">
        <v>1381</v>
      </c>
      <c r="F241" s="486">
        <v>201700</v>
      </c>
      <c r="G241" s="486">
        <v>209912</v>
      </c>
      <c r="H241" s="485" t="s">
        <v>1382</v>
      </c>
      <c r="I241" s="485" t="s">
        <v>1383</v>
      </c>
      <c r="J241">
        <f>+VLOOKUP(A241,Plantilla_Junio_2022!$B:$B,1,0)</f>
        <v>22200124</v>
      </c>
    </row>
    <row r="242" spans="1:10">
      <c r="A242" s="487">
        <v>22200125</v>
      </c>
      <c r="B242" s="485" t="s">
        <v>602</v>
      </c>
      <c r="C242" s="485" t="s">
        <v>1436</v>
      </c>
      <c r="D242" s="485" t="s">
        <v>1461</v>
      </c>
      <c r="E242" s="485" t="s">
        <v>1381</v>
      </c>
      <c r="F242" s="486">
        <v>201700</v>
      </c>
      <c r="G242" s="486">
        <v>209912</v>
      </c>
      <c r="H242" s="485" t="s">
        <v>1382</v>
      </c>
      <c r="I242" s="485" t="s">
        <v>1383</v>
      </c>
      <c r="J242">
        <f>+VLOOKUP(A242,Plantilla_Junio_2022!$B:$B,1,0)</f>
        <v>22200125</v>
      </c>
    </row>
    <row r="243" spans="1:10">
      <c r="A243" s="487">
        <v>22200126</v>
      </c>
      <c r="B243" s="485" t="s">
        <v>603</v>
      </c>
      <c r="C243" s="485" t="s">
        <v>1399</v>
      </c>
      <c r="D243" s="485" t="s">
        <v>1461</v>
      </c>
      <c r="E243" s="485" t="s">
        <v>1381</v>
      </c>
      <c r="F243" s="486">
        <v>201700</v>
      </c>
      <c r="G243" s="486">
        <v>209912</v>
      </c>
      <c r="H243" s="485" t="s">
        <v>1382</v>
      </c>
      <c r="I243" s="485" t="s">
        <v>1383</v>
      </c>
      <c r="J243">
        <f>+VLOOKUP(A243,Plantilla_Junio_2022!$B:$B,1,0)</f>
        <v>22200126</v>
      </c>
    </row>
    <row r="244" spans="1:10">
      <c r="A244" s="487">
        <v>22200127</v>
      </c>
      <c r="B244" s="485" t="s">
        <v>604</v>
      </c>
      <c r="C244" s="485" t="s">
        <v>1436</v>
      </c>
      <c r="D244" s="485" t="s">
        <v>1461</v>
      </c>
      <c r="E244" s="485" t="s">
        <v>1381</v>
      </c>
      <c r="F244" s="486">
        <v>201700</v>
      </c>
      <c r="G244" s="486">
        <v>209912</v>
      </c>
      <c r="H244" s="485" t="s">
        <v>1382</v>
      </c>
      <c r="I244" s="485" t="s">
        <v>1383</v>
      </c>
      <c r="J244">
        <f>+VLOOKUP(A244,Plantilla_Junio_2022!$B:$B,1,0)</f>
        <v>22200127</v>
      </c>
    </row>
    <row r="245" spans="1:10">
      <c r="A245" s="487">
        <v>22209005</v>
      </c>
      <c r="B245" s="485" t="s">
        <v>606</v>
      </c>
      <c r="C245" s="485" t="s">
        <v>1399</v>
      </c>
      <c r="D245" s="485" t="s">
        <v>1462</v>
      </c>
      <c r="E245" s="485" t="s">
        <v>1381</v>
      </c>
      <c r="F245" s="486">
        <v>201700</v>
      </c>
      <c r="G245" s="486">
        <v>209912</v>
      </c>
      <c r="H245" s="485" t="s">
        <v>1382</v>
      </c>
      <c r="I245" s="485" t="s">
        <v>1383</v>
      </c>
      <c r="J245">
        <f>+VLOOKUP(A245,Plantilla_Junio_2022!$B:$B,1,0)</f>
        <v>22209005</v>
      </c>
    </row>
    <row r="246" spans="1:10">
      <c r="A246" s="487">
        <v>22209006</v>
      </c>
      <c r="B246" s="485" t="s">
        <v>607</v>
      </c>
      <c r="C246" s="485" t="s">
        <v>1436</v>
      </c>
      <c r="D246" s="485" t="s">
        <v>1462</v>
      </c>
      <c r="E246" s="485" t="s">
        <v>1381</v>
      </c>
      <c r="F246" s="486">
        <v>201700</v>
      </c>
      <c r="G246" s="486">
        <v>209912</v>
      </c>
      <c r="H246" s="485" t="s">
        <v>1382</v>
      </c>
      <c r="I246" s="485" t="s">
        <v>1383</v>
      </c>
      <c r="J246">
        <f>+VLOOKUP(A246,Plantilla_Junio_2022!$B:$B,1,0)</f>
        <v>22209006</v>
      </c>
    </row>
    <row r="247" spans="1:10">
      <c r="A247" s="487">
        <v>22209008</v>
      </c>
      <c r="B247" s="485" t="s">
        <v>608</v>
      </c>
      <c r="C247" s="485" t="s">
        <v>1436</v>
      </c>
      <c r="D247" s="485" t="s">
        <v>1462</v>
      </c>
      <c r="E247" s="485" t="s">
        <v>1381</v>
      </c>
      <c r="F247" s="486">
        <v>201700</v>
      </c>
      <c r="G247" s="486">
        <v>209912</v>
      </c>
      <c r="H247" s="485" t="s">
        <v>1382</v>
      </c>
      <c r="I247" s="485" t="s">
        <v>1383</v>
      </c>
      <c r="J247">
        <f>+VLOOKUP(A247,Plantilla_Junio_2022!$B:$B,1,0)</f>
        <v>22209008</v>
      </c>
    </row>
    <row r="248" spans="1:10">
      <c r="A248" s="487">
        <v>22209009</v>
      </c>
      <c r="B248" s="485" t="s">
        <v>609</v>
      </c>
      <c r="C248" s="485" t="s">
        <v>1396</v>
      </c>
      <c r="D248" s="485" t="s">
        <v>1462</v>
      </c>
      <c r="E248" s="485" t="s">
        <v>1381</v>
      </c>
      <c r="F248" s="486">
        <v>201700</v>
      </c>
      <c r="G248" s="486">
        <v>209912</v>
      </c>
      <c r="H248" s="485" t="s">
        <v>1382</v>
      </c>
      <c r="I248" s="485" t="s">
        <v>1383</v>
      </c>
      <c r="J248">
        <f>+VLOOKUP(A248,Plantilla_Junio_2022!$B:$B,1,0)</f>
        <v>22209009</v>
      </c>
    </row>
    <row r="249" spans="1:10">
      <c r="A249" s="487">
        <v>24010101</v>
      </c>
      <c r="B249" s="485" t="s">
        <v>613</v>
      </c>
      <c r="C249" s="485" t="s">
        <v>1396</v>
      </c>
      <c r="D249" s="485" t="s">
        <v>1463</v>
      </c>
      <c r="E249" s="485" t="s">
        <v>1381</v>
      </c>
      <c r="F249" s="486">
        <v>201700</v>
      </c>
      <c r="G249" s="486">
        <v>209912</v>
      </c>
      <c r="H249" s="485" t="s">
        <v>1405</v>
      </c>
      <c r="I249" s="485" t="s">
        <v>1383</v>
      </c>
      <c r="J249">
        <f>+VLOOKUP(A249,Plantilla_Junio_2022!$B:$B,1,0)</f>
        <v>24010101</v>
      </c>
    </row>
    <row r="250" spans="1:10">
      <c r="A250" s="487">
        <v>24010201</v>
      </c>
      <c r="B250" s="485" t="s">
        <v>615</v>
      </c>
      <c r="C250" s="485" t="s">
        <v>1396</v>
      </c>
      <c r="D250" s="485" t="s">
        <v>1464</v>
      </c>
      <c r="E250" s="485" t="s">
        <v>1381</v>
      </c>
      <c r="F250" s="486">
        <v>201700</v>
      </c>
      <c r="G250" s="486">
        <v>209912</v>
      </c>
      <c r="H250" s="485" t="s">
        <v>1382</v>
      </c>
      <c r="I250" s="485" t="s">
        <v>1383</v>
      </c>
      <c r="J250">
        <f>+VLOOKUP(A250,Plantilla_Junio_2022!$B:$B,1,0)</f>
        <v>24010201</v>
      </c>
    </row>
    <row r="251" spans="1:10">
      <c r="A251" s="487">
        <v>24010202</v>
      </c>
      <c r="B251" s="485" t="s">
        <v>616</v>
      </c>
      <c r="C251" s="485" t="s">
        <v>1396</v>
      </c>
      <c r="D251" s="485" t="s">
        <v>1464</v>
      </c>
      <c r="E251" s="485" t="s">
        <v>1381</v>
      </c>
      <c r="F251" s="486">
        <v>201700</v>
      </c>
      <c r="G251" s="486">
        <v>209912</v>
      </c>
      <c r="H251" s="485" t="s">
        <v>1405</v>
      </c>
      <c r="I251" s="485" t="s">
        <v>1383</v>
      </c>
      <c r="J251">
        <f>+VLOOKUP(A251,Plantilla_Junio_2022!$B:$B,1,0)</f>
        <v>24010202</v>
      </c>
    </row>
    <row r="252" spans="1:10">
      <c r="A252" s="487">
        <v>24010203</v>
      </c>
      <c r="B252" s="485" t="s">
        <v>617</v>
      </c>
      <c r="C252" s="485" t="s">
        <v>1421</v>
      </c>
      <c r="D252" s="485" t="s">
        <v>1464</v>
      </c>
      <c r="E252" s="485" t="s">
        <v>1381</v>
      </c>
      <c r="F252" s="486">
        <v>201700</v>
      </c>
      <c r="G252" s="486">
        <v>209912</v>
      </c>
      <c r="H252" s="485" t="s">
        <v>1382</v>
      </c>
      <c r="I252" s="485" t="s">
        <v>1383</v>
      </c>
      <c r="J252">
        <f>+VLOOKUP(A252,Plantilla_Junio_2022!$B:$B,1,0)</f>
        <v>24010203</v>
      </c>
    </row>
    <row r="253" spans="1:10">
      <c r="A253" s="487">
        <v>24010204</v>
      </c>
      <c r="B253" s="485" t="s">
        <v>618</v>
      </c>
      <c r="C253" s="485" t="s">
        <v>1396</v>
      </c>
      <c r="D253" s="485" t="s">
        <v>1464</v>
      </c>
      <c r="E253" s="485" t="s">
        <v>1381</v>
      </c>
      <c r="F253" s="486">
        <v>201700</v>
      </c>
      <c r="G253" s="486">
        <v>209912</v>
      </c>
      <c r="H253" s="485" t="s">
        <v>1405</v>
      </c>
      <c r="I253" s="485" t="s">
        <v>1383</v>
      </c>
      <c r="J253">
        <f>+VLOOKUP(A253,Plantilla_Junio_2022!$B:$B,1,0)</f>
        <v>24010204</v>
      </c>
    </row>
    <row r="254" spans="1:10">
      <c r="A254" s="487">
        <v>24250101</v>
      </c>
      <c r="B254" s="485" t="s">
        <v>620</v>
      </c>
      <c r="C254" s="485" t="s">
        <v>1396</v>
      </c>
      <c r="D254" s="485" t="s">
        <v>1465</v>
      </c>
      <c r="E254" s="485" t="s">
        <v>1381</v>
      </c>
      <c r="F254" s="486">
        <v>201700</v>
      </c>
      <c r="G254" s="486">
        <v>209912</v>
      </c>
      <c r="H254" s="485" t="s">
        <v>1405</v>
      </c>
      <c r="I254" s="485" t="s">
        <v>1383</v>
      </c>
      <c r="J254">
        <f>+VLOOKUP(A254,Plantilla_Junio_2022!$B:$B,1,0)</f>
        <v>24250101</v>
      </c>
    </row>
    <row r="255" spans="1:10">
      <c r="A255" s="487">
        <v>24250102</v>
      </c>
      <c r="B255" s="485" t="s">
        <v>621</v>
      </c>
      <c r="C255" s="485" t="s">
        <v>1396</v>
      </c>
      <c r="D255" s="485" t="s">
        <v>1465</v>
      </c>
      <c r="E255" s="485" t="s">
        <v>1381</v>
      </c>
      <c r="F255" s="486">
        <v>201700</v>
      </c>
      <c r="G255" s="486">
        <v>209912</v>
      </c>
      <c r="H255" s="485" t="s">
        <v>1405</v>
      </c>
      <c r="I255" s="485" t="s">
        <v>1383</v>
      </c>
      <c r="J255">
        <f>+VLOOKUP(A255,Plantilla_Junio_2022!$B:$B,1,0)</f>
        <v>24250102</v>
      </c>
    </row>
    <row r="256" spans="1:10">
      <c r="A256" s="487">
        <v>24250103</v>
      </c>
      <c r="B256" s="485" t="s">
        <v>498</v>
      </c>
      <c r="C256" s="485" t="s">
        <v>1396</v>
      </c>
      <c r="D256" s="485" t="s">
        <v>1465</v>
      </c>
      <c r="E256" s="485" t="s">
        <v>1381</v>
      </c>
      <c r="F256" s="486">
        <v>201700</v>
      </c>
      <c r="G256" s="486">
        <v>209912</v>
      </c>
      <c r="H256" s="485" t="s">
        <v>1405</v>
      </c>
      <c r="I256" s="485" t="s">
        <v>1383</v>
      </c>
      <c r="J256">
        <f>+VLOOKUP(A256,Plantilla_Junio_2022!$B:$B,1,0)</f>
        <v>24250103</v>
      </c>
    </row>
    <row r="257" spans="1:10">
      <c r="A257" s="487">
        <v>24250104</v>
      </c>
      <c r="B257" s="485" t="s">
        <v>622</v>
      </c>
      <c r="C257" s="485" t="s">
        <v>1403</v>
      </c>
      <c r="D257" s="485" t="s">
        <v>1465</v>
      </c>
      <c r="E257" s="485" t="s">
        <v>1381</v>
      </c>
      <c r="F257" s="486">
        <v>201700</v>
      </c>
      <c r="G257" s="486">
        <v>209912</v>
      </c>
      <c r="H257" s="485" t="s">
        <v>1382</v>
      </c>
      <c r="I257" s="485" t="s">
        <v>1383</v>
      </c>
      <c r="J257">
        <f>+VLOOKUP(A257,Plantilla_Junio_2022!$B:$B,1,0)</f>
        <v>24250104</v>
      </c>
    </row>
    <row r="258" spans="1:10">
      <c r="A258" s="487">
        <v>24250105</v>
      </c>
      <c r="B258" s="485" t="s">
        <v>623</v>
      </c>
      <c r="C258" s="485" t="s">
        <v>1403</v>
      </c>
      <c r="D258" s="485" t="s">
        <v>1465</v>
      </c>
      <c r="E258" s="485" t="s">
        <v>1381</v>
      </c>
      <c r="F258" s="486">
        <v>201700</v>
      </c>
      <c r="G258" s="486">
        <v>209912</v>
      </c>
      <c r="H258" s="485" t="s">
        <v>1382</v>
      </c>
      <c r="I258" s="485" t="s">
        <v>1383</v>
      </c>
      <c r="J258">
        <f>+VLOOKUP(A258,Plantilla_Junio_2022!$B:$B,1,0)</f>
        <v>24250105</v>
      </c>
    </row>
    <row r="259" spans="1:10">
      <c r="A259" s="487">
        <v>24250106</v>
      </c>
      <c r="B259" s="485" t="s">
        <v>624</v>
      </c>
      <c r="C259" s="485" t="s">
        <v>1403</v>
      </c>
      <c r="D259" s="485" t="s">
        <v>1465</v>
      </c>
      <c r="E259" s="485" t="s">
        <v>1381</v>
      </c>
      <c r="F259" s="486">
        <v>201700</v>
      </c>
      <c r="G259" s="486">
        <v>209912</v>
      </c>
      <c r="H259" s="485" t="s">
        <v>1382</v>
      </c>
      <c r="I259" s="485" t="s">
        <v>1383</v>
      </c>
      <c r="J259">
        <f>+VLOOKUP(A259,Plantilla_Junio_2022!$B:$B,1,0)</f>
        <v>24250106</v>
      </c>
    </row>
    <row r="260" spans="1:10">
      <c r="A260" s="487">
        <v>24250107</v>
      </c>
      <c r="B260" s="485" t="s">
        <v>625</v>
      </c>
      <c r="C260" s="485" t="s">
        <v>1396</v>
      </c>
      <c r="D260" s="485" t="s">
        <v>1465</v>
      </c>
      <c r="E260" s="485" t="s">
        <v>1381</v>
      </c>
      <c r="F260" s="486">
        <v>201700</v>
      </c>
      <c r="G260" s="486">
        <v>209912</v>
      </c>
      <c r="H260" s="485" t="s">
        <v>1405</v>
      </c>
      <c r="I260" s="485" t="s">
        <v>1383</v>
      </c>
      <c r="J260">
        <f>+VLOOKUP(A260,Plantilla_Junio_2022!$B:$B,1,0)</f>
        <v>24250107</v>
      </c>
    </row>
    <row r="261" spans="1:10">
      <c r="A261" s="487">
        <v>24250108</v>
      </c>
      <c r="B261" s="485" t="s">
        <v>626</v>
      </c>
      <c r="C261" s="485" t="s">
        <v>1396</v>
      </c>
      <c r="D261" s="485" t="s">
        <v>1465</v>
      </c>
      <c r="E261" s="485" t="s">
        <v>1381</v>
      </c>
      <c r="F261" s="486">
        <v>201700</v>
      </c>
      <c r="G261" s="486">
        <v>209912</v>
      </c>
      <c r="H261" s="485" t="s">
        <v>1405</v>
      </c>
      <c r="I261" s="485" t="s">
        <v>1383</v>
      </c>
      <c r="J261">
        <f>+VLOOKUP(A261,Plantilla_Junio_2022!$B:$B,1,0)</f>
        <v>24250108</v>
      </c>
    </row>
    <row r="262" spans="1:10">
      <c r="A262" s="487">
        <v>24250109</v>
      </c>
      <c r="B262" s="485" t="s">
        <v>627</v>
      </c>
      <c r="C262" s="485" t="s">
        <v>1403</v>
      </c>
      <c r="D262" s="485" t="s">
        <v>1465</v>
      </c>
      <c r="E262" s="485" t="s">
        <v>1381</v>
      </c>
      <c r="F262" s="486">
        <v>201700</v>
      </c>
      <c r="G262" s="486">
        <v>209912</v>
      </c>
      <c r="H262" s="485" t="s">
        <v>1382</v>
      </c>
      <c r="I262" s="485" t="s">
        <v>1383</v>
      </c>
      <c r="J262">
        <f>+VLOOKUP(A262,Plantilla_Junio_2022!$B:$B,1,0)</f>
        <v>24250109</v>
      </c>
    </row>
    <row r="263" spans="1:10">
      <c r="A263" s="487">
        <v>24250110</v>
      </c>
      <c r="B263" s="485" t="s">
        <v>628</v>
      </c>
      <c r="C263" s="485" t="s">
        <v>1396</v>
      </c>
      <c r="D263" s="485" t="s">
        <v>1465</v>
      </c>
      <c r="E263" s="485" t="s">
        <v>1381</v>
      </c>
      <c r="F263" s="486">
        <v>201700</v>
      </c>
      <c r="G263" s="486">
        <v>209912</v>
      </c>
      <c r="H263" s="485" t="s">
        <v>1405</v>
      </c>
      <c r="I263" s="485" t="s">
        <v>1383</v>
      </c>
      <c r="J263">
        <f>+VLOOKUP(A263,Plantilla_Junio_2022!$B:$B,1,0)</f>
        <v>24250110</v>
      </c>
    </row>
    <row r="264" spans="1:10">
      <c r="A264" s="487">
        <v>24250111</v>
      </c>
      <c r="B264" s="485" t="s">
        <v>629</v>
      </c>
      <c r="C264" s="485" t="s">
        <v>1396</v>
      </c>
      <c r="D264" s="485" t="s">
        <v>1465</v>
      </c>
      <c r="E264" s="485" t="s">
        <v>1381</v>
      </c>
      <c r="F264" s="486">
        <v>201700</v>
      </c>
      <c r="G264" s="486">
        <v>209912</v>
      </c>
      <c r="H264" s="485" t="s">
        <v>1405</v>
      </c>
      <c r="I264" s="485" t="s">
        <v>1383</v>
      </c>
      <c r="J264">
        <f>+VLOOKUP(A264,Plantilla_Junio_2022!$B:$B,1,0)</f>
        <v>24250111</v>
      </c>
    </row>
    <row r="265" spans="1:10">
      <c r="A265" s="487">
        <v>24250112</v>
      </c>
      <c r="B265" s="485" t="s">
        <v>501</v>
      </c>
      <c r="C265" s="485" t="s">
        <v>1396</v>
      </c>
      <c r="D265" s="485" t="s">
        <v>1465</v>
      </c>
      <c r="E265" s="485" t="s">
        <v>1381</v>
      </c>
      <c r="F265" s="486">
        <v>201700</v>
      </c>
      <c r="G265" s="486">
        <v>209912</v>
      </c>
      <c r="H265" s="485" t="s">
        <v>1405</v>
      </c>
      <c r="I265" s="485" t="s">
        <v>1383</v>
      </c>
      <c r="J265">
        <f>+VLOOKUP(A265,Plantilla_Junio_2022!$B:$B,1,0)</f>
        <v>24250112</v>
      </c>
    </row>
    <row r="266" spans="1:10">
      <c r="A266" s="487">
        <v>24250113</v>
      </c>
      <c r="B266" s="485" t="s">
        <v>630</v>
      </c>
      <c r="C266" s="485" t="s">
        <v>1396</v>
      </c>
      <c r="D266" s="485" t="s">
        <v>1465</v>
      </c>
      <c r="E266" s="485" t="s">
        <v>1381</v>
      </c>
      <c r="F266" s="486">
        <v>201700</v>
      </c>
      <c r="G266" s="486">
        <v>209912</v>
      </c>
      <c r="H266" s="485" t="s">
        <v>1405</v>
      </c>
      <c r="I266" s="485" t="s">
        <v>1383</v>
      </c>
      <c r="J266">
        <f>+VLOOKUP(A266,Plantilla_Junio_2022!$B:$B,1,0)</f>
        <v>24250113</v>
      </c>
    </row>
    <row r="267" spans="1:10">
      <c r="A267" s="487">
        <v>24250114</v>
      </c>
      <c r="B267" s="485" t="s">
        <v>631</v>
      </c>
      <c r="C267" s="485" t="s">
        <v>1396</v>
      </c>
      <c r="D267" s="485" t="s">
        <v>1465</v>
      </c>
      <c r="E267" s="485" t="s">
        <v>1381</v>
      </c>
      <c r="F267" s="486">
        <v>201700</v>
      </c>
      <c r="G267" s="486">
        <v>209912</v>
      </c>
      <c r="H267" s="485" t="s">
        <v>1382</v>
      </c>
      <c r="I267" s="485" t="s">
        <v>1383</v>
      </c>
      <c r="J267">
        <f>+VLOOKUP(A267,Plantilla_Junio_2022!$B:$B,1,0)</f>
        <v>24250114</v>
      </c>
    </row>
    <row r="268" spans="1:10">
      <c r="A268" s="487">
        <v>24250115</v>
      </c>
      <c r="B268" s="485" t="s">
        <v>632</v>
      </c>
      <c r="C268" s="485" t="s">
        <v>1403</v>
      </c>
      <c r="D268" s="485" t="s">
        <v>1465</v>
      </c>
      <c r="E268" s="485" t="s">
        <v>1381</v>
      </c>
      <c r="F268" s="486">
        <v>201700</v>
      </c>
      <c r="G268" s="486">
        <v>209912</v>
      </c>
      <c r="H268" s="485" t="s">
        <v>1405</v>
      </c>
      <c r="I268" s="485" t="s">
        <v>1383</v>
      </c>
      <c r="J268">
        <f>+VLOOKUP(A268,Plantilla_Junio_2022!$B:$B,1,0)</f>
        <v>24250115</v>
      </c>
    </row>
    <row r="269" spans="1:10">
      <c r="A269" s="487">
        <v>24250116</v>
      </c>
      <c r="B269" s="485" t="s">
        <v>633</v>
      </c>
      <c r="C269" s="485" t="s">
        <v>1396</v>
      </c>
      <c r="D269" s="485" t="s">
        <v>1465</v>
      </c>
      <c r="E269" s="485" t="s">
        <v>1381</v>
      </c>
      <c r="F269" s="486">
        <v>201700</v>
      </c>
      <c r="G269" s="486">
        <v>209912</v>
      </c>
      <c r="H269" s="485" t="s">
        <v>1405</v>
      </c>
      <c r="I269" s="485" t="s">
        <v>1383</v>
      </c>
      <c r="J269">
        <f>+VLOOKUP(A269,Plantilla_Junio_2022!$B:$B,1,0)</f>
        <v>24250116</v>
      </c>
    </row>
    <row r="270" spans="1:10">
      <c r="A270" s="487">
        <v>24250195</v>
      </c>
      <c r="B270" s="485" t="s">
        <v>634</v>
      </c>
      <c r="C270" s="485" t="s">
        <v>1396</v>
      </c>
      <c r="D270" s="485" t="s">
        <v>1465</v>
      </c>
      <c r="E270" s="485" t="s">
        <v>1381</v>
      </c>
      <c r="F270" s="486">
        <v>201700</v>
      </c>
      <c r="G270" s="486">
        <v>209912</v>
      </c>
      <c r="H270" s="485" t="s">
        <v>1382</v>
      </c>
      <c r="I270" s="485" t="s">
        <v>1383</v>
      </c>
      <c r="J270">
        <f>+VLOOKUP(A270,Plantilla_Junio_2022!$B:$B,1,0)</f>
        <v>24250195</v>
      </c>
    </row>
    <row r="271" spans="1:10">
      <c r="A271" s="487">
        <v>24250201</v>
      </c>
      <c r="B271" s="485" t="s">
        <v>622</v>
      </c>
      <c r="C271" s="485" t="s">
        <v>1403</v>
      </c>
      <c r="D271" s="485" t="s">
        <v>1466</v>
      </c>
      <c r="E271" s="485" t="s">
        <v>1381</v>
      </c>
      <c r="F271" s="486">
        <v>201700</v>
      </c>
      <c r="G271" s="486">
        <v>209912</v>
      </c>
      <c r="H271" s="485" t="s">
        <v>1405</v>
      </c>
      <c r="I271" s="485" t="s">
        <v>1383</v>
      </c>
      <c r="J271">
        <f>+VLOOKUP(A271,Plantilla_Junio_2022!$B:$B,1,0)</f>
        <v>24250201</v>
      </c>
    </row>
    <row r="272" spans="1:10">
      <c r="A272" s="487">
        <v>24250202</v>
      </c>
      <c r="B272" s="485" t="s">
        <v>636</v>
      </c>
      <c r="C272" s="485" t="s">
        <v>1403</v>
      </c>
      <c r="D272" s="485" t="s">
        <v>1466</v>
      </c>
      <c r="E272" s="485" t="s">
        <v>1381</v>
      </c>
      <c r="F272" s="486">
        <v>201700</v>
      </c>
      <c r="G272" s="486">
        <v>209912</v>
      </c>
      <c r="H272" s="485" t="s">
        <v>1405</v>
      </c>
      <c r="I272" s="485" t="s">
        <v>1383</v>
      </c>
      <c r="J272">
        <f>+VLOOKUP(A272,Plantilla_Junio_2022!$B:$B,1,0)</f>
        <v>24250202</v>
      </c>
    </row>
    <row r="273" spans="1:10">
      <c r="A273" s="487">
        <v>24250203</v>
      </c>
      <c r="B273" s="485" t="s">
        <v>637</v>
      </c>
      <c r="C273" s="485" t="s">
        <v>1403</v>
      </c>
      <c r="D273" s="485" t="s">
        <v>1466</v>
      </c>
      <c r="E273" s="485" t="s">
        <v>1381</v>
      </c>
      <c r="F273" s="486">
        <v>201700</v>
      </c>
      <c r="G273" s="486">
        <v>209912</v>
      </c>
      <c r="H273" s="485" t="s">
        <v>1405</v>
      </c>
      <c r="I273" s="485" t="s">
        <v>1383</v>
      </c>
      <c r="J273">
        <f>+VLOOKUP(A273,Plantilla_Junio_2022!$B:$B,1,0)</f>
        <v>24250203</v>
      </c>
    </row>
    <row r="274" spans="1:10">
      <c r="A274" s="487">
        <v>24250301</v>
      </c>
      <c r="B274" s="485" t="s">
        <v>639</v>
      </c>
      <c r="C274" s="485" t="s">
        <v>1403</v>
      </c>
      <c r="D274" s="485" t="s">
        <v>1467</v>
      </c>
      <c r="E274" s="485" t="s">
        <v>1381</v>
      </c>
      <c r="F274" s="486">
        <v>201700</v>
      </c>
      <c r="G274" s="486">
        <v>209912</v>
      </c>
      <c r="H274" s="485" t="s">
        <v>1405</v>
      </c>
      <c r="I274" s="485" t="s">
        <v>1383</v>
      </c>
      <c r="J274">
        <f>+VLOOKUP(A274,Plantilla_Junio_2022!$B:$B,1,0)</f>
        <v>24250301</v>
      </c>
    </row>
    <row r="275" spans="1:10">
      <c r="A275" s="487">
        <v>24250302</v>
      </c>
      <c r="B275" s="485" t="s">
        <v>640</v>
      </c>
      <c r="C275" s="485" t="s">
        <v>1403</v>
      </c>
      <c r="D275" s="485" t="s">
        <v>1467</v>
      </c>
      <c r="E275" s="485" t="s">
        <v>1381</v>
      </c>
      <c r="F275" s="486">
        <v>201700</v>
      </c>
      <c r="G275" s="486">
        <v>209912</v>
      </c>
      <c r="H275" s="485" t="s">
        <v>1405</v>
      </c>
      <c r="I275" s="485" t="s">
        <v>1383</v>
      </c>
      <c r="J275">
        <f>+VLOOKUP(A275,Plantilla_Junio_2022!$B:$B,1,0)</f>
        <v>24250302</v>
      </c>
    </row>
    <row r="276" spans="1:10">
      <c r="A276" s="487">
        <v>24250303</v>
      </c>
      <c r="B276" s="485" t="s">
        <v>641</v>
      </c>
      <c r="C276" s="485" t="s">
        <v>1403</v>
      </c>
      <c r="D276" s="485" t="s">
        <v>1467</v>
      </c>
      <c r="E276" s="485" t="s">
        <v>1381</v>
      </c>
      <c r="F276" s="486">
        <v>201700</v>
      </c>
      <c r="G276" s="486">
        <v>209912</v>
      </c>
      <c r="H276" s="485" t="s">
        <v>1405</v>
      </c>
      <c r="I276" s="485" t="s">
        <v>1383</v>
      </c>
      <c r="J276">
        <f>+VLOOKUP(A276,Plantilla_Junio_2022!$B:$B,1,0)</f>
        <v>24250303</v>
      </c>
    </row>
    <row r="277" spans="1:10">
      <c r="A277" s="487">
        <v>24250401</v>
      </c>
      <c r="B277" s="485" t="s">
        <v>642</v>
      </c>
      <c r="C277" s="485" t="s">
        <v>1403</v>
      </c>
      <c r="D277" s="485" t="s">
        <v>1468</v>
      </c>
      <c r="E277" s="485" t="s">
        <v>1381</v>
      </c>
      <c r="F277" s="486">
        <v>201700</v>
      </c>
      <c r="G277" s="486">
        <v>209912</v>
      </c>
      <c r="H277" s="485" t="s">
        <v>1405</v>
      </c>
      <c r="I277" s="485" t="s">
        <v>1383</v>
      </c>
      <c r="J277">
        <f>+VLOOKUP(A277,Plantilla_Junio_2022!$B:$B,1,0)</f>
        <v>24250401</v>
      </c>
    </row>
    <row r="278" spans="1:10">
      <c r="A278" s="487">
        <v>24360101</v>
      </c>
      <c r="B278" s="485" t="s">
        <v>643</v>
      </c>
      <c r="C278" s="485" t="s">
        <v>1396</v>
      </c>
      <c r="D278" s="485" t="s">
        <v>1469</v>
      </c>
      <c r="E278" s="485" t="s">
        <v>1381</v>
      </c>
      <c r="F278" s="486">
        <v>201700</v>
      </c>
      <c r="G278" s="486">
        <v>209912</v>
      </c>
      <c r="H278" s="485" t="s">
        <v>1405</v>
      </c>
      <c r="I278" s="485" t="s">
        <v>1383</v>
      </c>
      <c r="J278">
        <f>+VLOOKUP(A278,Plantilla_Junio_2022!$B:$B,1,0)</f>
        <v>24360101</v>
      </c>
    </row>
    <row r="279" spans="1:10">
      <c r="A279" s="487">
        <v>24360201</v>
      </c>
      <c r="B279" s="485" t="s">
        <v>645</v>
      </c>
      <c r="C279" s="485" t="s">
        <v>1396</v>
      </c>
      <c r="D279" s="485" t="s">
        <v>1470</v>
      </c>
      <c r="E279" s="485" t="s">
        <v>1381</v>
      </c>
      <c r="F279" s="486">
        <v>201700</v>
      </c>
      <c r="G279" s="486">
        <v>209912</v>
      </c>
      <c r="H279" s="485" t="s">
        <v>1382</v>
      </c>
      <c r="I279" s="485" t="s">
        <v>1383</v>
      </c>
      <c r="J279">
        <f>+VLOOKUP(A279,Plantilla_Junio_2022!$B:$B,1,0)</f>
        <v>24360201</v>
      </c>
    </row>
    <row r="280" spans="1:10">
      <c r="A280" s="487">
        <v>24360202</v>
      </c>
      <c r="B280" s="485" t="s">
        <v>646</v>
      </c>
      <c r="C280" s="485" t="s">
        <v>1396</v>
      </c>
      <c r="D280" s="485" t="s">
        <v>1470</v>
      </c>
      <c r="E280" s="485" t="s">
        <v>1381</v>
      </c>
      <c r="F280" s="486">
        <v>201700</v>
      </c>
      <c r="G280" s="486">
        <v>209912</v>
      </c>
      <c r="H280" s="485" t="s">
        <v>1382</v>
      </c>
      <c r="I280" s="485" t="s">
        <v>1383</v>
      </c>
      <c r="J280">
        <f>+VLOOKUP(A280,Plantilla_Junio_2022!$B:$B,1,0)</f>
        <v>24360202</v>
      </c>
    </row>
    <row r="281" spans="1:10">
      <c r="A281" s="487">
        <v>24360301</v>
      </c>
      <c r="B281" s="485" t="s">
        <v>648</v>
      </c>
      <c r="C281" s="485" t="s">
        <v>1396</v>
      </c>
      <c r="D281" s="485" t="s">
        <v>1471</v>
      </c>
      <c r="E281" s="485" t="s">
        <v>1381</v>
      </c>
      <c r="F281" s="486">
        <v>201700</v>
      </c>
      <c r="G281" s="486">
        <v>209912</v>
      </c>
      <c r="H281" s="485" t="s">
        <v>1382</v>
      </c>
      <c r="I281" s="485" t="s">
        <v>1383</v>
      </c>
      <c r="J281">
        <f>+VLOOKUP(A281,Plantilla_Junio_2022!$B:$B,1,0)</f>
        <v>24360301</v>
      </c>
    </row>
    <row r="282" spans="1:10">
      <c r="A282" s="487">
        <v>24360501</v>
      </c>
      <c r="B282" s="485" t="s">
        <v>650</v>
      </c>
      <c r="C282" s="485" t="s">
        <v>1396</v>
      </c>
      <c r="D282" s="485" t="s">
        <v>1472</v>
      </c>
      <c r="E282" s="485" t="s">
        <v>1381</v>
      </c>
      <c r="F282" s="486">
        <v>201700</v>
      </c>
      <c r="G282" s="486">
        <v>209912</v>
      </c>
      <c r="H282" s="485" t="s">
        <v>1382</v>
      </c>
      <c r="I282" s="485" t="s">
        <v>1383</v>
      </c>
      <c r="J282">
        <f>+VLOOKUP(A282,Plantilla_Junio_2022!$B:$B,1,0)</f>
        <v>24360501</v>
      </c>
    </row>
    <row r="283" spans="1:10">
      <c r="A283" s="487">
        <v>24360601</v>
      </c>
      <c r="B283" s="485" t="s">
        <v>651</v>
      </c>
      <c r="C283" s="485" t="s">
        <v>1396</v>
      </c>
      <c r="D283" s="485" t="s">
        <v>1473</v>
      </c>
      <c r="E283" s="485" t="s">
        <v>1381</v>
      </c>
      <c r="F283" s="486">
        <v>201700</v>
      </c>
      <c r="G283" s="486">
        <v>209912</v>
      </c>
      <c r="H283" s="485" t="s">
        <v>1382</v>
      </c>
      <c r="I283" s="485" t="s">
        <v>1383</v>
      </c>
      <c r="J283">
        <f>+VLOOKUP(A283,Plantilla_Junio_2022!$B:$B,1,0)</f>
        <v>24360601</v>
      </c>
    </row>
    <row r="284" spans="1:10">
      <c r="A284" s="487">
        <v>24360701</v>
      </c>
      <c r="B284" s="485" t="s">
        <v>653</v>
      </c>
      <c r="C284" s="485" t="s">
        <v>1396</v>
      </c>
      <c r="D284" s="485" t="s">
        <v>1474</v>
      </c>
      <c r="E284" s="485" t="s">
        <v>1381</v>
      </c>
      <c r="F284" s="486">
        <v>201700</v>
      </c>
      <c r="G284" s="486">
        <v>209912</v>
      </c>
      <c r="H284" s="485" t="s">
        <v>1382</v>
      </c>
      <c r="I284" s="485" t="s">
        <v>1383</v>
      </c>
      <c r="J284">
        <f>+VLOOKUP(A284,Plantilla_Junio_2022!$B:$B,1,0)</f>
        <v>24360701</v>
      </c>
    </row>
    <row r="285" spans="1:10">
      <c r="A285" s="487">
        <v>24360801</v>
      </c>
      <c r="B285" s="485" t="s">
        <v>655</v>
      </c>
      <c r="C285" s="485" t="s">
        <v>1396</v>
      </c>
      <c r="D285" s="485" t="s">
        <v>1475</v>
      </c>
      <c r="E285" s="485" t="s">
        <v>1381</v>
      </c>
      <c r="F285" s="486">
        <v>201700</v>
      </c>
      <c r="G285" s="486">
        <v>209912</v>
      </c>
      <c r="H285" s="485" t="s">
        <v>1382</v>
      </c>
      <c r="I285" s="485" t="s">
        <v>1383</v>
      </c>
      <c r="J285">
        <f>+VLOOKUP(A285,Plantilla_Junio_2022!$B:$B,1,0)</f>
        <v>24360801</v>
      </c>
    </row>
    <row r="286" spans="1:10">
      <c r="A286" s="487">
        <v>24361001</v>
      </c>
      <c r="B286" s="485" t="s">
        <v>657</v>
      </c>
      <c r="C286" s="485" t="s">
        <v>1396</v>
      </c>
      <c r="D286" s="485" t="s">
        <v>1476</v>
      </c>
      <c r="E286" s="485" t="s">
        <v>1381</v>
      </c>
      <c r="F286" s="486">
        <v>201700</v>
      </c>
      <c r="G286" s="486">
        <v>209912</v>
      </c>
      <c r="H286" s="485" t="s">
        <v>1382</v>
      </c>
      <c r="I286" s="485" t="s">
        <v>1383</v>
      </c>
      <c r="J286">
        <f>+VLOOKUP(A286,Plantilla_Junio_2022!$B:$B,1,0)</f>
        <v>24361001</v>
      </c>
    </row>
    <row r="287" spans="1:10">
      <c r="A287" s="487">
        <v>24361201</v>
      </c>
      <c r="B287" s="485" t="s">
        <v>659</v>
      </c>
      <c r="C287" s="485" t="s">
        <v>1396</v>
      </c>
      <c r="D287" s="485" t="s">
        <v>1477</v>
      </c>
      <c r="E287" s="485" t="s">
        <v>1381</v>
      </c>
      <c r="F287" s="486">
        <v>201700</v>
      </c>
      <c r="G287" s="486">
        <v>209912</v>
      </c>
      <c r="H287" s="485" t="s">
        <v>1382</v>
      </c>
      <c r="I287" s="485" t="s">
        <v>1383</v>
      </c>
      <c r="J287">
        <f>+VLOOKUP(A287,Plantilla_Junio_2022!$B:$B,1,0)</f>
        <v>24361201</v>
      </c>
    </row>
    <row r="288" spans="1:10">
      <c r="A288" s="487">
        <v>24362501</v>
      </c>
      <c r="B288" s="485" t="s">
        <v>661</v>
      </c>
      <c r="C288" s="485" t="s">
        <v>1396</v>
      </c>
      <c r="D288" s="485" t="s">
        <v>1478</v>
      </c>
      <c r="E288" s="485" t="s">
        <v>1381</v>
      </c>
      <c r="F288" s="486">
        <v>201700</v>
      </c>
      <c r="G288" s="486">
        <v>209912</v>
      </c>
      <c r="H288" s="485" t="s">
        <v>1382</v>
      </c>
      <c r="I288" s="485" t="s">
        <v>1383</v>
      </c>
      <c r="J288">
        <f>+VLOOKUP(A288,Plantilla_Junio_2022!$B:$B,1,0)</f>
        <v>24362501</v>
      </c>
    </row>
    <row r="289" spans="1:10">
      <c r="A289" s="487">
        <v>24362601</v>
      </c>
      <c r="B289" s="485" t="s">
        <v>663</v>
      </c>
      <c r="C289" s="485" t="s">
        <v>1396</v>
      </c>
      <c r="D289" s="485" t="s">
        <v>1479</v>
      </c>
      <c r="E289" s="485" t="s">
        <v>1381</v>
      </c>
      <c r="F289" s="486">
        <v>201700</v>
      </c>
      <c r="G289" s="486">
        <v>209912</v>
      </c>
      <c r="H289" s="485" t="s">
        <v>1382</v>
      </c>
      <c r="I289" s="485" t="s">
        <v>1383</v>
      </c>
      <c r="J289">
        <f>+VLOOKUP(A289,Plantilla_Junio_2022!$B:$B,1,0)</f>
        <v>24362601</v>
      </c>
    </row>
    <row r="290" spans="1:10">
      <c r="A290" s="487">
        <v>24362701</v>
      </c>
      <c r="B290" s="485" t="s">
        <v>665</v>
      </c>
      <c r="C290" s="485" t="s">
        <v>1396</v>
      </c>
      <c r="D290" s="485" t="s">
        <v>1480</v>
      </c>
      <c r="E290" s="485" t="s">
        <v>1381</v>
      </c>
      <c r="F290" s="486">
        <v>201700</v>
      </c>
      <c r="G290" s="486">
        <v>209912</v>
      </c>
      <c r="H290" s="485" t="s">
        <v>1382</v>
      </c>
      <c r="I290" s="485" t="s">
        <v>1383</v>
      </c>
      <c r="J290">
        <f>+VLOOKUP(A290,Plantilla_Junio_2022!$B:$B,1,0)</f>
        <v>24362701</v>
      </c>
    </row>
    <row r="291" spans="1:10">
      <c r="A291" s="487">
        <v>24362702</v>
      </c>
      <c r="B291" s="485" t="s">
        <v>666</v>
      </c>
      <c r="C291" s="485" t="s">
        <v>1396</v>
      </c>
      <c r="D291" s="485" t="s">
        <v>1480</v>
      </c>
      <c r="E291" s="485" t="s">
        <v>1381</v>
      </c>
      <c r="F291" s="486">
        <v>201700</v>
      </c>
      <c r="G291" s="486">
        <v>209912</v>
      </c>
      <c r="H291" s="485" t="s">
        <v>1382</v>
      </c>
      <c r="I291" s="485" t="s">
        <v>1383</v>
      </c>
      <c r="J291">
        <f>+VLOOKUP(A291,Plantilla_Junio_2022!$B:$B,1,0)</f>
        <v>24362702</v>
      </c>
    </row>
    <row r="292" spans="1:10">
      <c r="A292" s="487">
        <v>24362703</v>
      </c>
      <c r="B292" s="485" t="s">
        <v>667</v>
      </c>
      <c r="C292" s="485" t="s">
        <v>1396</v>
      </c>
      <c r="D292" s="485" t="s">
        <v>1480</v>
      </c>
      <c r="E292" s="485" t="s">
        <v>1381</v>
      </c>
      <c r="F292" s="486">
        <v>201700</v>
      </c>
      <c r="G292" s="486">
        <v>209912</v>
      </c>
      <c r="H292" s="485" t="s">
        <v>1382</v>
      </c>
      <c r="I292" s="485" t="s">
        <v>1383</v>
      </c>
      <c r="J292">
        <f>+VLOOKUP(A292,Plantilla_Junio_2022!$B:$B,1,0)</f>
        <v>24362703</v>
      </c>
    </row>
    <row r="293" spans="1:10">
      <c r="A293" s="487">
        <v>24362704</v>
      </c>
      <c r="B293" s="485" t="s">
        <v>668</v>
      </c>
      <c r="C293" s="485" t="s">
        <v>1396</v>
      </c>
      <c r="D293" s="485" t="s">
        <v>1480</v>
      </c>
      <c r="E293" s="485" t="s">
        <v>1381</v>
      </c>
      <c r="F293" s="486">
        <v>201700</v>
      </c>
      <c r="G293" s="486">
        <v>209912</v>
      </c>
      <c r="H293" s="485" t="s">
        <v>1382</v>
      </c>
      <c r="I293" s="485" t="s">
        <v>1383</v>
      </c>
      <c r="J293">
        <f>+VLOOKUP(A293,Plantilla_Junio_2022!$B:$B,1,0)</f>
        <v>24362704</v>
      </c>
    </row>
    <row r="294" spans="1:10">
      <c r="A294" s="487">
        <v>24362705</v>
      </c>
      <c r="B294" s="485" t="s">
        <v>669</v>
      </c>
      <c r="C294" s="485" t="s">
        <v>1396</v>
      </c>
      <c r="D294" s="485" t="s">
        <v>1480</v>
      </c>
      <c r="E294" s="485" t="s">
        <v>1381</v>
      </c>
      <c r="F294" s="486">
        <v>201700</v>
      </c>
      <c r="G294" s="486">
        <v>209912</v>
      </c>
      <c r="H294" s="485" t="s">
        <v>1382</v>
      </c>
      <c r="I294" s="485" t="s">
        <v>1383</v>
      </c>
      <c r="J294">
        <f>+VLOOKUP(A294,Plantilla_Junio_2022!$B:$B,1,0)</f>
        <v>24362705</v>
      </c>
    </row>
    <row r="295" spans="1:10">
      <c r="A295" s="487">
        <v>24362710</v>
      </c>
      <c r="B295" s="485" t="s">
        <v>670</v>
      </c>
      <c r="C295" s="485" t="s">
        <v>1396</v>
      </c>
      <c r="D295" s="485" t="s">
        <v>1480</v>
      </c>
      <c r="E295" s="485" t="s">
        <v>1381</v>
      </c>
      <c r="F295" s="486">
        <v>201700</v>
      </c>
      <c r="G295" s="486">
        <v>209912</v>
      </c>
      <c r="H295" s="485" t="s">
        <v>1405</v>
      </c>
      <c r="I295" s="485" t="s">
        <v>1383</v>
      </c>
      <c r="J295">
        <f>+VLOOKUP(A295,Plantilla_Junio_2022!$B:$B,1,0)</f>
        <v>24362710</v>
      </c>
    </row>
    <row r="296" spans="1:10">
      <c r="A296" s="487">
        <v>24400401</v>
      </c>
      <c r="B296" s="485" t="s">
        <v>673</v>
      </c>
      <c r="C296" s="485" t="s">
        <v>1396</v>
      </c>
      <c r="D296" s="485" t="s">
        <v>1481</v>
      </c>
      <c r="E296" s="485" t="s">
        <v>1381</v>
      </c>
      <c r="F296" s="486">
        <v>201700</v>
      </c>
      <c r="G296" s="486">
        <v>209912</v>
      </c>
      <c r="H296" s="485" t="s">
        <v>1405</v>
      </c>
      <c r="I296" s="485" t="s">
        <v>1383</v>
      </c>
      <c r="J296">
        <f>+VLOOKUP(A296,Plantilla_Junio_2022!$B:$B,1,0)</f>
        <v>24400401</v>
      </c>
    </row>
    <row r="297" spans="1:10">
      <c r="A297" s="487">
        <v>24401701</v>
      </c>
      <c r="B297" s="485" t="s">
        <v>675</v>
      </c>
      <c r="C297" s="485" t="s">
        <v>1396</v>
      </c>
      <c r="D297" s="485" t="s">
        <v>1482</v>
      </c>
      <c r="E297" s="485" t="s">
        <v>1381</v>
      </c>
      <c r="F297" s="486">
        <v>201700</v>
      </c>
      <c r="G297" s="486">
        <v>209912</v>
      </c>
      <c r="H297" s="485" t="s">
        <v>1382</v>
      </c>
      <c r="I297" s="485" t="s">
        <v>1383</v>
      </c>
      <c r="J297">
        <f>+VLOOKUP(A297,Plantilla_Junio_2022!$B:$B,1,0)</f>
        <v>24401701</v>
      </c>
    </row>
    <row r="298" spans="1:10">
      <c r="A298" s="487">
        <v>24402601</v>
      </c>
      <c r="B298" s="485" t="s">
        <v>677</v>
      </c>
      <c r="C298" s="485" t="s">
        <v>1396</v>
      </c>
      <c r="D298" s="485" t="s">
        <v>1483</v>
      </c>
      <c r="E298" s="485" t="s">
        <v>1381</v>
      </c>
      <c r="F298" s="486">
        <v>201700</v>
      </c>
      <c r="G298" s="486">
        <v>209912</v>
      </c>
      <c r="H298" s="485" t="s">
        <v>1382</v>
      </c>
      <c r="I298" s="485" t="s">
        <v>1383</v>
      </c>
      <c r="J298">
        <f>+VLOOKUP(A298,Plantilla_Junio_2022!$B:$B,1,0)</f>
        <v>24402601</v>
      </c>
    </row>
    <row r="299" spans="1:10">
      <c r="A299" s="487">
        <v>24450101</v>
      </c>
      <c r="B299" s="485" t="s">
        <v>679</v>
      </c>
      <c r="C299" s="485" t="s">
        <v>1447</v>
      </c>
      <c r="D299" s="485" t="s">
        <v>1484</v>
      </c>
      <c r="E299" s="485" t="s">
        <v>1381</v>
      </c>
      <c r="F299" s="486">
        <v>201700</v>
      </c>
      <c r="G299" s="486">
        <v>209912</v>
      </c>
      <c r="H299" s="485" t="s">
        <v>1382</v>
      </c>
      <c r="I299" s="485" t="s">
        <v>1383</v>
      </c>
      <c r="J299">
        <f>+VLOOKUP(A299,Plantilla_Junio_2022!$B:$B,1,0)</f>
        <v>24450101</v>
      </c>
    </row>
    <row r="300" spans="1:10">
      <c r="A300" s="487">
        <v>24450201</v>
      </c>
      <c r="B300" s="485" t="s">
        <v>681</v>
      </c>
      <c r="C300" s="485" t="s">
        <v>1447</v>
      </c>
      <c r="D300" s="485" t="s">
        <v>1485</v>
      </c>
      <c r="E300" s="485" t="s">
        <v>1381</v>
      </c>
      <c r="F300" s="486">
        <v>201700</v>
      </c>
      <c r="G300" s="486">
        <v>209912</v>
      </c>
      <c r="H300" s="485" t="s">
        <v>1382</v>
      </c>
      <c r="I300" s="485" t="s">
        <v>1383</v>
      </c>
      <c r="J300">
        <f>+VLOOKUP(A300,Plantilla_Junio_2022!$B:$B,1,0)</f>
        <v>24450201</v>
      </c>
    </row>
    <row r="301" spans="1:10">
      <c r="A301" s="487">
        <v>24450202</v>
      </c>
      <c r="B301" s="485" t="s">
        <v>682</v>
      </c>
      <c r="C301" s="485" t="s">
        <v>1399</v>
      </c>
      <c r="D301" s="485" t="s">
        <v>1485</v>
      </c>
      <c r="E301" s="485" t="s">
        <v>1381</v>
      </c>
      <c r="F301" s="486">
        <v>201700</v>
      </c>
      <c r="G301" s="486">
        <v>209912</v>
      </c>
      <c r="H301" s="485" t="s">
        <v>1382</v>
      </c>
      <c r="I301" s="485" t="s">
        <v>1383</v>
      </c>
      <c r="J301">
        <f>+VLOOKUP(A301,Plantilla_Junio_2022!$B:$B,1,0)</f>
        <v>24450202</v>
      </c>
    </row>
    <row r="302" spans="1:10">
      <c r="A302" s="487">
        <v>24450301</v>
      </c>
      <c r="B302" s="485" t="s">
        <v>684</v>
      </c>
      <c r="C302" s="485" t="s">
        <v>1441</v>
      </c>
      <c r="D302" s="485" t="s">
        <v>1486</v>
      </c>
      <c r="E302" s="485" t="s">
        <v>1381</v>
      </c>
      <c r="F302" s="486">
        <v>201700</v>
      </c>
      <c r="G302" s="486">
        <v>209912</v>
      </c>
      <c r="H302" s="485" t="s">
        <v>1382</v>
      </c>
      <c r="I302" s="485" t="s">
        <v>1383</v>
      </c>
      <c r="J302">
        <f>+VLOOKUP(A302,Plantilla_Junio_2022!$B:$B,1,0)</f>
        <v>24450301</v>
      </c>
    </row>
    <row r="303" spans="1:10">
      <c r="A303" s="487">
        <v>24450401</v>
      </c>
      <c r="B303" s="485" t="s">
        <v>686</v>
      </c>
      <c r="C303" s="485" t="s">
        <v>1441</v>
      </c>
      <c r="D303" s="485" t="s">
        <v>1487</v>
      </c>
      <c r="E303" s="485" t="s">
        <v>1381</v>
      </c>
      <c r="F303" s="486">
        <v>201700</v>
      </c>
      <c r="G303" s="486">
        <v>209912</v>
      </c>
      <c r="H303" s="485" t="s">
        <v>1382</v>
      </c>
      <c r="I303" s="485" t="s">
        <v>1383</v>
      </c>
      <c r="J303">
        <f>+VLOOKUP(A303,Plantilla_Junio_2022!$B:$B,1,0)</f>
        <v>24450401</v>
      </c>
    </row>
    <row r="304" spans="1:10">
      <c r="A304" s="487">
        <v>24450501</v>
      </c>
      <c r="B304" s="485" t="s">
        <v>689</v>
      </c>
      <c r="C304" s="485" t="s">
        <v>1441</v>
      </c>
      <c r="D304" s="485" t="s">
        <v>1488</v>
      </c>
      <c r="E304" s="485" t="s">
        <v>1381</v>
      </c>
      <c r="F304" s="486">
        <v>201700</v>
      </c>
      <c r="G304" s="486">
        <v>209912</v>
      </c>
      <c r="H304" s="485" t="s">
        <v>1382</v>
      </c>
      <c r="I304" s="485" t="s">
        <v>1383</v>
      </c>
      <c r="J304">
        <f>+VLOOKUP(A304,Plantilla_Junio_2022!$B:$B,1,0)</f>
        <v>24450501</v>
      </c>
    </row>
    <row r="305" spans="1:10">
      <c r="A305" s="487">
        <v>24450502</v>
      </c>
      <c r="B305" s="485" t="s">
        <v>690</v>
      </c>
      <c r="C305" s="485" t="s">
        <v>1441</v>
      </c>
      <c r="D305" s="485" t="s">
        <v>1488</v>
      </c>
      <c r="E305" s="485" t="s">
        <v>1381</v>
      </c>
      <c r="F305" s="486">
        <v>201700</v>
      </c>
      <c r="G305" s="486">
        <v>209912</v>
      </c>
      <c r="H305" s="485" t="s">
        <v>1382</v>
      </c>
      <c r="I305" s="485" t="s">
        <v>1383</v>
      </c>
      <c r="J305">
        <f>+VLOOKUP(A305,Plantilla_Junio_2022!$B:$B,1,0)</f>
        <v>24450502</v>
      </c>
    </row>
    <row r="306" spans="1:10">
      <c r="A306" s="487">
        <v>24450503</v>
      </c>
      <c r="B306" s="485" t="s">
        <v>687</v>
      </c>
      <c r="C306" s="485" t="s">
        <v>1396</v>
      </c>
      <c r="D306" s="485" t="s">
        <v>1488</v>
      </c>
      <c r="E306" s="485" t="s">
        <v>1381</v>
      </c>
      <c r="F306" s="486">
        <v>201700</v>
      </c>
      <c r="G306" s="486">
        <v>209912</v>
      </c>
      <c r="H306" s="485" t="s">
        <v>1382</v>
      </c>
      <c r="I306" s="485" t="s">
        <v>1383</v>
      </c>
      <c r="J306">
        <f>+VLOOKUP(A306,Plantilla_Junio_2022!$B:$B,1,0)</f>
        <v>24450503</v>
      </c>
    </row>
    <row r="307" spans="1:10">
      <c r="A307" s="487">
        <v>24450603</v>
      </c>
      <c r="B307" s="485" t="s">
        <v>692</v>
      </c>
      <c r="C307" s="485" t="s">
        <v>1441</v>
      </c>
      <c r="D307" s="485" t="s">
        <v>1489</v>
      </c>
      <c r="E307" s="485" t="s">
        <v>1381</v>
      </c>
      <c r="F307" s="486">
        <v>201700</v>
      </c>
      <c r="G307" s="486">
        <v>209912</v>
      </c>
      <c r="H307" s="485" t="s">
        <v>1382</v>
      </c>
      <c r="I307" s="485" t="s">
        <v>1383</v>
      </c>
      <c r="J307">
        <f>+VLOOKUP(A307,Plantilla_Junio_2022!$B:$B,1,0)</f>
        <v>24450603</v>
      </c>
    </row>
    <row r="308" spans="1:10">
      <c r="A308" s="487">
        <v>24450604</v>
      </c>
      <c r="B308" s="485" t="s">
        <v>693</v>
      </c>
      <c r="C308" s="485" t="s">
        <v>1441</v>
      </c>
      <c r="D308" s="485" t="s">
        <v>1489</v>
      </c>
      <c r="E308" s="485" t="s">
        <v>1381</v>
      </c>
      <c r="F308" s="486">
        <v>201700</v>
      </c>
      <c r="G308" s="486">
        <v>209912</v>
      </c>
      <c r="H308" s="485" t="s">
        <v>1382</v>
      </c>
      <c r="I308" s="485" t="s">
        <v>1383</v>
      </c>
      <c r="J308">
        <f>+VLOOKUP(A308,Plantilla_Junio_2022!$B:$B,1,0)</f>
        <v>24450604</v>
      </c>
    </row>
    <row r="309" spans="1:10">
      <c r="A309" s="487">
        <v>24450605</v>
      </c>
      <c r="B309" s="485" t="s">
        <v>694</v>
      </c>
      <c r="C309" s="485" t="s">
        <v>1396</v>
      </c>
      <c r="D309" s="485" t="s">
        <v>1489</v>
      </c>
      <c r="E309" s="485" t="s">
        <v>1381</v>
      </c>
      <c r="F309" s="486">
        <v>201700</v>
      </c>
      <c r="G309" s="486">
        <v>209912</v>
      </c>
      <c r="H309" s="485" t="s">
        <v>1382</v>
      </c>
      <c r="I309" s="485" t="s">
        <v>1383</v>
      </c>
      <c r="J309">
        <f>+VLOOKUP(A309,Plantilla_Junio_2022!$B:$B,1,0)</f>
        <v>24450605</v>
      </c>
    </row>
    <row r="310" spans="1:10">
      <c r="A310" s="487">
        <v>24450701</v>
      </c>
      <c r="B310" s="485" t="s">
        <v>696</v>
      </c>
      <c r="C310" s="485" t="s">
        <v>1447</v>
      </c>
      <c r="D310" s="485" t="s">
        <v>1490</v>
      </c>
      <c r="E310" s="485" t="s">
        <v>1381</v>
      </c>
      <c r="F310" s="486">
        <v>201700</v>
      </c>
      <c r="G310" s="486">
        <v>209912</v>
      </c>
      <c r="H310" s="485" t="s">
        <v>1382</v>
      </c>
      <c r="I310" s="485" t="s">
        <v>1383</v>
      </c>
      <c r="J310">
        <f>+VLOOKUP(A310,Plantilla_Junio_2022!$B:$B,1,0)</f>
        <v>24450701</v>
      </c>
    </row>
    <row r="311" spans="1:10">
      <c r="A311" s="487">
        <v>24450801</v>
      </c>
      <c r="B311" s="485" t="s">
        <v>698</v>
      </c>
      <c r="C311" s="485" t="s">
        <v>1447</v>
      </c>
      <c r="D311" s="485" t="s">
        <v>1491</v>
      </c>
      <c r="E311" s="485" t="s">
        <v>1381</v>
      </c>
      <c r="F311" s="486">
        <v>201700</v>
      </c>
      <c r="G311" s="486">
        <v>209912</v>
      </c>
      <c r="H311" s="485" t="s">
        <v>1382</v>
      </c>
      <c r="I311" s="485" t="s">
        <v>1383</v>
      </c>
      <c r="J311">
        <f>+VLOOKUP(A311,Plantilla_Junio_2022!$B:$B,1,0)</f>
        <v>24450801</v>
      </c>
    </row>
    <row r="312" spans="1:10">
      <c r="A312" s="487">
        <v>24457501</v>
      </c>
      <c r="B312" s="485" t="s">
        <v>700</v>
      </c>
      <c r="C312" s="485" t="s">
        <v>1396</v>
      </c>
      <c r="D312" s="485" t="s">
        <v>1492</v>
      </c>
      <c r="E312" s="485" t="s">
        <v>1381</v>
      </c>
      <c r="F312" s="486">
        <v>201700</v>
      </c>
      <c r="G312" s="486">
        <v>209912</v>
      </c>
      <c r="H312" s="485" t="s">
        <v>1382</v>
      </c>
      <c r="I312" s="485" t="s">
        <v>1383</v>
      </c>
      <c r="J312">
        <f>+VLOOKUP(A312,Plantilla_Junio_2022!$B:$B,1,0)</f>
        <v>24457501</v>
      </c>
    </row>
    <row r="313" spans="1:10">
      <c r="A313" s="487">
        <v>24457502</v>
      </c>
      <c r="B313" s="485" t="s">
        <v>701</v>
      </c>
      <c r="C313" s="485" t="s">
        <v>1396</v>
      </c>
      <c r="D313" s="485" t="s">
        <v>1492</v>
      </c>
      <c r="E313" s="485" t="s">
        <v>1381</v>
      </c>
      <c r="F313" s="486">
        <v>201700</v>
      </c>
      <c r="G313" s="486">
        <v>209912</v>
      </c>
      <c r="H313" s="485" t="s">
        <v>1382</v>
      </c>
      <c r="I313" s="485" t="s">
        <v>1383</v>
      </c>
      <c r="J313">
        <f>+VLOOKUP(A313,Plantilla_Junio_2022!$B:$B,1,0)</f>
        <v>24457502</v>
      </c>
    </row>
    <row r="314" spans="1:10">
      <c r="A314" s="487">
        <v>24457601</v>
      </c>
      <c r="B314" s="485" t="s">
        <v>703</v>
      </c>
      <c r="C314" s="485" t="s">
        <v>1493</v>
      </c>
      <c r="D314" s="485" t="s">
        <v>1494</v>
      </c>
      <c r="E314" s="485" t="s">
        <v>1381</v>
      </c>
      <c r="F314" s="486">
        <v>201700</v>
      </c>
      <c r="G314" s="486">
        <v>209912</v>
      </c>
      <c r="H314" s="485" t="s">
        <v>1382</v>
      </c>
      <c r="I314" s="485" t="s">
        <v>1383</v>
      </c>
      <c r="J314">
        <f>+VLOOKUP(A314,Plantilla_Junio_2022!$B:$B,1,0)</f>
        <v>24457601</v>
      </c>
    </row>
    <row r="315" spans="1:10">
      <c r="A315" s="487">
        <v>24458001</v>
      </c>
      <c r="B315" s="485" t="s">
        <v>705</v>
      </c>
      <c r="C315" s="485" t="s">
        <v>1493</v>
      </c>
      <c r="D315" s="485" t="s">
        <v>1495</v>
      </c>
      <c r="E315" s="485" t="s">
        <v>1381</v>
      </c>
      <c r="F315" s="486">
        <v>201700</v>
      </c>
      <c r="G315" s="486">
        <v>209912</v>
      </c>
      <c r="H315" s="485" t="s">
        <v>1405</v>
      </c>
      <c r="I315" s="485" t="s">
        <v>1383</v>
      </c>
      <c r="J315">
        <f>+VLOOKUP(A315,Plantilla_Junio_2022!$B:$B,1,0)</f>
        <v>24458001</v>
      </c>
    </row>
    <row r="316" spans="1:10">
      <c r="A316" s="487">
        <v>24458002</v>
      </c>
      <c r="B316" s="485" t="s">
        <v>706</v>
      </c>
      <c r="C316" s="485" t="s">
        <v>1441</v>
      </c>
      <c r="D316" s="485" t="s">
        <v>1495</v>
      </c>
      <c r="E316" s="485" t="s">
        <v>1381</v>
      </c>
      <c r="F316" s="486">
        <v>201700</v>
      </c>
      <c r="G316" s="486">
        <v>209912</v>
      </c>
      <c r="H316" s="485" t="s">
        <v>1405</v>
      </c>
      <c r="I316" s="485" t="s">
        <v>1383</v>
      </c>
      <c r="J316">
        <f>+VLOOKUP(A316,Plantilla_Junio_2022!$B:$B,1,0)</f>
        <v>24458002</v>
      </c>
    </row>
    <row r="317" spans="1:10">
      <c r="A317" s="487">
        <v>24500101</v>
      </c>
      <c r="B317" s="485" t="s">
        <v>709</v>
      </c>
      <c r="C317" s="485" t="s">
        <v>1396</v>
      </c>
      <c r="D317" s="485" t="s">
        <v>1496</v>
      </c>
      <c r="E317" s="485" t="s">
        <v>1381</v>
      </c>
      <c r="F317" s="486">
        <v>201700</v>
      </c>
      <c r="G317" s="486">
        <v>209912</v>
      </c>
      <c r="H317" s="485" t="s">
        <v>1405</v>
      </c>
      <c r="I317" s="485" t="s">
        <v>1383</v>
      </c>
      <c r="J317">
        <f>+VLOOKUP(A317,Plantilla_Junio_2022!$B:$B,1,0)</f>
        <v>24500101</v>
      </c>
    </row>
    <row r="318" spans="1:10">
      <c r="A318" s="487">
        <v>24500301</v>
      </c>
      <c r="B318" s="485" t="s">
        <v>711</v>
      </c>
      <c r="C318" s="485" t="s">
        <v>1396</v>
      </c>
      <c r="D318" s="485" t="s">
        <v>1497</v>
      </c>
      <c r="E318" s="485" t="s">
        <v>1381</v>
      </c>
      <c r="F318" s="486">
        <v>201700</v>
      </c>
      <c r="G318" s="486">
        <v>209912</v>
      </c>
      <c r="H318" s="485" t="s">
        <v>1405</v>
      </c>
      <c r="I318" s="485" t="s">
        <v>1383</v>
      </c>
      <c r="J318">
        <f>+VLOOKUP(A318,Plantilla_Junio_2022!$B:$B,1,0)</f>
        <v>24500301</v>
      </c>
    </row>
    <row r="319" spans="1:10">
      <c r="A319" s="487">
        <v>24530101</v>
      </c>
      <c r="B319" s="485" t="s">
        <v>714</v>
      </c>
      <c r="C319" s="485" t="s">
        <v>1447</v>
      </c>
      <c r="D319" s="485" t="s">
        <v>1498</v>
      </c>
      <c r="E319" s="485" t="s">
        <v>1381</v>
      </c>
      <c r="F319" s="486">
        <v>201700</v>
      </c>
      <c r="G319" s="486">
        <v>209912</v>
      </c>
      <c r="H319" s="485" t="s">
        <v>1382</v>
      </c>
      <c r="I319" s="485" t="s">
        <v>1383</v>
      </c>
      <c r="J319">
        <f>+VLOOKUP(A319,Plantilla_Junio_2022!$B:$B,1,0)</f>
        <v>24530101</v>
      </c>
    </row>
    <row r="320" spans="1:10">
      <c r="A320" s="487">
        <v>24530102</v>
      </c>
      <c r="B320" s="485" t="s">
        <v>715</v>
      </c>
      <c r="C320" s="485" t="s">
        <v>1399</v>
      </c>
      <c r="D320" s="485" t="s">
        <v>1498</v>
      </c>
      <c r="E320" s="485" t="s">
        <v>1381</v>
      </c>
      <c r="F320" s="486">
        <v>201700</v>
      </c>
      <c r="G320" s="486">
        <v>209912</v>
      </c>
      <c r="H320" s="485" t="s">
        <v>1382</v>
      </c>
      <c r="I320" s="485" t="s">
        <v>1383</v>
      </c>
      <c r="J320">
        <f>+VLOOKUP(A320,Plantilla_Junio_2022!$B:$B,1,0)</f>
        <v>24530102</v>
      </c>
    </row>
    <row r="321" spans="1:10">
      <c r="A321" s="487">
        <v>24530103</v>
      </c>
      <c r="B321" s="485" t="s">
        <v>716</v>
      </c>
      <c r="C321" s="485" t="s">
        <v>1447</v>
      </c>
      <c r="D321" s="485" t="s">
        <v>1498</v>
      </c>
      <c r="E321" s="485" t="s">
        <v>1381</v>
      </c>
      <c r="F321" s="486">
        <v>201700</v>
      </c>
      <c r="G321" s="486">
        <v>209912</v>
      </c>
      <c r="H321" s="485" t="s">
        <v>1382</v>
      </c>
      <c r="I321" s="485" t="s">
        <v>1383</v>
      </c>
      <c r="J321">
        <f>+VLOOKUP(A321,Plantilla_Junio_2022!$B:$B,1,0)</f>
        <v>24530103</v>
      </c>
    </row>
    <row r="322" spans="1:10">
      <c r="A322" s="487">
        <v>24530104</v>
      </c>
      <c r="B322" s="485" t="s">
        <v>717</v>
      </c>
      <c r="C322" s="485" t="s">
        <v>1399</v>
      </c>
      <c r="D322" s="485" t="s">
        <v>1498</v>
      </c>
      <c r="E322" s="485" t="s">
        <v>1381</v>
      </c>
      <c r="F322" s="486">
        <v>201700</v>
      </c>
      <c r="G322" s="486">
        <v>209912</v>
      </c>
      <c r="H322" s="485" t="s">
        <v>1382</v>
      </c>
      <c r="I322" s="485" t="s">
        <v>1383</v>
      </c>
      <c r="J322">
        <f>+VLOOKUP(A322,Plantilla_Junio_2022!$B:$B,1,0)</f>
        <v>24530104</v>
      </c>
    </row>
    <row r="323" spans="1:10">
      <c r="A323" s="487">
        <v>24530201</v>
      </c>
      <c r="B323" s="485" t="s">
        <v>719</v>
      </c>
      <c r="C323" s="485" t="s">
        <v>1436</v>
      </c>
      <c r="D323" s="485" t="s">
        <v>1499</v>
      </c>
      <c r="E323" s="485" t="s">
        <v>1381</v>
      </c>
      <c r="F323" s="486">
        <v>201700</v>
      </c>
      <c r="G323" s="486">
        <v>209912</v>
      </c>
      <c r="H323" s="485" t="s">
        <v>1382</v>
      </c>
      <c r="I323" s="485" t="s">
        <v>1383</v>
      </c>
      <c r="J323">
        <f>+VLOOKUP(A323,Plantilla_Junio_2022!$B:$B,1,0)</f>
        <v>24530201</v>
      </c>
    </row>
    <row r="324" spans="1:10">
      <c r="A324" s="487">
        <v>24530202</v>
      </c>
      <c r="B324" s="485" t="s">
        <v>720</v>
      </c>
      <c r="C324" s="485" t="s">
        <v>1436</v>
      </c>
      <c r="D324" s="485" t="s">
        <v>1499</v>
      </c>
      <c r="E324" s="485" t="s">
        <v>1381</v>
      </c>
      <c r="F324" s="486">
        <v>201700</v>
      </c>
      <c r="G324" s="486">
        <v>209912</v>
      </c>
      <c r="H324" s="485" t="s">
        <v>1382</v>
      </c>
      <c r="I324" s="485" t="s">
        <v>1383</v>
      </c>
      <c r="J324">
        <f>+VLOOKUP(A324,Plantilla_Junio_2022!$B:$B,1,0)</f>
        <v>24530202</v>
      </c>
    </row>
    <row r="325" spans="1:10">
      <c r="A325" s="487">
        <v>24530203</v>
      </c>
      <c r="B325" s="485" t="s">
        <v>721</v>
      </c>
      <c r="C325" s="485" t="s">
        <v>1436</v>
      </c>
      <c r="D325" s="485" t="s">
        <v>1499</v>
      </c>
      <c r="E325" s="485" t="s">
        <v>1381</v>
      </c>
      <c r="F325" s="486">
        <v>201700</v>
      </c>
      <c r="G325" s="486">
        <v>209912</v>
      </c>
      <c r="H325" s="485" t="s">
        <v>1382</v>
      </c>
      <c r="I325" s="485" t="s">
        <v>1383</v>
      </c>
      <c r="J325">
        <f>+VLOOKUP(A325,Plantilla_Junio_2022!$B:$B,1,0)</f>
        <v>24530203</v>
      </c>
    </row>
    <row r="326" spans="1:10">
      <c r="A326" s="487">
        <v>24530204</v>
      </c>
      <c r="B326" s="485" t="s">
        <v>722</v>
      </c>
      <c r="C326" s="485" t="s">
        <v>1436</v>
      </c>
      <c r="D326" s="485" t="s">
        <v>1499</v>
      </c>
      <c r="E326" s="485" t="s">
        <v>1381</v>
      </c>
      <c r="F326" s="486">
        <v>201700</v>
      </c>
      <c r="G326" s="486">
        <v>209912</v>
      </c>
      <c r="H326" s="485" t="s">
        <v>1382</v>
      </c>
      <c r="I326" s="485" t="s">
        <v>1383</v>
      </c>
      <c r="J326">
        <f>+VLOOKUP(A326,Plantilla_Junio_2022!$B:$B,1,0)</f>
        <v>24530204</v>
      </c>
    </row>
    <row r="327" spans="1:10">
      <c r="A327" s="487">
        <v>24530205</v>
      </c>
      <c r="B327" s="485" t="s">
        <v>723</v>
      </c>
      <c r="C327" s="485" t="s">
        <v>1436</v>
      </c>
      <c r="D327" s="485" t="s">
        <v>1499</v>
      </c>
      <c r="E327" s="485" t="s">
        <v>1381</v>
      </c>
      <c r="F327" s="486">
        <v>201700</v>
      </c>
      <c r="G327" s="486">
        <v>209912</v>
      </c>
      <c r="H327" s="485" t="s">
        <v>1382</v>
      </c>
      <c r="I327" s="485" t="s">
        <v>1383</v>
      </c>
      <c r="J327">
        <f>+VLOOKUP(A327,Plantilla_Junio_2022!$B:$B,1,0)</f>
        <v>24530205</v>
      </c>
    </row>
    <row r="328" spans="1:10">
      <c r="A328" s="487">
        <v>24530206</v>
      </c>
      <c r="B328" s="485" t="s">
        <v>724</v>
      </c>
      <c r="C328" s="485" t="s">
        <v>1436</v>
      </c>
      <c r="D328" s="485" t="s">
        <v>1499</v>
      </c>
      <c r="E328" s="485" t="s">
        <v>1381</v>
      </c>
      <c r="F328" s="486">
        <v>201700</v>
      </c>
      <c r="G328" s="486">
        <v>209912</v>
      </c>
      <c r="H328" s="485" t="s">
        <v>1382</v>
      </c>
      <c r="I328" s="485" t="s">
        <v>1383</v>
      </c>
      <c r="J328">
        <f>+VLOOKUP(A328,Plantilla_Junio_2022!$B:$B,1,0)</f>
        <v>24530206</v>
      </c>
    </row>
    <row r="329" spans="1:10">
      <c r="A329" s="487">
        <v>24530207</v>
      </c>
      <c r="B329" s="485" t="s">
        <v>725</v>
      </c>
      <c r="C329" s="485" t="s">
        <v>1436</v>
      </c>
      <c r="D329" s="485" t="s">
        <v>1499</v>
      </c>
      <c r="E329" s="485" t="s">
        <v>1381</v>
      </c>
      <c r="F329" s="486">
        <v>201700</v>
      </c>
      <c r="G329" s="486">
        <v>209912</v>
      </c>
      <c r="H329" s="485" t="s">
        <v>1382</v>
      </c>
      <c r="I329" s="485" t="s">
        <v>1383</v>
      </c>
      <c r="J329">
        <f>+VLOOKUP(A329,Plantilla_Junio_2022!$B:$B,1,0)</f>
        <v>24530207</v>
      </c>
    </row>
    <row r="330" spans="1:10">
      <c r="A330" s="487">
        <v>24530208</v>
      </c>
      <c r="B330" s="485" t="s">
        <v>726</v>
      </c>
      <c r="C330" s="485" t="s">
        <v>1436</v>
      </c>
      <c r="D330" s="485" t="s">
        <v>1499</v>
      </c>
      <c r="E330" s="485" t="s">
        <v>1381</v>
      </c>
      <c r="F330" s="486">
        <v>201700</v>
      </c>
      <c r="G330" s="486">
        <v>209912</v>
      </c>
      <c r="H330" s="485" t="s">
        <v>1382</v>
      </c>
      <c r="I330" s="485" t="s">
        <v>1383</v>
      </c>
      <c r="J330">
        <f>+VLOOKUP(A330,Plantilla_Junio_2022!$B:$B,1,0)</f>
        <v>24530208</v>
      </c>
    </row>
    <row r="331" spans="1:10">
      <c r="A331" s="487">
        <v>24530209</v>
      </c>
      <c r="B331" s="485" t="s">
        <v>727</v>
      </c>
      <c r="C331" s="485" t="s">
        <v>1436</v>
      </c>
      <c r="D331" s="485" t="s">
        <v>1499</v>
      </c>
      <c r="E331" s="485" t="s">
        <v>1381</v>
      </c>
      <c r="F331" s="486">
        <v>201700</v>
      </c>
      <c r="G331" s="486">
        <v>209912</v>
      </c>
      <c r="H331" s="485" t="s">
        <v>1382</v>
      </c>
      <c r="I331" s="485" t="s">
        <v>1383</v>
      </c>
      <c r="J331">
        <f>+VLOOKUP(A331,Plantilla_Junio_2022!$B:$B,1,0)</f>
        <v>24530209</v>
      </c>
    </row>
    <row r="332" spans="1:10">
      <c r="A332" s="487">
        <v>24530210</v>
      </c>
      <c r="B332" s="485" t="s">
        <v>728</v>
      </c>
      <c r="C332" s="485" t="s">
        <v>1436</v>
      </c>
      <c r="D332" s="485" t="s">
        <v>1499</v>
      </c>
      <c r="E332" s="485" t="s">
        <v>1381</v>
      </c>
      <c r="F332" s="486">
        <v>201700</v>
      </c>
      <c r="G332" s="486">
        <v>209912</v>
      </c>
      <c r="H332" s="485" t="s">
        <v>1382</v>
      </c>
      <c r="I332" s="485" t="s">
        <v>1383</v>
      </c>
      <c r="J332">
        <f>+VLOOKUP(A332,Plantilla_Junio_2022!$B:$B,1,0)</f>
        <v>24530210</v>
      </c>
    </row>
    <row r="333" spans="1:10">
      <c r="A333" s="487">
        <v>24530211</v>
      </c>
      <c r="B333" s="485" t="s">
        <v>729</v>
      </c>
      <c r="C333" s="485" t="s">
        <v>1436</v>
      </c>
      <c r="D333" s="485" t="s">
        <v>1499</v>
      </c>
      <c r="E333" s="485" t="s">
        <v>1381</v>
      </c>
      <c r="F333" s="486">
        <v>201700</v>
      </c>
      <c r="G333" s="486">
        <v>209912</v>
      </c>
      <c r="H333" s="485" t="s">
        <v>1382</v>
      </c>
      <c r="I333" s="485" t="s">
        <v>1383</v>
      </c>
      <c r="J333">
        <f>+VLOOKUP(A333,Plantilla_Junio_2022!$B:$B,1,0)</f>
        <v>24530211</v>
      </c>
    </row>
    <row r="334" spans="1:10">
      <c r="A334" s="487">
        <v>24530212</v>
      </c>
      <c r="B334" s="485" t="s">
        <v>730</v>
      </c>
      <c r="C334" s="485" t="s">
        <v>1436</v>
      </c>
      <c r="D334" s="485" t="s">
        <v>1499</v>
      </c>
      <c r="E334" s="485" t="s">
        <v>1381</v>
      </c>
      <c r="F334" s="486">
        <v>201700</v>
      </c>
      <c r="G334" s="486">
        <v>209912</v>
      </c>
      <c r="H334" s="485" t="s">
        <v>1382</v>
      </c>
      <c r="I334" s="485" t="s">
        <v>1383</v>
      </c>
      <c r="J334">
        <f>+VLOOKUP(A334,Plantilla_Junio_2022!$B:$B,1,0)</f>
        <v>24530212</v>
      </c>
    </row>
    <row r="335" spans="1:10">
      <c r="A335" s="487">
        <v>24530213</v>
      </c>
      <c r="B335" s="485" t="s">
        <v>731</v>
      </c>
      <c r="C335" s="485" t="s">
        <v>1436</v>
      </c>
      <c r="D335" s="485" t="s">
        <v>1499</v>
      </c>
      <c r="E335" s="485" t="s">
        <v>1381</v>
      </c>
      <c r="F335" s="486">
        <v>201700</v>
      </c>
      <c r="G335" s="486">
        <v>209912</v>
      </c>
      <c r="H335" s="485" t="s">
        <v>1382</v>
      </c>
      <c r="I335" s="485" t="s">
        <v>1383</v>
      </c>
      <c r="J335">
        <f>+VLOOKUP(A335,Plantilla_Junio_2022!$B:$B,1,0)</f>
        <v>24530213</v>
      </c>
    </row>
    <row r="336" spans="1:10">
      <c r="A336" s="487">
        <v>24530214</v>
      </c>
      <c r="B336" s="485" t="s">
        <v>732</v>
      </c>
      <c r="C336" s="485" t="s">
        <v>1436</v>
      </c>
      <c r="D336" s="485" t="s">
        <v>1499</v>
      </c>
      <c r="E336" s="485" t="s">
        <v>1381</v>
      </c>
      <c r="F336" s="486">
        <v>201700</v>
      </c>
      <c r="G336" s="486">
        <v>209912</v>
      </c>
      <c r="H336" s="485" t="s">
        <v>1382</v>
      </c>
      <c r="I336" s="485" t="s">
        <v>1383</v>
      </c>
      <c r="J336">
        <f>+VLOOKUP(A336,Plantilla_Junio_2022!$B:$B,1,0)</f>
        <v>24530214</v>
      </c>
    </row>
    <row r="337" spans="1:10">
      <c r="A337" s="487">
        <v>24530215</v>
      </c>
      <c r="B337" s="485" t="s">
        <v>733</v>
      </c>
      <c r="C337" s="485" t="s">
        <v>1452</v>
      </c>
      <c r="D337" s="485" t="s">
        <v>1499</v>
      </c>
      <c r="E337" s="485" t="s">
        <v>1381</v>
      </c>
      <c r="F337" s="486">
        <v>201700</v>
      </c>
      <c r="G337" s="486">
        <v>209912</v>
      </c>
      <c r="H337" s="485" t="s">
        <v>1382</v>
      </c>
      <c r="I337" s="485" t="s">
        <v>1383</v>
      </c>
      <c r="J337">
        <f>+VLOOKUP(A337,Plantilla_Junio_2022!$B:$B,1,0)</f>
        <v>24530215</v>
      </c>
    </row>
    <row r="338" spans="1:10">
      <c r="A338" s="487">
        <v>24530216</v>
      </c>
      <c r="B338" s="485" t="s">
        <v>734</v>
      </c>
      <c r="C338" s="485" t="s">
        <v>1436</v>
      </c>
      <c r="D338" s="485" t="s">
        <v>1499</v>
      </c>
      <c r="E338" s="485" t="s">
        <v>1381</v>
      </c>
      <c r="F338" s="486">
        <v>201700</v>
      </c>
      <c r="G338" s="486">
        <v>209912</v>
      </c>
      <c r="H338" s="485" t="s">
        <v>1382</v>
      </c>
      <c r="I338" s="485" t="s">
        <v>1383</v>
      </c>
      <c r="J338">
        <f>+VLOOKUP(A338,Plantilla_Junio_2022!$B:$B,1,0)</f>
        <v>24530216</v>
      </c>
    </row>
    <row r="339" spans="1:10">
      <c r="A339" s="487">
        <v>24530217</v>
      </c>
      <c r="B339" s="485" t="s">
        <v>735</v>
      </c>
      <c r="C339" s="485" t="s">
        <v>1436</v>
      </c>
      <c r="D339" s="485" t="s">
        <v>1499</v>
      </c>
      <c r="E339" s="485" t="s">
        <v>1381</v>
      </c>
      <c r="F339" s="486">
        <v>201700</v>
      </c>
      <c r="G339" s="486">
        <v>209912</v>
      </c>
      <c r="H339" s="485" t="s">
        <v>1382</v>
      </c>
      <c r="I339" s="485" t="s">
        <v>1383</v>
      </c>
      <c r="J339">
        <f>+VLOOKUP(A339,Plantilla_Junio_2022!$B:$B,1,0)</f>
        <v>24530217</v>
      </c>
    </row>
    <row r="340" spans="1:10">
      <c r="A340" s="487">
        <v>24530218</v>
      </c>
      <c r="B340" s="485" t="s">
        <v>736</v>
      </c>
      <c r="C340" s="485" t="s">
        <v>1436</v>
      </c>
      <c r="D340" s="485" t="s">
        <v>1499</v>
      </c>
      <c r="E340" s="485" t="s">
        <v>1381</v>
      </c>
      <c r="F340" s="486">
        <v>201700</v>
      </c>
      <c r="G340" s="486">
        <v>209912</v>
      </c>
      <c r="H340" s="485" t="s">
        <v>1382</v>
      </c>
      <c r="I340" s="485" t="s">
        <v>1383</v>
      </c>
      <c r="J340">
        <f>+VLOOKUP(A340,Plantilla_Junio_2022!$B:$B,1,0)</f>
        <v>24530218</v>
      </c>
    </row>
    <row r="341" spans="1:10">
      <c r="A341" s="487">
        <v>24530219</v>
      </c>
      <c r="B341" s="485" t="s">
        <v>737</v>
      </c>
      <c r="C341" s="485" t="s">
        <v>1396</v>
      </c>
      <c r="D341" s="485" t="s">
        <v>1499</v>
      </c>
      <c r="E341" s="485" t="s">
        <v>1381</v>
      </c>
      <c r="F341" s="486">
        <v>201700</v>
      </c>
      <c r="G341" s="486">
        <v>209912</v>
      </c>
      <c r="H341" s="485" t="s">
        <v>1382</v>
      </c>
      <c r="I341" s="485" t="s">
        <v>1383</v>
      </c>
      <c r="J341">
        <f>+VLOOKUP(A341,Plantilla_Junio_2022!$B:$B,1,0)</f>
        <v>24530219</v>
      </c>
    </row>
    <row r="342" spans="1:10">
      <c r="A342" s="487">
        <v>24530220</v>
      </c>
      <c r="B342" s="485" t="s">
        <v>738</v>
      </c>
      <c r="C342" s="485" t="s">
        <v>1436</v>
      </c>
      <c r="D342" s="485" t="s">
        <v>1499</v>
      </c>
      <c r="E342" s="485" t="s">
        <v>1381</v>
      </c>
      <c r="F342" s="486">
        <v>201700</v>
      </c>
      <c r="G342" s="486">
        <v>209912</v>
      </c>
      <c r="H342" s="485" t="s">
        <v>1382</v>
      </c>
      <c r="I342" s="485" t="s">
        <v>1383</v>
      </c>
      <c r="J342">
        <f>+VLOOKUP(A342,Plantilla_Junio_2022!$B:$B,1,0)</f>
        <v>24530220</v>
      </c>
    </row>
    <row r="343" spans="1:10">
      <c r="A343" s="487">
        <v>24530221</v>
      </c>
      <c r="B343" s="485" t="s">
        <v>739</v>
      </c>
      <c r="C343" s="485" t="s">
        <v>1399</v>
      </c>
      <c r="D343" s="485" t="s">
        <v>1499</v>
      </c>
      <c r="E343" s="485" t="s">
        <v>1381</v>
      </c>
      <c r="F343" s="486">
        <v>201700</v>
      </c>
      <c r="G343" s="486">
        <v>209912</v>
      </c>
      <c r="H343" s="485" t="s">
        <v>1382</v>
      </c>
      <c r="I343" s="485" t="s">
        <v>1383</v>
      </c>
      <c r="J343">
        <f>+VLOOKUP(A343,Plantilla_Junio_2022!$B:$B,1,0)</f>
        <v>24530221</v>
      </c>
    </row>
    <row r="344" spans="1:10">
      <c r="A344" s="487">
        <v>24530222</v>
      </c>
      <c r="B344" s="485" t="s">
        <v>740</v>
      </c>
      <c r="C344" s="485" t="s">
        <v>1436</v>
      </c>
      <c r="D344" s="485" t="s">
        <v>1499</v>
      </c>
      <c r="E344" s="485" t="s">
        <v>1381</v>
      </c>
      <c r="F344" s="486">
        <v>201700</v>
      </c>
      <c r="G344" s="486">
        <v>209912</v>
      </c>
      <c r="H344" s="485" t="s">
        <v>1382</v>
      </c>
      <c r="I344" s="485" t="s">
        <v>1383</v>
      </c>
      <c r="J344">
        <f>+VLOOKUP(A344,Plantilla_Junio_2022!$B:$B,1,0)</f>
        <v>24530222</v>
      </c>
    </row>
    <row r="345" spans="1:10">
      <c r="A345" s="487">
        <v>24530223</v>
      </c>
      <c r="B345" s="485" t="s">
        <v>741</v>
      </c>
      <c r="C345" s="485" t="s">
        <v>1436</v>
      </c>
      <c r="D345" s="485" t="s">
        <v>1499</v>
      </c>
      <c r="E345" s="485" t="s">
        <v>1381</v>
      </c>
      <c r="F345" s="486">
        <v>201700</v>
      </c>
      <c r="G345" s="486">
        <v>209912</v>
      </c>
      <c r="H345" s="485" t="s">
        <v>1382</v>
      </c>
      <c r="I345" s="485" t="s">
        <v>1383</v>
      </c>
      <c r="J345">
        <f>+VLOOKUP(A345,Plantilla_Junio_2022!$B:$B,1,0)</f>
        <v>24530223</v>
      </c>
    </row>
    <row r="346" spans="1:10">
      <c r="A346" s="487">
        <v>24530224</v>
      </c>
      <c r="B346" s="485" t="s">
        <v>742</v>
      </c>
      <c r="C346" s="485" t="s">
        <v>1436</v>
      </c>
      <c r="D346" s="485" t="s">
        <v>1499</v>
      </c>
      <c r="E346" s="485" t="s">
        <v>1381</v>
      </c>
      <c r="F346" s="486">
        <v>201700</v>
      </c>
      <c r="G346" s="486">
        <v>209912</v>
      </c>
      <c r="H346" s="485" t="s">
        <v>1382</v>
      </c>
      <c r="I346" s="485" t="s">
        <v>1383</v>
      </c>
      <c r="J346">
        <f>+VLOOKUP(A346,Plantilla_Junio_2022!$B:$B,1,0)</f>
        <v>24530224</v>
      </c>
    </row>
    <row r="347" spans="1:10">
      <c r="A347" s="487">
        <v>24530225</v>
      </c>
      <c r="B347" s="485" t="s">
        <v>743</v>
      </c>
      <c r="C347" s="485" t="s">
        <v>1436</v>
      </c>
      <c r="D347" s="485" t="s">
        <v>1499</v>
      </c>
      <c r="E347" s="485" t="s">
        <v>1381</v>
      </c>
      <c r="F347" s="486">
        <v>201700</v>
      </c>
      <c r="G347" s="486">
        <v>209912</v>
      </c>
      <c r="H347" s="485" t="s">
        <v>1382</v>
      </c>
      <c r="I347" s="485" t="s">
        <v>1383</v>
      </c>
      <c r="J347">
        <f>+VLOOKUP(A347,Plantilla_Junio_2022!$B:$B,1,0)</f>
        <v>24530225</v>
      </c>
    </row>
    <row r="348" spans="1:10">
      <c r="A348" s="487">
        <v>24530226</v>
      </c>
      <c r="B348" s="485" t="s">
        <v>744</v>
      </c>
      <c r="C348" s="485" t="s">
        <v>1436</v>
      </c>
      <c r="D348" s="485" t="s">
        <v>1499</v>
      </c>
      <c r="E348" s="485" t="s">
        <v>1381</v>
      </c>
      <c r="F348" s="486">
        <v>201700</v>
      </c>
      <c r="G348" s="486">
        <v>209912</v>
      </c>
      <c r="H348" s="485" t="s">
        <v>1382</v>
      </c>
      <c r="I348" s="485" t="s">
        <v>1383</v>
      </c>
      <c r="J348">
        <f>+VLOOKUP(A348,Plantilla_Junio_2022!$B:$B,1,0)</f>
        <v>24530226</v>
      </c>
    </row>
    <row r="349" spans="1:10">
      <c r="A349" s="487">
        <v>24530227</v>
      </c>
      <c r="B349" s="485" t="s">
        <v>745</v>
      </c>
      <c r="C349" s="485" t="s">
        <v>1436</v>
      </c>
      <c r="D349" s="485" t="s">
        <v>1499</v>
      </c>
      <c r="E349" s="485" t="s">
        <v>1381</v>
      </c>
      <c r="F349" s="486">
        <v>201700</v>
      </c>
      <c r="G349" s="486">
        <v>209912</v>
      </c>
      <c r="H349" s="485" t="s">
        <v>1382</v>
      </c>
      <c r="I349" s="485" t="s">
        <v>1383</v>
      </c>
      <c r="J349">
        <f>+VLOOKUP(A349,Plantilla_Junio_2022!$B:$B,1,0)</f>
        <v>24530227</v>
      </c>
    </row>
    <row r="350" spans="1:10">
      <c r="A350" s="487">
        <v>24530228</v>
      </c>
      <c r="B350" s="485" t="s">
        <v>746</v>
      </c>
      <c r="C350" s="485" t="s">
        <v>1436</v>
      </c>
      <c r="D350" s="485" t="s">
        <v>1499</v>
      </c>
      <c r="E350" s="485" t="s">
        <v>1381</v>
      </c>
      <c r="F350" s="486">
        <v>201700</v>
      </c>
      <c r="G350" s="486">
        <v>209912</v>
      </c>
      <c r="H350" s="485" t="s">
        <v>1382</v>
      </c>
      <c r="I350" s="485" t="s">
        <v>1383</v>
      </c>
      <c r="J350">
        <f>+VLOOKUP(A350,Plantilla_Junio_2022!$B:$B,1,0)</f>
        <v>24530228</v>
      </c>
    </row>
    <row r="351" spans="1:10">
      <c r="A351" s="487">
        <v>24530229</v>
      </c>
      <c r="B351" s="485" t="s">
        <v>747</v>
      </c>
      <c r="C351" s="485" t="s">
        <v>1436</v>
      </c>
      <c r="D351" s="485" t="s">
        <v>1499</v>
      </c>
      <c r="E351" s="485" t="s">
        <v>1381</v>
      </c>
      <c r="F351" s="486">
        <v>201700</v>
      </c>
      <c r="G351" s="486">
        <v>209912</v>
      </c>
      <c r="H351" s="485" t="s">
        <v>1382</v>
      </c>
      <c r="I351" s="485" t="s">
        <v>1383</v>
      </c>
      <c r="J351">
        <f>+VLOOKUP(A351,Plantilla_Junio_2022!$B:$B,1,0)</f>
        <v>24530229</v>
      </c>
    </row>
    <row r="352" spans="1:10">
      <c r="A352" s="487">
        <v>24530230</v>
      </c>
      <c r="B352" s="485" t="s">
        <v>748</v>
      </c>
      <c r="C352" s="485" t="s">
        <v>1441</v>
      </c>
      <c r="D352" s="485" t="s">
        <v>1499</v>
      </c>
      <c r="E352" s="485" t="s">
        <v>1381</v>
      </c>
      <c r="F352" s="486">
        <v>201700</v>
      </c>
      <c r="G352" s="486">
        <v>209912</v>
      </c>
      <c r="H352" s="485" t="s">
        <v>1382</v>
      </c>
      <c r="I352" s="485" t="s">
        <v>1383</v>
      </c>
      <c r="J352">
        <f>+VLOOKUP(A352,Plantilla_Junio_2022!$B:$B,1,0)</f>
        <v>24530230</v>
      </c>
    </row>
    <row r="353" spans="1:10">
      <c r="A353" s="487">
        <v>24530231</v>
      </c>
      <c r="B353" s="485" t="s">
        <v>749</v>
      </c>
      <c r="C353" s="485" t="s">
        <v>1441</v>
      </c>
      <c r="D353" s="485" t="s">
        <v>1499</v>
      </c>
      <c r="E353" s="485" t="s">
        <v>1381</v>
      </c>
      <c r="F353" s="486">
        <v>201700</v>
      </c>
      <c r="G353" s="486">
        <v>209912</v>
      </c>
      <c r="H353" s="485" t="s">
        <v>1382</v>
      </c>
      <c r="I353" s="485" t="s">
        <v>1383</v>
      </c>
      <c r="J353">
        <f>+VLOOKUP(A353,Plantilla_Junio_2022!$B:$B,1,0)</f>
        <v>24530231</v>
      </c>
    </row>
    <row r="354" spans="1:10">
      <c r="A354" s="487">
        <v>24530232</v>
      </c>
      <c r="B354" s="485" t="s">
        <v>750</v>
      </c>
      <c r="C354" s="485" t="s">
        <v>1441</v>
      </c>
      <c r="D354" s="485" t="s">
        <v>1499</v>
      </c>
      <c r="E354" s="485" t="s">
        <v>1381</v>
      </c>
      <c r="F354" s="486">
        <v>201700</v>
      </c>
      <c r="G354" s="486">
        <v>209912</v>
      </c>
      <c r="H354" s="485" t="s">
        <v>1382</v>
      </c>
      <c r="I354" s="485" t="s">
        <v>1383</v>
      </c>
      <c r="J354">
        <f>+VLOOKUP(A354,Plantilla_Junio_2022!$B:$B,1,0)</f>
        <v>24530232</v>
      </c>
    </row>
    <row r="355" spans="1:10">
      <c r="A355" s="487">
        <v>24530233</v>
      </c>
      <c r="B355" s="485" t="s">
        <v>751</v>
      </c>
      <c r="C355" s="485" t="s">
        <v>1441</v>
      </c>
      <c r="D355" s="485" t="s">
        <v>1499</v>
      </c>
      <c r="E355" s="485" t="s">
        <v>1381</v>
      </c>
      <c r="F355" s="486">
        <v>201700</v>
      </c>
      <c r="G355" s="486">
        <v>209912</v>
      </c>
      <c r="H355" s="485" t="s">
        <v>1382</v>
      </c>
      <c r="I355" s="485" t="s">
        <v>1383</v>
      </c>
      <c r="J355">
        <f>+VLOOKUP(A355,Plantilla_Junio_2022!$B:$B,1,0)</f>
        <v>24530233</v>
      </c>
    </row>
    <row r="356" spans="1:10">
      <c r="A356" s="487">
        <v>24530234</v>
      </c>
      <c r="B356" s="485" t="s">
        <v>752</v>
      </c>
      <c r="C356" s="485" t="s">
        <v>1441</v>
      </c>
      <c r="D356" s="485" t="s">
        <v>1499</v>
      </c>
      <c r="E356" s="485" t="s">
        <v>1381</v>
      </c>
      <c r="F356" s="486">
        <v>201700</v>
      </c>
      <c r="G356" s="486">
        <v>209912</v>
      </c>
      <c r="H356" s="485" t="s">
        <v>1382</v>
      </c>
      <c r="I356" s="485" t="s">
        <v>1383</v>
      </c>
      <c r="J356">
        <f>+VLOOKUP(A356,Plantilla_Junio_2022!$B:$B,1,0)</f>
        <v>24530234</v>
      </c>
    </row>
    <row r="357" spans="1:10">
      <c r="A357" s="487">
        <v>24530238</v>
      </c>
      <c r="B357" s="485" t="s">
        <v>753</v>
      </c>
      <c r="C357" s="485" t="s">
        <v>1441</v>
      </c>
      <c r="D357" s="485" t="s">
        <v>1499</v>
      </c>
      <c r="E357" s="485" t="s">
        <v>1381</v>
      </c>
      <c r="F357" s="486">
        <v>201700</v>
      </c>
      <c r="G357" s="486">
        <v>209912</v>
      </c>
      <c r="H357" s="485" t="s">
        <v>1382</v>
      </c>
      <c r="I357" s="485" t="s">
        <v>1383</v>
      </c>
      <c r="J357">
        <f>+VLOOKUP(A357,Plantilla_Junio_2022!$B:$B,1,0)</f>
        <v>24530238</v>
      </c>
    </row>
    <row r="358" spans="1:10">
      <c r="A358" s="487">
        <v>24530239</v>
      </c>
      <c r="B358" s="485" t="s">
        <v>754</v>
      </c>
      <c r="C358" s="485" t="s">
        <v>1449</v>
      </c>
      <c r="D358" s="485" t="s">
        <v>1499</v>
      </c>
      <c r="E358" s="485" t="s">
        <v>1381</v>
      </c>
      <c r="F358" s="486">
        <v>201700</v>
      </c>
      <c r="G358" s="486">
        <v>209912</v>
      </c>
      <c r="H358" s="485" t="s">
        <v>1382</v>
      </c>
      <c r="I358" s="485" t="s">
        <v>1383</v>
      </c>
      <c r="J358">
        <f>+VLOOKUP(A358,Plantilla_Junio_2022!$B:$B,1,0)</f>
        <v>24530239</v>
      </c>
    </row>
    <row r="359" spans="1:10">
      <c r="A359" s="487">
        <v>24530240</v>
      </c>
      <c r="B359" s="485" t="s">
        <v>755</v>
      </c>
      <c r="C359" s="485" t="s">
        <v>1436</v>
      </c>
      <c r="D359" s="485" t="s">
        <v>1499</v>
      </c>
      <c r="E359" s="485" t="s">
        <v>1381</v>
      </c>
      <c r="F359" s="486">
        <v>201700</v>
      </c>
      <c r="G359" s="486">
        <v>209912</v>
      </c>
      <c r="H359" s="485" t="s">
        <v>1382</v>
      </c>
      <c r="I359" s="485" t="s">
        <v>1383</v>
      </c>
      <c r="J359">
        <f>+VLOOKUP(A359,Plantilla_Junio_2022!$B:$B,1,0)</f>
        <v>24530240</v>
      </c>
    </row>
    <row r="360" spans="1:10">
      <c r="A360" s="487">
        <v>24530241</v>
      </c>
      <c r="B360" s="485" t="s">
        <v>756</v>
      </c>
      <c r="C360" s="485" t="s">
        <v>1436</v>
      </c>
      <c r="D360" s="485" t="s">
        <v>1499</v>
      </c>
      <c r="E360" s="485" t="s">
        <v>1381</v>
      </c>
      <c r="F360" s="486">
        <v>201700</v>
      </c>
      <c r="G360" s="486">
        <v>209912</v>
      </c>
      <c r="H360" s="485" t="s">
        <v>1382</v>
      </c>
      <c r="I360" s="485" t="s">
        <v>1383</v>
      </c>
      <c r="J360">
        <f>+VLOOKUP(A360,Plantilla_Junio_2022!$B:$B,1,0)</f>
        <v>24530241</v>
      </c>
    </row>
    <row r="361" spans="1:10">
      <c r="A361" s="487">
        <v>24530242</v>
      </c>
      <c r="B361" s="485" t="s">
        <v>757</v>
      </c>
      <c r="C361" s="485" t="s">
        <v>1441</v>
      </c>
      <c r="D361" s="485" t="s">
        <v>1499</v>
      </c>
      <c r="E361" s="485" t="s">
        <v>1381</v>
      </c>
      <c r="F361" s="486">
        <v>201700</v>
      </c>
      <c r="G361" s="486">
        <v>209912</v>
      </c>
      <c r="H361" s="485" t="s">
        <v>1382</v>
      </c>
      <c r="I361" s="485" t="s">
        <v>1383</v>
      </c>
      <c r="J361">
        <f>+VLOOKUP(A361,Plantilla_Junio_2022!$B:$B,1,0)</f>
        <v>24530242</v>
      </c>
    </row>
    <row r="362" spans="1:10">
      <c r="A362" s="487">
        <v>24530243</v>
      </c>
      <c r="B362" s="485" t="s">
        <v>758</v>
      </c>
      <c r="C362" s="485" t="s">
        <v>1396</v>
      </c>
      <c r="D362" s="485" t="s">
        <v>1499</v>
      </c>
      <c r="E362" s="485" t="s">
        <v>1381</v>
      </c>
      <c r="F362" s="486">
        <v>201700</v>
      </c>
      <c r="G362" s="486">
        <v>209912</v>
      </c>
      <c r="H362" s="485" t="s">
        <v>1382</v>
      </c>
      <c r="I362" s="485" t="s">
        <v>1383</v>
      </c>
      <c r="J362">
        <f>+VLOOKUP(A362,Plantilla_Junio_2022!$B:$B,1,0)</f>
        <v>24530243</v>
      </c>
    </row>
    <row r="363" spans="1:10">
      <c r="A363" s="487">
        <v>24530244</v>
      </c>
      <c r="B363" s="485" t="s">
        <v>759</v>
      </c>
      <c r="C363" s="485" t="s">
        <v>1441</v>
      </c>
      <c r="D363" s="485" t="s">
        <v>1499</v>
      </c>
      <c r="E363" s="485" t="s">
        <v>1381</v>
      </c>
      <c r="F363" s="486">
        <v>201700</v>
      </c>
      <c r="G363" s="486">
        <v>209912</v>
      </c>
      <c r="H363" s="485" t="s">
        <v>1382</v>
      </c>
      <c r="I363" s="485" t="s">
        <v>1383</v>
      </c>
      <c r="J363">
        <f>+VLOOKUP(A363,Plantilla_Junio_2022!$B:$B,1,0)</f>
        <v>24530244</v>
      </c>
    </row>
    <row r="364" spans="1:10">
      <c r="A364" s="487">
        <v>24530245</v>
      </c>
      <c r="B364" s="485" t="s">
        <v>760</v>
      </c>
      <c r="C364" s="485" t="s">
        <v>1403</v>
      </c>
      <c r="D364" s="485" t="s">
        <v>1499</v>
      </c>
      <c r="E364" s="485" t="s">
        <v>1381</v>
      </c>
      <c r="F364" s="486">
        <v>201700</v>
      </c>
      <c r="G364" s="486">
        <v>209912</v>
      </c>
      <c r="H364" s="485" t="s">
        <v>1405</v>
      </c>
      <c r="I364" s="485" t="s">
        <v>1383</v>
      </c>
      <c r="J364">
        <f>+VLOOKUP(A364,Plantilla_Junio_2022!$B:$B,1,0)</f>
        <v>24530245</v>
      </c>
    </row>
    <row r="365" spans="1:10">
      <c r="A365" s="487">
        <v>24530246</v>
      </c>
      <c r="B365" s="485" t="s">
        <v>761</v>
      </c>
      <c r="C365" s="485" t="s">
        <v>1436</v>
      </c>
      <c r="D365" s="485" t="s">
        <v>1499</v>
      </c>
      <c r="E365" s="485" t="s">
        <v>1381</v>
      </c>
      <c r="F365" s="486">
        <v>201700</v>
      </c>
      <c r="G365" s="486">
        <v>209912</v>
      </c>
      <c r="H365" s="485" t="s">
        <v>1382</v>
      </c>
      <c r="I365" s="485" t="s">
        <v>1383</v>
      </c>
      <c r="J365">
        <f>+VLOOKUP(A365,Plantilla_Junio_2022!$B:$B,1,0)</f>
        <v>24530246</v>
      </c>
    </row>
    <row r="366" spans="1:10">
      <c r="A366" s="487">
        <v>24530247</v>
      </c>
      <c r="B366" s="485" t="s">
        <v>762</v>
      </c>
      <c r="C366" s="485" t="s">
        <v>1452</v>
      </c>
      <c r="D366" s="485" t="s">
        <v>1499</v>
      </c>
      <c r="E366" s="485" t="s">
        <v>1381</v>
      </c>
      <c r="F366" s="486">
        <v>201700</v>
      </c>
      <c r="G366" s="486">
        <v>209912</v>
      </c>
      <c r="H366" s="485" t="s">
        <v>1382</v>
      </c>
      <c r="I366" s="485" t="s">
        <v>1383</v>
      </c>
      <c r="J366">
        <f>+VLOOKUP(A366,Plantilla_Junio_2022!$B:$B,1,0)</f>
        <v>24530247</v>
      </c>
    </row>
    <row r="367" spans="1:10">
      <c r="A367" s="487">
        <v>24530248</v>
      </c>
      <c r="B367" s="485" t="s">
        <v>763</v>
      </c>
      <c r="C367" s="485" t="s">
        <v>1452</v>
      </c>
      <c r="D367" s="485" t="s">
        <v>1499</v>
      </c>
      <c r="E367" s="485" t="s">
        <v>1381</v>
      </c>
      <c r="F367" s="486">
        <v>201700</v>
      </c>
      <c r="G367" s="486">
        <v>209912</v>
      </c>
      <c r="H367" s="485" t="s">
        <v>1382</v>
      </c>
      <c r="I367" s="485" t="s">
        <v>1383</v>
      </c>
      <c r="J367">
        <f>+VLOOKUP(A367,Plantilla_Junio_2022!$B:$B,1,0)</f>
        <v>24530248</v>
      </c>
    </row>
    <row r="368" spans="1:10">
      <c r="A368" s="487">
        <v>24530249</v>
      </c>
      <c r="B368" s="485" t="s">
        <v>764</v>
      </c>
      <c r="C368" s="485" t="s">
        <v>1436</v>
      </c>
      <c r="D368" s="485" t="s">
        <v>1499</v>
      </c>
      <c r="E368" s="485" t="s">
        <v>1381</v>
      </c>
      <c r="F368" s="486">
        <v>201700</v>
      </c>
      <c r="G368" s="486">
        <v>209912</v>
      </c>
      <c r="H368" s="485" t="s">
        <v>1382</v>
      </c>
      <c r="I368" s="485" t="s">
        <v>1383</v>
      </c>
      <c r="J368">
        <f>+VLOOKUP(A368,Plantilla_Junio_2022!$B:$B,1,0)</f>
        <v>24530249</v>
      </c>
    </row>
    <row r="369" spans="1:10">
      <c r="A369" s="487">
        <v>24530250</v>
      </c>
      <c r="B369" s="485" t="s">
        <v>765</v>
      </c>
      <c r="C369" s="485" t="s">
        <v>1436</v>
      </c>
      <c r="D369" s="485" t="s">
        <v>1499</v>
      </c>
      <c r="E369" s="485" t="s">
        <v>1381</v>
      </c>
      <c r="F369" s="486">
        <v>201700</v>
      </c>
      <c r="G369" s="486">
        <v>209912</v>
      </c>
      <c r="H369" s="485" t="s">
        <v>1382</v>
      </c>
      <c r="I369" s="485" t="s">
        <v>1383</v>
      </c>
      <c r="J369">
        <f>+VLOOKUP(A369,Plantilla_Junio_2022!$B:$B,1,0)</f>
        <v>24530250</v>
      </c>
    </row>
    <row r="370" spans="1:10">
      <c r="A370" s="487">
        <v>24530251</v>
      </c>
      <c r="B370" s="485" t="s">
        <v>766</v>
      </c>
      <c r="C370" s="485" t="s">
        <v>1436</v>
      </c>
      <c r="D370" s="485" t="s">
        <v>1499</v>
      </c>
      <c r="E370" s="485" t="s">
        <v>1381</v>
      </c>
      <c r="F370" s="486">
        <v>201700</v>
      </c>
      <c r="G370" s="486">
        <v>209912</v>
      </c>
      <c r="H370" s="485" t="s">
        <v>1382</v>
      </c>
      <c r="I370" s="485" t="s">
        <v>1383</v>
      </c>
      <c r="J370">
        <f>+VLOOKUP(A370,Plantilla_Junio_2022!$B:$B,1,0)</f>
        <v>24530251</v>
      </c>
    </row>
    <row r="371" spans="1:10">
      <c r="A371" s="487">
        <v>24530252</v>
      </c>
      <c r="B371" s="485" t="s">
        <v>767</v>
      </c>
      <c r="C371" s="485" t="s">
        <v>1396</v>
      </c>
      <c r="D371" s="485" t="s">
        <v>1499</v>
      </c>
      <c r="E371" s="485" t="s">
        <v>1381</v>
      </c>
      <c r="F371" s="486">
        <v>201700</v>
      </c>
      <c r="G371" s="486">
        <v>209912</v>
      </c>
      <c r="H371" s="485" t="s">
        <v>1382</v>
      </c>
      <c r="I371" s="485" t="s">
        <v>1383</v>
      </c>
      <c r="J371">
        <f>+VLOOKUP(A371,Plantilla_Junio_2022!$B:$B,1,0)</f>
        <v>24530252</v>
      </c>
    </row>
    <row r="372" spans="1:10">
      <c r="A372" s="487">
        <v>24530253</v>
      </c>
      <c r="B372" s="485" t="s">
        <v>768</v>
      </c>
      <c r="C372" s="485" t="s">
        <v>1403</v>
      </c>
      <c r="D372" s="485" t="s">
        <v>1499</v>
      </c>
      <c r="E372" s="485" t="s">
        <v>1381</v>
      </c>
      <c r="F372" s="486">
        <v>201700</v>
      </c>
      <c r="G372" s="486">
        <v>209912</v>
      </c>
      <c r="H372" s="485" t="s">
        <v>1405</v>
      </c>
      <c r="I372" s="485" t="s">
        <v>1383</v>
      </c>
      <c r="J372">
        <f>+VLOOKUP(A372,Plantilla_Junio_2022!$B:$B,1,0)</f>
        <v>24530253</v>
      </c>
    </row>
    <row r="373" spans="1:10">
      <c r="A373" s="487">
        <v>24530254</v>
      </c>
      <c r="B373" s="485" t="s">
        <v>769</v>
      </c>
      <c r="C373" s="485" t="s">
        <v>1396</v>
      </c>
      <c r="D373" s="485" t="s">
        <v>1499</v>
      </c>
      <c r="E373" s="485" t="s">
        <v>1381</v>
      </c>
      <c r="F373" s="486">
        <v>201700</v>
      </c>
      <c r="G373" s="486">
        <v>209912</v>
      </c>
      <c r="H373" s="485" t="s">
        <v>1382</v>
      </c>
      <c r="I373" s="485" t="s">
        <v>1383</v>
      </c>
      <c r="J373">
        <f>+VLOOKUP(A373,Plantilla_Junio_2022!$B:$B,1,0)</f>
        <v>24530254</v>
      </c>
    </row>
    <row r="374" spans="1:10">
      <c r="A374" s="487">
        <v>24530255</v>
      </c>
      <c r="B374" s="485" t="s">
        <v>770</v>
      </c>
      <c r="C374" s="485" t="s">
        <v>1396</v>
      </c>
      <c r="D374" s="485" t="s">
        <v>1499</v>
      </c>
      <c r="E374" s="485" t="s">
        <v>1381</v>
      </c>
      <c r="F374" s="486">
        <v>201700</v>
      </c>
      <c r="G374" s="486">
        <v>209912</v>
      </c>
      <c r="H374" s="485" t="s">
        <v>1382</v>
      </c>
      <c r="I374" s="485" t="s">
        <v>1383</v>
      </c>
      <c r="J374">
        <f>+VLOOKUP(A374,Plantilla_Junio_2022!$B:$B,1,0)</f>
        <v>24530255</v>
      </c>
    </row>
    <row r="375" spans="1:10">
      <c r="A375" s="487">
        <v>24530256</v>
      </c>
      <c r="B375" s="485" t="s">
        <v>771</v>
      </c>
      <c r="C375" s="485" t="s">
        <v>1396</v>
      </c>
      <c r="D375" s="485" t="s">
        <v>1499</v>
      </c>
      <c r="E375" s="485" t="s">
        <v>1381</v>
      </c>
      <c r="F375" s="486">
        <v>201700</v>
      </c>
      <c r="G375" s="486">
        <v>209912</v>
      </c>
      <c r="H375" s="485" t="s">
        <v>1382</v>
      </c>
      <c r="I375" s="485" t="s">
        <v>1383</v>
      </c>
      <c r="J375">
        <f>+VLOOKUP(A375,Plantilla_Junio_2022!$B:$B,1,0)</f>
        <v>24530256</v>
      </c>
    </row>
    <row r="376" spans="1:10">
      <c r="A376" s="487">
        <v>24530257</v>
      </c>
      <c r="B376" s="485" t="s">
        <v>772</v>
      </c>
      <c r="C376" s="485" t="s">
        <v>1436</v>
      </c>
      <c r="D376" s="485" t="s">
        <v>1499</v>
      </c>
      <c r="E376" s="485" t="s">
        <v>1381</v>
      </c>
      <c r="F376" s="486">
        <v>201700</v>
      </c>
      <c r="G376" s="486">
        <v>209912</v>
      </c>
      <c r="H376" s="485" t="s">
        <v>1382</v>
      </c>
      <c r="I376" s="485" t="s">
        <v>1383</v>
      </c>
      <c r="J376">
        <f>+VLOOKUP(A376,Plantilla_Junio_2022!$B:$B,1,0)</f>
        <v>24530257</v>
      </c>
    </row>
    <row r="377" spans="1:10">
      <c r="A377" s="487">
        <v>24530258</v>
      </c>
      <c r="B377" s="485" t="s">
        <v>773</v>
      </c>
      <c r="C377" s="485" t="s">
        <v>1436</v>
      </c>
      <c r="D377" s="485" t="s">
        <v>1499</v>
      </c>
      <c r="E377" s="485" t="s">
        <v>1381</v>
      </c>
      <c r="F377" s="486">
        <v>201700</v>
      </c>
      <c r="G377" s="486">
        <v>209912</v>
      </c>
      <c r="H377" s="485" t="s">
        <v>1382</v>
      </c>
      <c r="I377" s="485" t="s">
        <v>1383</v>
      </c>
      <c r="J377">
        <f>+VLOOKUP(A377,Plantilla_Junio_2022!$B:$B,1,0)</f>
        <v>24530258</v>
      </c>
    </row>
    <row r="378" spans="1:10">
      <c r="A378" s="487">
        <v>24530259</v>
      </c>
      <c r="B378" s="485" t="s">
        <v>774</v>
      </c>
      <c r="C378" s="485" t="s">
        <v>1436</v>
      </c>
      <c r="D378" s="485" t="s">
        <v>1499</v>
      </c>
      <c r="E378" s="485" t="s">
        <v>1381</v>
      </c>
      <c r="F378" s="486">
        <v>201700</v>
      </c>
      <c r="G378" s="486">
        <v>209912</v>
      </c>
      <c r="H378" s="485" t="s">
        <v>1382</v>
      </c>
      <c r="I378" s="485" t="s">
        <v>1383</v>
      </c>
      <c r="J378">
        <f>+VLOOKUP(A378,Plantilla_Junio_2022!$B:$B,1,0)</f>
        <v>24530259</v>
      </c>
    </row>
    <row r="379" spans="1:10">
      <c r="A379" s="487">
        <v>24530301</v>
      </c>
      <c r="B379" s="485" t="s">
        <v>775</v>
      </c>
      <c r="C379" s="485" t="s">
        <v>1453</v>
      </c>
      <c r="D379" s="485" t="s">
        <v>1500</v>
      </c>
      <c r="E379" s="485" t="s">
        <v>1381</v>
      </c>
      <c r="F379" s="486">
        <v>201700</v>
      </c>
      <c r="G379" s="486">
        <v>209912</v>
      </c>
      <c r="H379" s="485" t="s">
        <v>1405</v>
      </c>
      <c r="I379" s="485" t="s">
        <v>1383</v>
      </c>
      <c r="J379">
        <f>+VLOOKUP(A379,Plantilla_Junio_2022!$B:$B,1,0)</f>
        <v>24530301</v>
      </c>
    </row>
    <row r="380" spans="1:10">
      <c r="A380" s="487">
        <v>24530302</v>
      </c>
      <c r="B380" s="485" t="s">
        <v>776</v>
      </c>
      <c r="C380" s="485" t="s">
        <v>1453</v>
      </c>
      <c r="D380" s="485" t="s">
        <v>1500</v>
      </c>
      <c r="E380" s="485" t="s">
        <v>1381</v>
      </c>
      <c r="F380" s="486">
        <v>201700</v>
      </c>
      <c r="G380" s="486">
        <v>209912</v>
      </c>
      <c r="H380" s="485" t="s">
        <v>1405</v>
      </c>
      <c r="I380" s="485" t="s">
        <v>1383</v>
      </c>
      <c r="J380">
        <f>+VLOOKUP(A380,Plantilla_Junio_2022!$B:$B,1,0)</f>
        <v>24530302</v>
      </c>
    </row>
    <row r="381" spans="1:10">
      <c r="A381" s="487">
        <v>24530303</v>
      </c>
      <c r="B381" s="485" t="s">
        <v>777</v>
      </c>
      <c r="C381" s="485" t="s">
        <v>1453</v>
      </c>
      <c r="D381" s="485" t="s">
        <v>1500</v>
      </c>
      <c r="E381" s="485" t="s">
        <v>1381</v>
      </c>
      <c r="F381" s="486">
        <v>201700</v>
      </c>
      <c r="G381" s="486">
        <v>209912</v>
      </c>
      <c r="H381" s="485" t="s">
        <v>1405</v>
      </c>
      <c r="I381" s="485" t="s">
        <v>1383</v>
      </c>
      <c r="J381">
        <f>+VLOOKUP(A381,Plantilla_Junio_2022!$B:$B,1,0)</f>
        <v>24530303</v>
      </c>
    </row>
    <row r="382" spans="1:10">
      <c r="A382" s="487">
        <v>24530401</v>
      </c>
      <c r="B382" s="485" t="s">
        <v>778</v>
      </c>
      <c r="C382" s="485" t="s">
        <v>1453</v>
      </c>
      <c r="D382" s="485" t="s">
        <v>1501</v>
      </c>
      <c r="E382" s="485" t="s">
        <v>1381</v>
      </c>
      <c r="F382" s="486">
        <v>201700</v>
      </c>
      <c r="G382" s="486">
        <v>209912</v>
      </c>
      <c r="H382" s="485" t="s">
        <v>1405</v>
      </c>
      <c r="I382" s="485" t="s">
        <v>1383</v>
      </c>
      <c r="J382">
        <f>+VLOOKUP(A382,Plantilla_Junio_2022!$B:$B,1,0)</f>
        <v>24530401</v>
      </c>
    </row>
    <row r="383" spans="1:10">
      <c r="A383" s="487">
        <v>24530402</v>
      </c>
      <c r="B383" s="485" t="s">
        <v>779</v>
      </c>
      <c r="C383" s="485" t="s">
        <v>1453</v>
      </c>
      <c r="D383" s="485" t="s">
        <v>1501</v>
      </c>
      <c r="E383" s="485" t="s">
        <v>1381</v>
      </c>
      <c r="F383" s="486">
        <v>201700</v>
      </c>
      <c r="G383" s="486">
        <v>209912</v>
      </c>
      <c r="H383" s="485" t="s">
        <v>1405</v>
      </c>
      <c r="I383" s="485" t="s">
        <v>1383</v>
      </c>
      <c r="J383">
        <f>+VLOOKUP(A383,Plantilla_Junio_2022!$B:$B,1,0)</f>
        <v>24530402</v>
      </c>
    </row>
    <row r="384" spans="1:10">
      <c r="A384" s="487">
        <v>24530403</v>
      </c>
      <c r="B384" s="485" t="s">
        <v>780</v>
      </c>
      <c r="C384" s="485" t="s">
        <v>1453</v>
      </c>
      <c r="D384" s="485" t="s">
        <v>1501</v>
      </c>
      <c r="E384" s="485" t="s">
        <v>1381</v>
      </c>
      <c r="F384" s="486">
        <v>201700</v>
      </c>
      <c r="G384" s="486">
        <v>209912</v>
      </c>
      <c r="H384" s="485" t="s">
        <v>1405</v>
      </c>
      <c r="I384" s="485" t="s">
        <v>1383</v>
      </c>
      <c r="J384">
        <f>+VLOOKUP(A384,Plantilla_Junio_2022!$B:$B,1,0)</f>
        <v>24530403</v>
      </c>
    </row>
    <row r="385" spans="1:10">
      <c r="A385" s="487">
        <v>24900101</v>
      </c>
      <c r="B385" s="485" t="s">
        <v>782</v>
      </c>
      <c r="C385" s="485" t="s">
        <v>1396</v>
      </c>
      <c r="D385" s="485" t="s">
        <v>1502</v>
      </c>
      <c r="E385" s="485" t="s">
        <v>1381</v>
      </c>
      <c r="F385" s="486">
        <v>201700</v>
      </c>
      <c r="G385" s="486">
        <v>209912</v>
      </c>
      <c r="H385" s="485" t="s">
        <v>1405</v>
      </c>
      <c r="I385" s="485" t="s">
        <v>1383</v>
      </c>
      <c r="J385">
        <f>+VLOOKUP(A385,Plantilla_Junio_2022!$B:$B,1,0)</f>
        <v>24900101</v>
      </c>
    </row>
    <row r="386" spans="1:10">
      <c r="A386" s="487">
        <v>24900102</v>
      </c>
      <c r="B386" s="485" t="s">
        <v>783</v>
      </c>
      <c r="C386" s="485" t="s">
        <v>1399</v>
      </c>
      <c r="D386" s="485" t="s">
        <v>1502</v>
      </c>
      <c r="E386" s="485" t="s">
        <v>1381</v>
      </c>
      <c r="F386" s="486">
        <v>201700</v>
      </c>
      <c r="G386" s="486">
        <v>209912</v>
      </c>
      <c r="H386" s="485" t="s">
        <v>1405</v>
      </c>
      <c r="I386" s="485" t="s">
        <v>1383</v>
      </c>
      <c r="J386">
        <f>+VLOOKUP(A386,Plantilla_Junio_2022!$B:$B,1,0)</f>
        <v>24900102</v>
      </c>
    </row>
    <row r="387" spans="1:10">
      <c r="A387" s="487">
        <v>25050101</v>
      </c>
      <c r="B387" s="485" t="s">
        <v>786</v>
      </c>
      <c r="C387" s="485" t="s">
        <v>1403</v>
      </c>
      <c r="D387" s="485" t="s">
        <v>1503</v>
      </c>
      <c r="E387" s="485" t="s">
        <v>1381</v>
      </c>
      <c r="F387" s="486">
        <v>201700</v>
      </c>
      <c r="G387" s="486">
        <v>209912</v>
      </c>
      <c r="H387" s="485" t="s">
        <v>1405</v>
      </c>
      <c r="I387" s="485" t="s">
        <v>1383</v>
      </c>
      <c r="J387">
        <f>+VLOOKUP(A387,Plantilla_Junio_2022!$B:$B,1,0)</f>
        <v>25050101</v>
      </c>
    </row>
    <row r="388" spans="1:10">
      <c r="A388" s="487">
        <v>25050102</v>
      </c>
      <c r="B388" s="485" t="s">
        <v>787</v>
      </c>
      <c r="C388" s="485" t="s">
        <v>1403</v>
      </c>
      <c r="D388" s="485" t="s">
        <v>1503</v>
      </c>
      <c r="E388" s="485" t="s">
        <v>1381</v>
      </c>
      <c r="F388" s="486">
        <v>201700</v>
      </c>
      <c r="G388" s="486">
        <v>209912</v>
      </c>
      <c r="H388" s="485" t="s">
        <v>1405</v>
      </c>
      <c r="I388" s="485" t="s">
        <v>1383</v>
      </c>
      <c r="J388">
        <f>+VLOOKUP(A388,Plantilla_Junio_2022!$B:$B,1,0)</f>
        <v>25050102</v>
      </c>
    </row>
    <row r="389" spans="1:10">
      <c r="A389" s="487">
        <v>25050103</v>
      </c>
      <c r="B389" s="485" t="s">
        <v>788</v>
      </c>
      <c r="C389" s="485" t="s">
        <v>1403</v>
      </c>
      <c r="D389" s="485" t="s">
        <v>1503</v>
      </c>
      <c r="E389" s="485" t="s">
        <v>1381</v>
      </c>
      <c r="F389" s="486">
        <v>201700</v>
      </c>
      <c r="G389" s="486">
        <v>209912</v>
      </c>
      <c r="H389" s="485" t="s">
        <v>1405</v>
      </c>
      <c r="I389" s="485" t="s">
        <v>1383</v>
      </c>
      <c r="J389">
        <f>+VLOOKUP(A389,Plantilla_Junio_2022!$B:$B,1,0)</f>
        <v>25050103</v>
      </c>
    </row>
    <row r="390" spans="1:10">
      <c r="A390" s="487">
        <v>25050104</v>
      </c>
      <c r="B390" s="485" t="s">
        <v>789</v>
      </c>
      <c r="C390" s="485" t="s">
        <v>1403</v>
      </c>
      <c r="D390" s="485" t="s">
        <v>1503</v>
      </c>
      <c r="E390" s="485" t="s">
        <v>1381</v>
      </c>
      <c r="F390" s="486">
        <v>201700</v>
      </c>
      <c r="G390" s="486">
        <v>209912</v>
      </c>
      <c r="H390" s="485" t="s">
        <v>1405</v>
      </c>
      <c r="I390" s="485" t="s">
        <v>1383</v>
      </c>
      <c r="J390">
        <f>+VLOOKUP(A390,Plantilla_Junio_2022!$B:$B,1,0)</f>
        <v>25050104</v>
      </c>
    </row>
    <row r="391" spans="1:10">
      <c r="A391" s="487">
        <v>25050105</v>
      </c>
      <c r="B391" s="485" t="s">
        <v>790</v>
      </c>
      <c r="C391" s="485" t="s">
        <v>1403</v>
      </c>
      <c r="D391" s="485" t="s">
        <v>1503</v>
      </c>
      <c r="E391" s="485" t="s">
        <v>1381</v>
      </c>
      <c r="F391" s="486">
        <v>201700</v>
      </c>
      <c r="G391" s="486">
        <v>209912</v>
      </c>
      <c r="H391" s="485" t="s">
        <v>1405</v>
      </c>
      <c r="I391" s="485" t="s">
        <v>1383</v>
      </c>
      <c r="J391">
        <f>+VLOOKUP(A391,Plantilla_Junio_2022!$B:$B,1,0)</f>
        <v>25050105</v>
      </c>
    </row>
    <row r="392" spans="1:10">
      <c r="A392" s="487">
        <v>26110101</v>
      </c>
      <c r="B392" s="485" t="s">
        <v>793</v>
      </c>
      <c r="C392" s="485" t="s">
        <v>1436</v>
      </c>
      <c r="D392" s="485" t="s">
        <v>1504</v>
      </c>
      <c r="E392" s="485" t="s">
        <v>1381</v>
      </c>
      <c r="F392" s="486">
        <v>201700</v>
      </c>
      <c r="G392" s="486">
        <v>209912</v>
      </c>
      <c r="H392" s="485" t="s">
        <v>1382</v>
      </c>
      <c r="I392" s="485" t="s">
        <v>1383</v>
      </c>
      <c r="J392">
        <f>+VLOOKUP(A392,Plantilla_Junio_2022!$B:$B,1,0)</f>
        <v>26110101</v>
      </c>
    </row>
    <row r="393" spans="1:10">
      <c r="A393" s="487">
        <v>26110102</v>
      </c>
      <c r="B393" s="485" t="s">
        <v>794</v>
      </c>
      <c r="C393" s="485" t="s">
        <v>1436</v>
      </c>
      <c r="D393" s="485" t="s">
        <v>1504</v>
      </c>
      <c r="E393" s="485" t="s">
        <v>1381</v>
      </c>
      <c r="F393" s="486">
        <v>201700</v>
      </c>
      <c r="G393" s="486">
        <v>209912</v>
      </c>
      <c r="H393" s="485" t="s">
        <v>1382</v>
      </c>
      <c r="I393" s="485" t="s">
        <v>1383</v>
      </c>
      <c r="J393">
        <f>+VLOOKUP(A393,Plantilla_Junio_2022!$B:$B,1,0)</f>
        <v>26110102</v>
      </c>
    </row>
    <row r="394" spans="1:10">
      <c r="A394" s="487">
        <v>26110103</v>
      </c>
      <c r="B394" s="485" t="s">
        <v>795</v>
      </c>
      <c r="C394" s="485" t="s">
        <v>1436</v>
      </c>
      <c r="D394" s="485" t="s">
        <v>1504</v>
      </c>
      <c r="E394" s="485" t="s">
        <v>1381</v>
      </c>
      <c r="F394" s="486">
        <v>201700</v>
      </c>
      <c r="G394" s="486">
        <v>209912</v>
      </c>
      <c r="H394" s="485" t="s">
        <v>1382</v>
      </c>
      <c r="I394" s="485" t="s">
        <v>1383</v>
      </c>
      <c r="J394">
        <f>+VLOOKUP(A394,Plantilla_Junio_2022!$B:$B,1,0)</f>
        <v>26110103</v>
      </c>
    </row>
    <row r="395" spans="1:10">
      <c r="A395" s="487">
        <v>26110104</v>
      </c>
      <c r="B395" s="485" t="s">
        <v>796</v>
      </c>
      <c r="C395" s="485" t="s">
        <v>1436</v>
      </c>
      <c r="D395" s="485" t="s">
        <v>1504</v>
      </c>
      <c r="E395" s="485" t="s">
        <v>1381</v>
      </c>
      <c r="F395" s="486">
        <v>201700</v>
      </c>
      <c r="G395" s="486">
        <v>209912</v>
      </c>
      <c r="H395" s="485" t="s">
        <v>1382</v>
      </c>
      <c r="I395" s="485" t="s">
        <v>1383</v>
      </c>
      <c r="J395">
        <f>+VLOOKUP(A395,Plantilla_Junio_2022!$B:$B,1,0)</f>
        <v>26110104</v>
      </c>
    </row>
    <row r="396" spans="1:10">
      <c r="A396" s="487">
        <v>26110107</v>
      </c>
      <c r="B396" s="485" t="s">
        <v>797</v>
      </c>
      <c r="C396" s="485" t="s">
        <v>1436</v>
      </c>
      <c r="D396" s="485" t="s">
        <v>1504</v>
      </c>
      <c r="E396" s="485" t="s">
        <v>1381</v>
      </c>
      <c r="F396" s="486">
        <v>201700</v>
      </c>
      <c r="G396" s="486">
        <v>209912</v>
      </c>
      <c r="H396" s="485" t="s">
        <v>1382</v>
      </c>
      <c r="I396" s="485" t="s">
        <v>1383</v>
      </c>
      <c r="J396">
        <f>+VLOOKUP(A396,Plantilla_Junio_2022!$B:$B,1,0)</f>
        <v>26110107</v>
      </c>
    </row>
    <row r="397" spans="1:10">
      <c r="A397" s="487">
        <v>26110108</v>
      </c>
      <c r="B397" s="485" t="s">
        <v>798</v>
      </c>
      <c r="C397" s="485" t="s">
        <v>1436</v>
      </c>
      <c r="D397" s="485" t="s">
        <v>1504</v>
      </c>
      <c r="E397" s="485" t="s">
        <v>1381</v>
      </c>
      <c r="F397" s="486">
        <v>201700</v>
      </c>
      <c r="G397" s="486">
        <v>209912</v>
      </c>
      <c r="H397" s="485" t="s">
        <v>1382</v>
      </c>
      <c r="I397" s="485" t="s">
        <v>1383</v>
      </c>
      <c r="J397">
        <f>+VLOOKUP(A397,Plantilla_Junio_2022!$B:$B,1,0)</f>
        <v>26110108</v>
      </c>
    </row>
    <row r="398" spans="1:10">
      <c r="A398" s="487">
        <v>26110109</v>
      </c>
      <c r="B398" s="485" t="s">
        <v>799</v>
      </c>
      <c r="C398" s="485" t="s">
        <v>1436</v>
      </c>
      <c r="D398" s="485" t="s">
        <v>1504</v>
      </c>
      <c r="E398" s="485" t="s">
        <v>1381</v>
      </c>
      <c r="F398" s="486">
        <v>201700</v>
      </c>
      <c r="G398" s="486">
        <v>209912</v>
      </c>
      <c r="H398" s="485" t="s">
        <v>1382</v>
      </c>
      <c r="I398" s="485" t="s">
        <v>1383</v>
      </c>
      <c r="J398">
        <f>+VLOOKUP(A398,Plantilla_Junio_2022!$B:$B,1,0)</f>
        <v>26110109</v>
      </c>
    </row>
    <row r="399" spans="1:10">
      <c r="A399" s="487">
        <v>26110110</v>
      </c>
      <c r="B399" s="485" t="s">
        <v>800</v>
      </c>
      <c r="C399" s="485" t="s">
        <v>1436</v>
      </c>
      <c r="D399" s="485" t="s">
        <v>1504</v>
      </c>
      <c r="E399" s="485" t="s">
        <v>1381</v>
      </c>
      <c r="F399" s="486">
        <v>201700</v>
      </c>
      <c r="G399" s="486">
        <v>209912</v>
      </c>
      <c r="H399" s="485" t="s">
        <v>1382</v>
      </c>
      <c r="I399" s="485" t="s">
        <v>1383</v>
      </c>
      <c r="J399">
        <f>+VLOOKUP(A399,Plantilla_Junio_2022!$B:$B,1,0)</f>
        <v>26110110</v>
      </c>
    </row>
    <row r="400" spans="1:10">
      <c r="A400" s="487">
        <v>26110120</v>
      </c>
      <c r="B400" s="485" t="s">
        <v>801</v>
      </c>
      <c r="C400" s="485" t="s">
        <v>1436</v>
      </c>
      <c r="D400" s="485" t="s">
        <v>1504</v>
      </c>
      <c r="E400" s="485" t="s">
        <v>1381</v>
      </c>
      <c r="F400" s="486">
        <v>201700</v>
      </c>
      <c r="G400" s="486">
        <v>209912</v>
      </c>
      <c r="H400" s="485" t="s">
        <v>1382</v>
      </c>
      <c r="I400" s="485" t="s">
        <v>1383</v>
      </c>
      <c r="J400">
        <f>+VLOOKUP(A400,Plantilla_Junio_2022!$B:$B,1,0)</f>
        <v>26110120</v>
      </c>
    </row>
    <row r="401" spans="1:10">
      <c r="A401" s="487">
        <v>26110122</v>
      </c>
      <c r="B401" s="485" t="s">
        <v>802</v>
      </c>
      <c r="C401" s="485" t="s">
        <v>1436</v>
      </c>
      <c r="D401" s="485" t="s">
        <v>1504</v>
      </c>
      <c r="E401" s="485" t="s">
        <v>1381</v>
      </c>
      <c r="F401" s="486">
        <v>201700</v>
      </c>
      <c r="G401" s="486">
        <v>209912</v>
      </c>
      <c r="H401" s="485" t="s">
        <v>1382</v>
      </c>
      <c r="I401" s="485" t="s">
        <v>1383</v>
      </c>
      <c r="J401">
        <f>+VLOOKUP(A401,Plantilla_Junio_2022!$B:$B,1,0)</f>
        <v>26110122</v>
      </c>
    </row>
    <row r="402" spans="1:10">
      <c r="A402" s="487">
        <v>26110195</v>
      </c>
      <c r="B402" s="485" t="s">
        <v>803</v>
      </c>
      <c r="C402" s="485" t="s">
        <v>1436</v>
      </c>
      <c r="D402" s="485" t="s">
        <v>1504</v>
      </c>
      <c r="E402" s="485" t="s">
        <v>1381</v>
      </c>
      <c r="F402" s="486">
        <v>201700</v>
      </c>
      <c r="G402" s="486">
        <v>209912</v>
      </c>
      <c r="H402" s="485" t="s">
        <v>1382</v>
      </c>
      <c r="I402" s="485" t="s">
        <v>1383</v>
      </c>
      <c r="J402">
        <f>+VLOOKUP(A402,Plantilla_Junio_2022!$B:$B,1,0)</f>
        <v>26110195</v>
      </c>
    </row>
    <row r="403" spans="1:10">
      <c r="A403" s="487">
        <v>26110199</v>
      </c>
      <c r="B403" s="485" t="s">
        <v>804</v>
      </c>
      <c r="C403" s="485" t="s">
        <v>1436</v>
      </c>
      <c r="D403" s="485" t="s">
        <v>1504</v>
      </c>
      <c r="E403" s="485" t="s">
        <v>1381</v>
      </c>
      <c r="F403" s="486">
        <v>201700</v>
      </c>
      <c r="G403" s="486">
        <v>209912</v>
      </c>
      <c r="H403" s="485" t="s">
        <v>1382</v>
      </c>
      <c r="I403" s="485" t="s">
        <v>1383</v>
      </c>
      <c r="J403">
        <f>+VLOOKUP(A403,Plantilla_Junio_2022!$B:$B,1,0)</f>
        <v>26110199</v>
      </c>
    </row>
    <row r="404" spans="1:10">
      <c r="A404" s="487">
        <v>26250101</v>
      </c>
      <c r="B404" s="485" t="s">
        <v>805</v>
      </c>
      <c r="C404" s="485" t="s">
        <v>1399</v>
      </c>
      <c r="D404" s="485" t="s">
        <v>1505</v>
      </c>
      <c r="E404" s="485" t="s">
        <v>1381</v>
      </c>
      <c r="F404" s="486">
        <v>201700</v>
      </c>
      <c r="G404" s="486">
        <v>209912</v>
      </c>
      <c r="H404" s="485" t="s">
        <v>1382</v>
      </c>
      <c r="I404" s="485" t="s">
        <v>1383</v>
      </c>
      <c r="J404">
        <f>+VLOOKUP(A404,Plantilla_Junio_2022!$B:$B,1,0)</f>
        <v>26250101</v>
      </c>
    </row>
    <row r="405" spans="1:10">
      <c r="A405" s="487">
        <v>26250102</v>
      </c>
      <c r="B405" s="485" t="s">
        <v>806</v>
      </c>
      <c r="C405" s="485" t="s">
        <v>1399</v>
      </c>
      <c r="D405" s="485" t="s">
        <v>1505</v>
      </c>
      <c r="E405" s="485" t="s">
        <v>1381</v>
      </c>
      <c r="F405" s="486">
        <v>201700</v>
      </c>
      <c r="G405" s="486">
        <v>209912</v>
      </c>
      <c r="H405" s="485" t="s">
        <v>1382</v>
      </c>
      <c r="I405" s="485" t="s">
        <v>1383</v>
      </c>
      <c r="J405">
        <f>+VLOOKUP(A405,Plantilla_Junio_2022!$B:$B,1,0)</f>
        <v>26250102</v>
      </c>
    </row>
    <row r="406" spans="1:10">
      <c r="A406" s="487">
        <v>26250201</v>
      </c>
      <c r="B406" s="485" t="s">
        <v>808</v>
      </c>
      <c r="C406" s="485" t="s">
        <v>1506</v>
      </c>
      <c r="D406" s="485" t="s">
        <v>1507</v>
      </c>
      <c r="E406" s="485" t="s">
        <v>1381</v>
      </c>
      <c r="F406" s="486">
        <v>201700</v>
      </c>
      <c r="G406" s="486">
        <v>209912</v>
      </c>
      <c r="H406" s="485" t="s">
        <v>1382</v>
      </c>
      <c r="I406" s="485" t="s">
        <v>1383</v>
      </c>
      <c r="J406">
        <f>+VLOOKUP(A406,Plantilla_Junio_2022!$B:$B,1,0)</f>
        <v>26250201</v>
      </c>
    </row>
    <row r="407" spans="1:10">
      <c r="A407" s="487">
        <v>26250301</v>
      </c>
      <c r="B407" s="485" t="s">
        <v>810</v>
      </c>
      <c r="C407" s="485" t="s">
        <v>1508</v>
      </c>
      <c r="D407" s="485" t="s">
        <v>1509</v>
      </c>
      <c r="E407" s="485" t="s">
        <v>1381</v>
      </c>
      <c r="F407" s="486">
        <v>201700</v>
      </c>
      <c r="G407" s="486">
        <v>209912</v>
      </c>
      <c r="H407" s="485" t="s">
        <v>1382</v>
      </c>
      <c r="I407" s="485" t="s">
        <v>1383</v>
      </c>
      <c r="J407">
        <f>+VLOOKUP(A407,Plantilla_Junio_2022!$B:$B,1,0)</f>
        <v>26250301</v>
      </c>
    </row>
    <row r="408" spans="1:10">
      <c r="A408" s="487">
        <v>26250302</v>
      </c>
      <c r="B408" s="485" t="s">
        <v>811</v>
      </c>
      <c r="C408" s="485" t="s">
        <v>1508</v>
      </c>
      <c r="D408" s="485" t="s">
        <v>1509</v>
      </c>
      <c r="E408" s="485" t="s">
        <v>1381</v>
      </c>
      <c r="F408" s="486">
        <v>201700</v>
      </c>
      <c r="G408" s="486">
        <v>209912</v>
      </c>
      <c r="H408" s="485" t="s">
        <v>1382</v>
      </c>
      <c r="I408" s="485" t="s">
        <v>1383</v>
      </c>
      <c r="J408">
        <f>+VLOOKUP(A408,Plantilla_Junio_2022!$B:$B,1,0)</f>
        <v>26250302</v>
      </c>
    </row>
    <row r="409" spans="1:10">
      <c r="A409" s="487">
        <v>26250303</v>
      </c>
      <c r="B409" s="485" t="s">
        <v>812</v>
      </c>
      <c r="C409" s="485" t="s">
        <v>1399</v>
      </c>
      <c r="D409" s="485" t="s">
        <v>1509</v>
      </c>
      <c r="E409" s="485" t="s">
        <v>1381</v>
      </c>
      <c r="F409" s="486">
        <v>201700</v>
      </c>
      <c r="G409" s="486">
        <v>209912</v>
      </c>
      <c r="H409" s="485" t="s">
        <v>1382</v>
      </c>
      <c r="I409" s="485" t="s">
        <v>1383</v>
      </c>
      <c r="J409">
        <f>+VLOOKUP(A409,Plantilla_Junio_2022!$B:$B,1,0)</f>
        <v>26250303</v>
      </c>
    </row>
    <row r="410" spans="1:10">
      <c r="A410" s="487">
        <v>26250401</v>
      </c>
      <c r="B410" s="485" t="s">
        <v>814</v>
      </c>
      <c r="C410" s="485" t="s">
        <v>1508</v>
      </c>
      <c r="D410" s="485" t="s">
        <v>1510</v>
      </c>
      <c r="E410" s="485" t="s">
        <v>1381</v>
      </c>
      <c r="F410" s="486">
        <v>201700</v>
      </c>
      <c r="G410" s="486">
        <v>209912</v>
      </c>
      <c r="H410" s="485" t="s">
        <v>1382</v>
      </c>
      <c r="I410" s="485" t="s">
        <v>1383</v>
      </c>
      <c r="J410">
        <f>+VLOOKUP(A410,Plantilla_Junio_2022!$B:$B,1,0)</f>
        <v>26250401</v>
      </c>
    </row>
    <row r="411" spans="1:10">
      <c r="A411" s="487">
        <v>26250501</v>
      </c>
      <c r="B411" s="485" t="s">
        <v>816</v>
      </c>
      <c r="C411" s="485" t="s">
        <v>1506</v>
      </c>
      <c r="D411" s="485" t="s">
        <v>1511</v>
      </c>
      <c r="E411" s="485" t="s">
        <v>1381</v>
      </c>
      <c r="F411" s="486">
        <v>201700</v>
      </c>
      <c r="G411" s="486">
        <v>209912</v>
      </c>
      <c r="H411" s="485" t="s">
        <v>1382</v>
      </c>
      <c r="I411" s="485" t="s">
        <v>1383</v>
      </c>
      <c r="J411">
        <f>+VLOOKUP(A411,Plantilla_Junio_2022!$B:$B,1,0)</f>
        <v>26250501</v>
      </c>
    </row>
    <row r="412" spans="1:10">
      <c r="A412" s="487">
        <v>26250502</v>
      </c>
      <c r="B412" s="485" t="s">
        <v>817</v>
      </c>
      <c r="C412" s="485" t="s">
        <v>1508</v>
      </c>
      <c r="D412" s="485" t="s">
        <v>1511</v>
      </c>
      <c r="E412" s="485" t="s">
        <v>1381</v>
      </c>
      <c r="F412" s="486">
        <v>201700</v>
      </c>
      <c r="G412" s="486">
        <v>209912</v>
      </c>
      <c r="H412" s="485" t="s">
        <v>1382</v>
      </c>
      <c r="I412" s="485" t="s">
        <v>1383</v>
      </c>
      <c r="J412">
        <f>+VLOOKUP(A412,Plantilla_Junio_2022!$B:$B,1,0)</f>
        <v>26250502</v>
      </c>
    </row>
    <row r="413" spans="1:10">
      <c r="A413" s="487">
        <v>27050101</v>
      </c>
      <c r="B413" s="485" t="s">
        <v>821</v>
      </c>
      <c r="C413" s="485" t="s">
        <v>1396</v>
      </c>
      <c r="D413" s="485" t="s">
        <v>1512</v>
      </c>
      <c r="E413" s="485" t="s">
        <v>1381</v>
      </c>
      <c r="F413" s="486">
        <v>201700</v>
      </c>
      <c r="G413" s="486">
        <v>209912</v>
      </c>
      <c r="H413" s="485" t="s">
        <v>1382</v>
      </c>
      <c r="I413" s="485" t="s">
        <v>1383</v>
      </c>
      <c r="J413">
        <f>+VLOOKUP(A413,Plantilla_Junio_2022!$B:$B,1,0)</f>
        <v>27050101</v>
      </c>
    </row>
    <row r="414" spans="1:10">
      <c r="A414" s="487">
        <v>27150101</v>
      </c>
      <c r="B414" s="485" t="s">
        <v>823</v>
      </c>
      <c r="C414" s="485" t="s">
        <v>1403</v>
      </c>
      <c r="D414" s="485" t="s">
        <v>1513</v>
      </c>
      <c r="E414" s="485" t="s">
        <v>1381</v>
      </c>
      <c r="F414" s="486">
        <v>201700</v>
      </c>
      <c r="G414" s="486">
        <v>209912</v>
      </c>
      <c r="H414" s="485" t="s">
        <v>1382</v>
      </c>
      <c r="I414" s="485" t="s">
        <v>1383</v>
      </c>
      <c r="J414">
        <f>+VLOOKUP(A414,Plantilla_Junio_2022!$B:$B,1,0)</f>
        <v>27150101</v>
      </c>
    </row>
    <row r="415" spans="1:10">
      <c r="A415" s="487">
        <v>27150102</v>
      </c>
      <c r="B415" s="485" t="s">
        <v>824</v>
      </c>
      <c r="C415" s="485" t="s">
        <v>1403</v>
      </c>
      <c r="D415" s="485" t="s">
        <v>1513</v>
      </c>
      <c r="E415" s="485" t="s">
        <v>1381</v>
      </c>
      <c r="F415" s="486">
        <v>201700</v>
      </c>
      <c r="G415" s="486">
        <v>209912</v>
      </c>
      <c r="H415" s="485" t="s">
        <v>1382</v>
      </c>
      <c r="I415" s="485" t="s">
        <v>1383</v>
      </c>
      <c r="J415">
        <f>+VLOOKUP(A415,Plantilla_Junio_2022!$B:$B,1,0)</f>
        <v>27150102</v>
      </c>
    </row>
    <row r="416" spans="1:10">
      <c r="A416" s="487">
        <v>27150103</v>
      </c>
      <c r="B416" s="485" t="s">
        <v>825</v>
      </c>
      <c r="C416" s="485" t="s">
        <v>1403</v>
      </c>
      <c r="D416" s="485" t="s">
        <v>1513</v>
      </c>
      <c r="E416" s="485" t="s">
        <v>1381</v>
      </c>
      <c r="F416" s="486">
        <v>201700</v>
      </c>
      <c r="G416" s="486">
        <v>209912</v>
      </c>
      <c r="H416" s="485" t="s">
        <v>1382</v>
      </c>
      <c r="I416" s="485" t="s">
        <v>1383</v>
      </c>
      <c r="J416">
        <f>+VLOOKUP(A416,Plantilla_Junio_2022!$B:$B,1,0)</f>
        <v>27150103</v>
      </c>
    </row>
    <row r="417" spans="1:10">
      <c r="A417" s="487">
        <v>27150104</v>
      </c>
      <c r="B417" s="485" t="s">
        <v>826</v>
      </c>
      <c r="C417" s="485" t="s">
        <v>1403</v>
      </c>
      <c r="D417" s="485" t="s">
        <v>1513</v>
      </c>
      <c r="E417" s="485" t="s">
        <v>1381</v>
      </c>
      <c r="F417" s="486">
        <v>201700</v>
      </c>
      <c r="G417" s="486">
        <v>209912</v>
      </c>
      <c r="H417" s="485" t="s">
        <v>1382</v>
      </c>
      <c r="I417" s="485" t="s">
        <v>1383</v>
      </c>
      <c r="J417">
        <f>+VLOOKUP(A417,Plantilla_Junio_2022!$B:$B,1,0)</f>
        <v>27150104</v>
      </c>
    </row>
    <row r="418" spans="1:10">
      <c r="A418" s="487">
        <v>27150105</v>
      </c>
      <c r="B418" s="485" t="s">
        <v>827</v>
      </c>
      <c r="C418" s="485" t="s">
        <v>1403</v>
      </c>
      <c r="D418" s="485" t="s">
        <v>1513</v>
      </c>
      <c r="E418" s="485" t="s">
        <v>1381</v>
      </c>
      <c r="F418" s="486">
        <v>201700</v>
      </c>
      <c r="G418" s="486">
        <v>209912</v>
      </c>
      <c r="H418" s="485" t="s">
        <v>1382</v>
      </c>
      <c r="I418" s="485" t="s">
        <v>1383</v>
      </c>
      <c r="J418">
        <f>+VLOOKUP(A418,Plantilla_Junio_2022!$B:$B,1,0)</f>
        <v>27150105</v>
      </c>
    </row>
    <row r="419" spans="1:10">
      <c r="A419" s="487">
        <v>27909001</v>
      </c>
      <c r="B419" s="485" t="s">
        <v>830</v>
      </c>
      <c r="C419" s="485" t="s">
        <v>1396</v>
      </c>
      <c r="D419" s="485" t="s">
        <v>1514</v>
      </c>
      <c r="E419" s="485" t="s">
        <v>1381</v>
      </c>
      <c r="F419" s="486">
        <v>201700</v>
      </c>
      <c r="G419" s="486">
        <v>209912</v>
      </c>
      <c r="H419" s="485" t="s">
        <v>1405</v>
      </c>
      <c r="I419" s="485" t="s">
        <v>1383</v>
      </c>
      <c r="J419">
        <f>+VLOOKUP(A419,Plantilla_Junio_2022!$B:$B,1,0)</f>
        <v>27909001</v>
      </c>
    </row>
    <row r="420" spans="1:10">
      <c r="A420" s="487">
        <v>27909002</v>
      </c>
      <c r="B420" s="485" t="s">
        <v>831</v>
      </c>
      <c r="C420" s="485" t="s">
        <v>1441</v>
      </c>
      <c r="D420" s="485" t="s">
        <v>1514</v>
      </c>
      <c r="E420" s="485" t="s">
        <v>1381</v>
      </c>
      <c r="F420" s="486">
        <v>201700</v>
      </c>
      <c r="G420" s="486">
        <v>209912</v>
      </c>
      <c r="H420" s="485" t="s">
        <v>1382</v>
      </c>
      <c r="I420" s="485" t="s">
        <v>1383</v>
      </c>
      <c r="J420">
        <f>+VLOOKUP(A420,Plantilla_Junio_2022!$B:$B,1,0)</f>
        <v>27909002</v>
      </c>
    </row>
    <row r="421" spans="1:10">
      <c r="A421" s="487">
        <v>29050101</v>
      </c>
      <c r="B421" s="485" t="s">
        <v>833</v>
      </c>
      <c r="C421" s="485" t="s">
        <v>1396</v>
      </c>
      <c r="D421" s="485" t="s">
        <v>1515</v>
      </c>
      <c r="E421" s="485" t="s">
        <v>1381</v>
      </c>
      <c r="F421" s="486">
        <v>201700</v>
      </c>
      <c r="G421" s="486">
        <v>209912</v>
      </c>
      <c r="H421" s="485" t="s">
        <v>1382</v>
      </c>
      <c r="I421" s="485" t="s">
        <v>1383</v>
      </c>
      <c r="J421">
        <f>+VLOOKUP(A421,Plantilla_Junio_2022!$B:$B,1,0)</f>
        <v>29050101</v>
      </c>
    </row>
    <row r="422" spans="1:10">
      <c r="A422" s="487">
        <v>29050102</v>
      </c>
      <c r="B422" s="485" t="s">
        <v>834</v>
      </c>
      <c r="C422" s="485" t="s">
        <v>1396</v>
      </c>
      <c r="D422" s="485" t="s">
        <v>1515</v>
      </c>
      <c r="E422" s="485" t="s">
        <v>1381</v>
      </c>
      <c r="F422" s="486">
        <v>201700</v>
      </c>
      <c r="G422" s="486">
        <v>209912</v>
      </c>
      <c r="H422" s="485" t="s">
        <v>1405</v>
      </c>
      <c r="I422" s="485" t="s">
        <v>1383</v>
      </c>
      <c r="J422">
        <f>+VLOOKUP(A422,Plantilla_Junio_2022!$B:$B,1,0)</f>
        <v>29050102</v>
      </c>
    </row>
    <row r="423" spans="1:10">
      <c r="A423" s="487">
        <v>29050103</v>
      </c>
      <c r="B423" s="485" t="s">
        <v>835</v>
      </c>
      <c r="C423" s="485" t="s">
        <v>1516</v>
      </c>
      <c r="D423" s="485" t="s">
        <v>1515</v>
      </c>
      <c r="E423" s="485" t="s">
        <v>1381</v>
      </c>
      <c r="F423" s="486">
        <v>201700</v>
      </c>
      <c r="G423" s="486">
        <v>209912</v>
      </c>
      <c r="H423" s="485" t="s">
        <v>1405</v>
      </c>
      <c r="I423" s="485" t="s">
        <v>1383</v>
      </c>
      <c r="J423">
        <f>+VLOOKUP(A423,Plantilla_Junio_2022!$B:$B,1,0)</f>
        <v>29050103</v>
      </c>
    </row>
    <row r="424" spans="1:10">
      <c r="A424" s="487">
        <v>29050104</v>
      </c>
      <c r="B424" s="485" t="s">
        <v>836</v>
      </c>
      <c r="C424" s="485" t="s">
        <v>1396</v>
      </c>
      <c r="D424" s="485" t="s">
        <v>1515</v>
      </c>
      <c r="E424" s="485" t="s">
        <v>1381</v>
      </c>
      <c r="F424" s="486">
        <v>201700</v>
      </c>
      <c r="G424" s="486">
        <v>209912</v>
      </c>
      <c r="H424" s="485" t="s">
        <v>1405</v>
      </c>
      <c r="I424" s="485" t="s">
        <v>1383</v>
      </c>
      <c r="J424">
        <f>+VLOOKUP(A424,Plantilla_Junio_2022!$B:$B,1,0)</f>
        <v>29050104</v>
      </c>
    </row>
    <row r="425" spans="1:10">
      <c r="A425" s="487">
        <v>29100101</v>
      </c>
      <c r="B425" s="485" t="s">
        <v>838</v>
      </c>
      <c r="C425" s="485" t="s">
        <v>1396</v>
      </c>
      <c r="D425" s="485" t="s">
        <v>1517</v>
      </c>
      <c r="E425" s="485" t="s">
        <v>1381</v>
      </c>
      <c r="F425" s="486">
        <v>201700</v>
      </c>
      <c r="G425" s="486">
        <v>209912</v>
      </c>
      <c r="H425" s="485" t="s">
        <v>1401</v>
      </c>
      <c r="I425" s="485" t="s">
        <v>1383</v>
      </c>
      <c r="J425">
        <f>+VLOOKUP(A425,Plantilla_Junio_2022!$B:$B,1,0)</f>
        <v>29100101</v>
      </c>
    </row>
    <row r="426" spans="1:10">
      <c r="A426" s="487">
        <v>29100102</v>
      </c>
      <c r="B426" s="485" t="s">
        <v>839</v>
      </c>
      <c r="C426" s="485" t="s">
        <v>1396</v>
      </c>
      <c r="D426" s="485" t="s">
        <v>1517</v>
      </c>
      <c r="E426" s="485" t="s">
        <v>1381</v>
      </c>
      <c r="F426" s="486">
        <v>201700</v>
      </c>
      <c r="G426" s="486">
        <v>209912</v>
      </c>
      <c r="H426" s="485" t="s">
        <v>1401</v>
      </c>
      <c r="I426" s="485" t="s">
        <v>1383</v>
      </c>
      <c r="J426">
        <f>+VLOOKUP(A426,Plantilla_Junio_2022!$B:$B,1,0)</f>
        <v>29100102</v>
      </c>
    </row>
    <row r="427" spans="1:10">
      <c r="A427" s="487">
        <v>29100103</v>
      </c>
      <c r="B427" s="485" t="s">
        <v>840</v>
      </c>
      <c r="C427" s="485" t="s">
        <v>1396</v>
      </c>
      <c r="D427" s="485" t="s">
        <v>1517</v>
      </c>
      <c r="E427" s="485" t="s">
        <v>1381</v>
      </c>
      <c r="F427" s="486">
        <v>201700</v>
      </c>
      <c r="G427" s="486">
        <v>209912</v>
      </c>
      <c r="H427" s="485" t="s">
        <v>1401</v>
      </c>
      <c r="I427" s="485" t="s">
        <v>1383</v>
      </c>
      <c r="J427">
        <f>+VLOOKUP(A427,Plantilla_Junio_2022!$B:$B,1,0)</f>
        <v>29100103</v>
      </c>
    </row>
    <row r="428" spans="1:10">
      <c r="A428" s="487">
        <v>29100104</v>
      </c>
      <c r="B428" s="485" t="s">
        <v>841</v>
      </c>
      <c r="C428" s="485" t="s">
        <v>1396</v>
      </c>
      <c r="D428" s="485" t="s">
        <v>1517</v>
      </c>
      <c r="E428" s="485" t="s">
        <v>1381</v>
      </c>
      <c r="F428" s="486">
        <v>201700</v>
      </c>
      <c r="G428" s="486">
        <v>209912</v>
      </c>
      <c r="H428" s="485" t="s">
        <v>1401</v>
      </c>
      <c r="I428" s="485" t="s">
        <v>1383</v>
      </c>
      <c r="J428">
        <f>+VLOOKUP(A428,Plantilla_Junio_2022!$B:$B,1,0)</f>
        <v>29100104</v>
      </c>
    </row>
    <row r="429" spans="1:10">
      <c r="A429" s="487">
        <v>29100105</v>
      </c>
      <c r="B429" s="485" t="s">
        <v>842</v>
      </c>
      <c r="C429" s="485" t="s">
        <v>1396</v>
      </c>
      <c r="D429" s="485" t="s">
        <v>1517</v>
      </c>
      <c r="E429" s="485" t="s">
        <v>1381</v>
      </c>
      <c r="F429" s="486">
        <v>201700</v>
      </c>
      <c r="G429" s="486">
        <v>209912</v>
      </c>
      <c r="H429" s="485" t="s">
        <v>1401</v>
      </c>
      <c r="I429" s="485" t="s">
        <v>1383</v>
      </c>
      <c r="J429">
        <f>+VLOOKUP(A429,Plantilla_Junio_2022!$B:$B,1,0)</f>
        <v>29100105</v>
      </c>
    </row>
    <row r="430" spans="1:10">
      <c r="A430" s="487">
        <v>29100106</v>
      </c>
      <c r="B430" s="485" t="s">
        <v>843</v>
      </c>
      <c r="C430" s="485" t="s">
        <v>1396</v>
      </c>
      <c r="D430" s="485" t="s">
        <v>1517</v>
      </c>
      <c r="E430" s="485" t="s">
        <v>1381</v>
      </c>
      <c r="F430" s="486">
        <v>201700</v>
      </c>
      <c r="G430" s="486">
        <v>209912</v>
      </c>
      <c r="H430" s="485" t="s">
        <v>1401</v>
      </c>
      <c r="I430" s="485" t="s">
        <v>1383</v>
      </c>
      <c r="J430">
        <f>+VLOOKUP(A430,Plantilla_Junio_2022!$B:$B,1,0)</f>
        <v>29100106</v>
      </c>
    </row>
    <row r="431" spans="1:10">
      <c r="A431" s="487">
        <v>29100107</v>
      </c>
      <c r="B431" s="485" t="s">
        <v>844</v>
      </c>
      <c r="C431" s="485" t="s">
        <v>1396</v>
      </c>
      <c r="D431" s="485" t="s">
        <v>1517</v>
      </c>
      <c r="E431" s="485" t="s">
        <v>1381</v>
      </c>
      <c r="F431" s="486">
        <v>201700</v>
      </c>
      <c r="G431" s="486">
        <v>209912</v>
      </c>
      <c r="H431" s="485" t="s">
        <v>1405</v>
      </c>
      <c r="I431" s="485" t="s">
        <v>1383</v>
      </c>
      <c r="J431">
        <f>+VLOOKUP(A431,Plantilla_Junio_2022!$B:$B,1,0)</f>
        <v>29100107</v>
      </c>
    </row>
    <row r="432" spans="1:10">
      <c r="A432" s="487">
        <v>29800101</v>
      </c>
      <c r="B432" s="485" t="s">
        <v>847</v>
      </c>
      <c r="C432" s="485" t="s">
        <v>1396</v>
      </c>
      <c r="D432" s="485" t="s">
        <v>1518</v>
      </c>
      <c r="E432" s="485" t="s">
        <v>1381</v>
      </c>
      <c r="F432" s="486">
        <v>201700</v>
      </c>
      <c r="G432" s="486">
        <v>209912</v>
      </c>
      <c r="H432" s="485" t="s">
        <v>1382</v>
      </c>
      <c r="I432" s="485" t="s">
        <v>1383</v>
      </c>
      <c r="J432">
        <f>+VLOOKUP(A432,Plantilla_Junio_2022!$B:$B,1,0)</f>
        <v>29800101</v>
      </c>
    </row>
    <row r="433" spans="1:10">
      <c r="A433" s="487">
        <v>32030101</v>
      </c>
      <c r="B433" s="485" t="s">
        <v>852</v>
      </c>
      <c r="C433" s="485" t="s">
        <v>1399</v>
      </c>
      <c r="D433" s="485" t="s">
        <v>1519</v>
      </c>
      <c r="E433" s="485" t="s">
        <v>1381</v>
      </c>
      <c r="F433" s="486">
        <v>201700</v>
      </c>
      <c r="G433" s="486">
        <v>209912</v>
      </c>
      <c r="H433" s="485" t="s">
        <v>1382</v>
      </c>
      <c r="I433" s="485" t="s">
        <v>1383</v>
      </c>
      <c r="J433">
        <f>+VLOOKUP(A433,Plantilla_Junio_2022!$B:$B,1,0)</f>
        <v>32030101</v>
      </c>
    </row>
    <row r="434" spans="1:10">
      <c r="A434" s="487">
        <v>32080101</v>
      </c>
      <c r="B434" s="485" t="s">
        <v>90</v>
      </c>
      <c r="C434" s="485" t="s">
        <v>1421</v>
      </c>
      <c r="D434" s="485" t="s">
        <v>1520</v>
      </c>
      <c r="E434" s="485" t="s">
        <v>1381</v>
      </c>
      <c r="F434" s="486">
        <v>201700</v>
      </c>
      <c r="G434" s="486">
        <v>209912</v>
      </c>
      <c r="H434" s="485" t="s">
        <v>1382</v>
      </c>
      <c r="I434" s="485" t="s">
        <v>1383</v>
      </c>
      <c r="J434">
        <f>+VLOOKUP(A434,Plantilla_Junio_2022!$B:$B,1,0)</f>
        <v>32080101</v>
      </c>
    </row>
    <row r="435" spans="1:10">
      <c r="A435" s="487">
        <v>32080102</v>
      </c>
      <c r="B435" s="485" t="s">
        <v>854</v>
      </c>
      <c r="C435" s="485" t="s">
        <v>1399</v>
      </c>
      <c r="D435" s="485" t="s">
        <v>1520</v>
      </c>
      <c r="E435" s="485" t="s">
        <v>1381</v>
      </c>
      <c r="F435" s="486">
        <v>201700</v>
      </c>
      <c r="G435" s="486">
        <v>209912</v>
      </c>
      <c r="H435" s="485" t="s">
        <v>1382</v>
      </c>
      <c r="I435" s="485" t="s">
        <v>1383</v>
      </c>
      <c r="J435">
        <f>+VLOOKUP(A435,Plantilla_Junio_2022!$B:$B,1,0)</f>
        <v>32080102</v>
      </c>
    </row>
    <row r="436" spans="1:10">
      <c r="A436" s="487">
        <v>32150101</v>
      </c>
      <c r="B436" s="485" t="s">
        <v>857</v>
      </c>
      <c r="C436" s="485" t="s">
        <v>1399</v>
      </c>
      <c r="D436" s="485" t="s">
        <v>1521</v>
      </c>
      <c r="E436" s="485" t="s">
        <v>1381</v>
      </c>
      <c r="F436" s="486">
        <v>201700</v>
      </c>
      <c r="G436" s="486">
        <v>209912</v>
      </c>
      <c r="H436" s="485" t="s">
        <v>1382</v>
      </c>
      <c r="I436" s="485" t="s">
        <v>1383</v>
      </c>
      <c r="J436">
        <f>+VLOOKUP(A436,Plantilla_Junio_2022!$B:$B,1,0)</f>
        <v>32150101</v>
      </c>
    </row>
    <row r="437" spans="1:10">
      <c r="A437" s="487">
        <v>32150102</v>
      </c>
      <c r="B437" s="485" t="s">
        <v>858</v>
      </c>
      <c r="C437" s="485" t="s">
        <v>1399</v>
      </c>
      <c r="D437" s="485" t="s">
        <v>1521</v>
      </c>
      <c r="E437" s="485" t="s">
        <v>1381</v>
      </c>
      <c r="F437" s="486">
        <v>201700</v>
      </c>
      <c r="G437" s="486">
        <v>209912</v>
      </c>
      <c r="H437" s="485" t="s">
        <v>1382</v>
      </c>
      <c r="I437" s="485" t="s">
        <v>1383</v>
      </c>
      <c r="J437">
        <f>+VLOOKUP(A437,Plantilla_Junio_2022!$B:$B,1,0)</f>
        <v>32150102</v>
      </c>
    </row>
    <row r="438" spans="1:10">
      <c r="A438" s="487">
        <v>32150103</v>
      </c>
      <c r="B438" s="485" t="s">
        <v>859</v>
      </c>
      <c r="C438" s="485" t="s">
        <v>1399</v>
      </c>
      <c r="D438" s="485" t="s">
        <v>1521</v>
      </c>
      <c r="E438" s="485" t="s">
        <v>1381</v>
      </c>
      <c r="F438" s="486">
        <v>201700</v>
      </c>
      <c r="G438" s="486">
        <v>209912</v>
      </c>
      <c r="H438" s="485" t="s">
        <v>1382</v>
      </c>
      <c r="I438" s="485" t="s">
        <v>1383</v>
      </c>
      <c r="J438">
        <f>+VLOOKUP(A438,Plantilla_Junio_2022!$B:$B,1,0)</f>
        <v>32150103</v>
      </c>
    </row>
    <row r="439" spans="1:10">
      <c r="A439" s="487">
        <v>32250101</v>
      </c>
      <c r="B439" s="485" t="s">
        <v>861</v>
      </c>
      <c r="C439" s="485" t="s">
        <v>1421</v>
      </c>
      <c r="D439" s="485" t="s">
        <v>1522</v>
      </c>
      <c r="E439" s="485" t="s">
        <v>1381</v>
      </c>
      <c r="F439" s="486">
        <v>201700</v>
      </c>
      <c r="G439" s="486">
        <v>209912</v>
      </c>
      <c r="H439" s="485" t="s">
        <v>1382</v>
      </c>
      <c r="I439" s="485" t="s">
        <v>1383</v>
      </c>
      <c r="J439">
        <f>+VLOOKUP(A439,Plantilla_Junio_2022!$B:$B,1,0)</f>
        <v>32250101</v>
      </c>
    </row>
    <row r="440" spans="1:10">
      <c r="A440" s="487">
        <v>32250102</v>
      </c>
      <c r="B440" s="485" t="s">
        <v>862</v>
      </c>
      <c r="C440" s="485" t="s">
        <v>1421</v>
      </c>
      <c r="D440" s="485" t="s">
        <v>1522</v>
      </c>
      <c r="E440" s="485" t="s">
        <v>1381</v>
      </c>
      <c r="F440" s="486">
        <v>201700</v>
      </c>
      <c r="G440" s="486">
        <v>209912</v>
      </c>
      <c r="H440" s="485" t="s">
        <v>1382</v>
      </c>
      <c r="I440" s="485" t="s">
        <v>1383</v>
      </c>
      <c r="J440">
        <f>+VLOOKUP(A440,Plantilla_Junio_2022!$B:$B,1,0)</f>
        <v>32250102</v>
      </c>
    </row>
    <row r="441" spans="1:10">
      <c r="A441" s="487">
        <v>32300101</v>
      </c>
      <c r="B441" s="485" t="s">
        <v>864</v>
      </c>
      <c r="C441" s="485" t="s">
        <v>1421</v>
      </c>
      <c r="D441" s="485" t="s">
        <v>1523</v>
      </c>
      <c r="E441" s="485" t="s">
        <v>1381</v>
      </c>
      <c r="F441" s="486">
        <v>201700</v>
      </c>
      <c r="G441" s="486">
        <v>209912</v>
      </c>
      <c r="H441" s="485" t="s">
        <v>1382</v>
      </c>
      <c r="I441" s="485" t="s">
        <v>1383</v>
      </c>
      <c r="J441">
        <f>+VLOOKUP(A441,Plantilla_Junio_2022!$B:$B,1,0)</f>
        <v>32300101</v>
      </c>
    </row>
    <row r="442" spans="1:10">
      <c r="A442" s="487">
        <v>32300102</v>
      </c>
      <c r="B442" s="485" t="s">
        <v>865</v>
      </c>
      <c r="C442" s="485" t="s">
        <v>1421</v>
      </c>
      <c r="D442" s="485" t="s">
        <v>1523</v>
      </c>
      <c r="E442" s="485" t="s">
        <v>1381</v>
      </c>
      <c r="F442" s="486">
        <v>201700</v>
      </c>
      <c r="G442" s="486">
        <v>209912</v>
      </c>
      <c r="H442" s="485" t="s">
        <v>1382</v>
      </c>
      <c r="I442" s="485" t="s">
        <v>1383</v>
      </c>
      <c r="J442">
        <f>+VLOOKUP(A442,Plantilla_Junio_2022!$B:$B,1,0)</f>
        <v>32300102</v>
      </c>
    </row>
    <row r="443" spans="1:10">
      <c r="A443" s="487">
        <v>32300103</v>
      </c>
      <c r="B443" s="485" t="s">
        <v>866</v>
      </c>
      <c r="C443" s="485" t="s">
        <v>1421</v>
      </c>
      <c r="D443" s="485" t="s">
        <v>1523</v>
      </c>
      <c r="E443" s="485" t="s">
        <v>1381</v>
      </c>
      <c r="F443" s="486">
        <v>201700</v>
      </c>
      <c r="G443" s="486">
        <v>209912</v>
      </c>
      <c r="H443" s="485" t="s">
        <v>1382</v>
      </c>
      <c r="I443" s="485" t="s">
        <v>1383</v>
      </c>
      <c r="J443">
        <f>+VLOOKUP(A443,Plantilla_Junio_2022!$B:$B,1,0)</f>
        <v>32300103</v>
      </c>
    </row>
    <row r="444" spans="1:10">
      <c r="A444" s="487">
        <v>32350201</v>
      </c>
      <c r="B444" s="485" t="s">
        <v>869</v>
      </c>
      <c r="C444" s="485" t="s">
        <v>1396</v>
      </c>
      <c r="D444" s="485" t="s">
        <v>1524</v>
      </c>
      <c r="E444" s="485" t="s">
        <v>1381</v>
      </c>
      <c r="F444" s="486">
        <v>201700</v>
      </c>
      <c r="G444" s="486">
        <v>209912</v>
      </c>
      <c r="H444" s="485" t="s">
        <v>1382</v>
      </c>
      <c r="I444" s="485" t="s">
        <v>1383</v>
      </c>
      <c r="J444">
        <f>+VLOOKUP(A444,Plantilla_Junio_2022!$B:$B,1,0)</f>
        <v>32350201</v>
      </c>
    </row>
    <row r="445" spans="1:10">
      <c r="A445" s="487">
        <v>32400162</v>
      </c>
      <c r="B445" s="485" t="s">
        <v>871</v>
      </c>
      <c r="C445" s="485" t="s">
        <v>1396</v>
      </c>
      <c r="D445" s="485" t="s">
        <v>1525</v>
      </c>
      <c r="E445" s="485" t="s">
        <v>1381</v>
      </c>
      <c r="F445" s="486">
        <v>201700</v>
      </c>
      <c r="G445" s="486">
        <v>209912</v>
      </c>
      <c r="H445" s="485" t="s">
        <v>1382</v>
      </c>
      <c r="I445" s="485" t="s">
        <v>1383</v>
      </c>
      <c r="J445">
        <f>+VLOOKUP(A445,Plantilla_Junio_2022!$B:$B,1,0)</f>
        <v>32400162</v>
      </c>
    </row>
    <row r="446" spans="1:10">
      <c r="A446" s="487">
        <v>32400166</v>
      </c>
      <c r="B446" s="485" t="s">
        <v>872</v>
      </c>
      <c r="C446" s="485" t="s">
        <v>1396</v>
      </c>
      <c r="D446" s="485" t="s">
        <v>1525</v>
      </c>
      <c r="E446" s="485" t="s">
        <v>1381</v>
      </c>
      <c r="F446" s="486">
        <v>201700</v>
      </c>
      <c r="G446" s="486">
        <v>209912</v>
      </c>
      <c r="H446" s="485" t="s">
        <v>1382</v>
      </c>
      <c r="I446" s="485" t="s">
        <v>1383</v>
      </c>
      <c r="J446">
        <f>+VLOOKUP(A446,Plantilla_Junio_2022!$B:$B,1,0)</f>
        <v>32400166</v>
      </c>
    </row>
    <row r="447" spans="1:10">
      <c r="A447" s="487">
        <v>32400168</v>
      </c>
      <c r="B447" s="485" t="s">
        <v>873</v>
      </c>
      <c r="C447" s="485" t="s">
        <v>1396</v>
      </c>
      <c r="D447" s="485" t="s">
        <v>1525</v>
      </c>
      <c r="E447" s="485" t="s">
        <v>1381</v>
      </c>
      <c r="F447" s="486">
        <v>201700</v>
      </c>
      <c r="G447" s="486">
        <v>209912</v>
      </c>
      <c r="H447" s="485" t="s">
        <v>1382</v>
      </c>
      <c r="I447" s="485" t="s">
        <v>1383</v>
      </c>
      <c r="J447">
        <f>+VLOOKUP(A447,Plantilla_Junio_2022!$B:$B,1,0)</f>
        <v>32400168</v>
      </c>
    </row>
    <row r="448" spans="1:10">
      <c r="A448" s="487">
        <v>32400169</v>
      </c>
      <c r="B448" s="485" t="s">
        <v>874</v>
      </c>
      <c r="C448" s="485" t="s">
        <v>1396</v>
      </c>
      <c r="D448" s="485" t="s">
        <v>1525</v>
      </c>
      <c r="E448" s="485" t="s">
        <v>1381</v>
      </c>
      <c r="F448" s="486">
        <v>201700</v>
      </c>
      <c r="G448" s="486">
        <v>209912</v>
      </c>
      <c r="H448" s="485" t="s">
        <v>1382</v>
      </c>
      <c r="I448" s="485" t="s">
        <v>1383</v>
      </c>
      <c r="J448">
        <f>+VLOOKUP(A448,Plantilla_Junio_2022!$B:$B,1,0)</f>
        <v>32400169</v>
      </c>
    </row>
    <row r="449" spans="1:10">
      <c r="A449" s="487">
        <v>33050501</v>
      </c>
      <c r="B449" s="485" t="s">
        <v>877</v>
      </c>
      <c r="C449" s="485" t="s">
        <v>1526</v>
      </c>
      <c r="D449" s="485" t="s">
        <v>1527</v>
      </c>
      <c r="E449" s="485" t="s">
        <v>1381</v>
      </c>
      <c r="F449" s="486">
        <v>201700</v>
      </c>
      <c r="G449" s="486">
        <v>209912</v>
      </c>
      <c r="H449" s="485" t="s">
        <v>1382</v>
      </c>
      <c r="I449" s="485" t="s">
        <v>1383</v>
      </c>
      <c r="J449">
        <f>+VLOOKUP(A449,Plantilla_Junio_2022!$B:$B,1,0)</f>
        <v>33050501</v>
      </c>
    </row>
    <row r="450" spans="1:10">
      <c r="A450" s="487">
        <v>33051001</v>
      </c>
      <c r="B450" s="485" t="s">
        <v>879</v>
      </c>
      <c r="C450" s="485" t="s">
        <v>1526</v>
      </c>
      <c r="D450" s="485" t="s">
        <v>1528</v>
      </c>
      <c r="E450" s="485" t="s">
        <v>1381</v>
      </c>
      <c r="F450" s="486">
        <v>201700</v>
      </c>
      <c r="G450" s="486">
        <v>209912</v>
      </c>
      <c r="H450" s="485" t="s">
        <v>1382</v>
      </c>
      <c r="I450" s="485" t="s">
        <v>1383</v>
      </c>
      <c r="J450">
        <f>+VLOOKUP(A450,Plantilla_Junio_2022!$B:$B,1,0)</f>
        <v>33051001</v>
      </c>
    </row>
    <row r="451" spans="1:10">
      <c r="A451" s="487">
        <v>42100101</v>
      </c>
      <c r="B451" s="485" t="s">
        <v>881</v>
      </c>
      <c r="C451" s="485" t="s">
        <v>1447</v>
      </c>
      <c r="D451" s="485" t="s">
        <v>1529</v>
      </c>
      <c r="E451" s="485" t="s">
        <v>1381</v>
      </c>
      <c r="F451" s="486">
        <v>201700</v>
      </c>
      <c r="G451" s="486">
        <v>209912</v>
      </c>
      <c r="H451" s="485" t="s">
        <v>1382</v>
      </c>
      <c r="I451" s="485" t="s">
        <v>1383</v>
      </c>
      <c r="J451">
        <f>+VLOOKUP(A451,Plantilla_Junio_2022!$B:$B,1,0)</f>
        <v>42100101</v>
      </c>
    </row>
    <row r="452" spans="1:10">
      <c r="A452" s="487">
        <v>43901601</v>
      </c>
      <c r="B452" s="485" t="s">
        <v>884</v>
      </c>
      <c r="C452" s="485" t="s">
        <v>1447</v>
      </c>
      <c r="D452" s="485" t="s">
        <v>1530</v>
      </c>
      <c r="E452" s="485" t="s">
        <v>1381</v>
      </c>
      <c r="F452" s="486">
        <v>201700</v>
      </c>
      <c r="G452" s="486">
        <v>209912</v>
      </c>
      <c r="H452" s="485" t="s">
        <v>1382</v>
      </c>
      <c r="I452" s="485" t="s">
        <v>1383</v>
      </c>
      <c r="J452">
        <f>+VLOOKUP(A452,Plantilla_Junio_2022!$B:$B,1,0)</f>
        <v>43901601</v>
      </c>
    </row>
    <row r="453" spans="1:10">
      <c r="A453" s="487">
        <v>43901603</v>
      </c>
      <c r="B453" s="485" t="s">
        <v>885</v>
      </c>
      <c r="C453" s="485" t="s">
        <v>1447</v>
      </c>
      <c r="D453" s="485" t="s">
        <v>1530</v>
      </c>
      <c r="E453" s="485" t="s">
        <v>1381</v>
      </c>
      <c r="F453" s="486">
        <v>201700</v>
      </c>
      <c r="G453" s="486">
        <v>209912</v>
      </c>
      <c r="H453" s="485" t="s">
        <v>1382</v>
      </c>
      <c r="I453" s="485" t="s">
        <v>1383</v>
      </c>
      <c r="J453">
        <f>+VLOOKUP(A453,Plantilla_Junio_2022!$B:$B,1,0)</f>
        <v>43901603</v>
      </c>
    </row>
    <row r="454" spans="1:10">
      <c r="A454" s="487">
        <v>43901604</v>
      </c>
      <c r="B454" s="485" t="s">
        <v>886</v>
      </c>
      <c r="C454" s="485" t="s">
        <v>1447</v>
      </c>
      <c r="D454" s="485" t="s">
        <v>1530</v>
      </c>
      <c r="E454" s="485" t="s">
        <v>1381</v>
      </c>
      <c r="F454" s="486">
        <v>201700</v>
      </c>
      <c r="G454" s="486">
        <v>209912</v>
      </c>
      <c r="H454" s="485" t="s">
        <v>1382</v>
      </c>
      <c r="I454" s="485" t="s">
        <v>1383</v>
      </c>
      <c r="J454">
        <f>+VLOOKUP(A454,Plantilla_Junio_2022!$B:$B,1,0)</f>
        <v>43901604</v>
      </c>
    </row>
    <row r="455" spans="1:10">
      <c r="A455" s="487">
        <v>43901605</v>
      </c>
      <c r="B455" s="485" t="s">
        <v>887</v>
      </c>
      <c r="C455" s="485" t="s">
        <v>1447</v>
      </c>
      <c r="D455" s="485" t="s">
        <v>1530</v>
      </c>
      <c r="E455" s="485" t="s">
        <v>1381</v>
      </c>
      <c r="F455" s="486">
        <v>201700</v>
      </c>
      <c r="G455" s="486">
        <v>209912</v>
      </c>
      <c r="H455" s="485" t="s">
        <v>1382</v>
      </c>
      <c r="I455" s="485" t="s">
        <v>1383</v>
      </c>
      <c r="J455">
        <f>+VLOOKUP(A455,Plantilla_Junio_2022!$B:$B,1,0)</f>
        <v>43901605</v>
      </c>
    </row>
    <row r="456" spans="1:10">
      <c r="A456" s="487">
        <v>43901606</v>
      </c>
      <c r="B456" s="485" t="s">
        <v>888</v>
      </c>
      <c r="C456" s="485" t="s">
        <v>1447</v>
      </c>
      <c r="D456" s="485" t="s">
        <v>1530</v>
      </c>
      <c r="E456" s="485" t="s">
        <v>1381</v>
      </c>
      <c r="F456" s="486">
        <v>201700</v>
      </c>
      <c r="G456" s="486">
        <v>209912</v>
      </c>
      <c r="H456" s="485" t="s">
        <v>1382</v>
      </c>
      <c r="I456" s="485" t="s">
        <v>1383</v>
      </c>
      <c r="J456">
        <f>+VLOOKUP(A456,Plantilla_Junio_2022!$B:$B,1,0)</f>
        <v>43901606</v>
      </c>
    </row>
    <row r="457" spans="1:10">
      <c r="A457" s="487">
        <v>43901607</v>
      </c>
      <c r="B457" s="485" t="s">
        <v>889</v>
      </c>
      <c r="C457" s="485" t="s">
        <v>1447</v>
      </c>
      <c r="D457" s="485" t="s">
        <v>1530</v>
      </c>
      <c r="E457" s="485" t="s">
        <v>1381</v>
      </c>
      <c r="F457" s="486">
        <v>201700</v>
      </c>
      <c r="G457" s="486">
        <v>209912</v>
      </c>
      <c r="H457" s="485" t="s">
        <v>1382</v>
      </c>
      <c r="I457" s="485" t="s">
        <v>1383</v>
      </c>
      <c r="J457">
        <f>+VLOOKUP(A457,Plantilla_Junio_2022!$B:$B,1,0)</f>
        <v>43901607</v>
      </c>
    </row>
    <row r="458" spans="1:10">
      <c r="A458" s="487">
        <v>43901608</v>
      </c>
      <c r="B458" s="485" t="s">
        <v>890</v>
      </c>
      <c r="C458" s="485" t="s">
        <v>1447</v>
      </c>
      <c r="D458" s="485" t="s">
        <v>1530</v>
      </c>
      <c r="E458" s="485" t="s">
        <v>1381</v>
      </c>
      <c r="F458" s="486">
        <v>201700</v>
      </c>
      <c r="G458" s="486">
        <v>209912</v>
      </c>
      <c r="H458" s="485" t="s">
        <v>1382</v>
      </c>
      <c r="I458" s="485" t="s">
        <v>1383</v>
      </c>
      <c r="J458">
        <f>+VLOOKUP(A458,Plantilla_Junio_2022!$B:$B,1,0)</f>
        <v>43901608</v>
      </c>
    </row>
    <row r="459" spans="1:10">
      <c r="A459" s="487">
        <v>43901609</v>
      </c>
      <c r="B459" s="485" t="s">
        <v>891</v>
      </c>
      <c r="C459" s="485" t="s">
        <v>1447</v>
      </c>
      <c r="D459" s="485" t="s">
        <v>1530</v>
      </c>
      <c r="E459" s="485" t="s">
        <v>1381</v>
      </c>
      <c r="F459" s="486">
        <v>201700</v>
      </c>
      <c r="G459" s="486">
        <v>209912</v>
      </c>
      <c r="H459" s="485" t="s">
        <v>1382</v>
      </c>
      <c r="I459" s="485" t="s">
        <v>1383</v>
      </c>
      <c r="J459">
        <f>+VLOOKUP(A459,Plantilla_Junio_2022!$B:$B,1,0)</f>
        <v>43901609</v>
      </c>
    </row>
    <row r="460" spans="1:10">
      <c r="A460" s="487">
        <v>43901611</v>
      </c>
      <c r="B460" s="485" t="s">
        <v>892</v>
      </c>
      <c r="C460" s="485" t="s">
        <v>1447</v>
      </c>
      <c r="D460" s="485" t="s">
        <v>1530</v>
      </c>
      <c r="E460" s="485" t="s">
        <v>1381</v>
      </c>
      <c r="F460" s="486">
        <v>201700</v>
      </c>
      <c r="G460" s="486">
        <v>209912</v>
      </c>
      <c r="H460" s="485" t="s">
        <v>1382</v>
      </c>
      <c r="I460" s="485" t="s">
        <v>1383</v>
      </c>
      <c r="J460">
        <f>+VLOOKUP(A460,Plantilla_Junio_2022!$B:$B,1,0)</f>
        <v>43901611</v>
      </c>
    </row>
    <row r="461" spans="1:10">
      <c r="A461" s="487">
        <v>43901612</v>
      </c>
      <c r="B461" s="485" t="s">
        <v>893</v>
      </c>
      <c r="C461" s="485" t="s">
        <v>1447</v>
      </c>
      <c r="D461" s="485" t="s">
        <v>1530</v>
      </c>
      <c r="E461" s="485" t="s">
        <v>1381</v>
      </c>
      <c r="F461" s="486">
        <v>201700</v>
      </c>
      <c r="G461" s="486">
        <v>209912</v>
      </c>
      <c r="H461" s="485" t="s">
        <v>1382</v>
      </c>
      <c r="I461" s="485" t="s">
        <v>1383</v>
      </c>
      <c r="J461">
        <f>+VLOOKUP(A461,Plantilla_Junio_2022!$B:$B,1,0)</f>
        <v>43901612</v>
      </c>
    </row>
    <row r="462" spans="1:10">
      <c r="A462" s="487">
        <v>43901613</v>
      </c>
      <c r="B462" s="485" t="s">
        <v>894</v>
      </c>
      <c r="C462" s="485" t="s">
        <v>1447</v>
      </c>
      <c r="D462" s="485" t="s">
        <v>1530</v>
      </c>
      <c r="E462" s="485" t="s">
        <v>1381</v>
      </c>
      <c r="F462" s="486">
        <v>201700</v>
      </c>
      <c r="G462" s="486">
        <v>209912</v>
      </c>
      <c r="H462" s="485" t="s">
        <v>1382</v>
      </c>
      <c r="I462" s="485" t="s">
        <v>1383</v>
      </c>
      <c r="J462">
        <f>+VLOOKUP(A462,Plantilla_Junio_2022!$B:$B,1,0)</f>
        <v>43901613</v>
      </c>
    </row>
    <row r="463" spans="1:10">
      <c r="A463" s="487">
        <v>43901614</v>
      </c>
      <c r="B463" s="485" t="s">
        <v>895</v>
      </c>
      <c r="C463" s="485" t="s">
        <v>1447</v>
      </c>
      <c r="D463" s="485" t="s">
        <v>1530</v>
      </c>
      <c r="E463" s="485" t="s">
        <v>1381</v>
      </c>
      <c r="F463" s="486">
        <v>201700</v>
      </c>
      <c r="G463" s="486">
        <v>209912</v>
      </c>
      <c r="H463" s="485" t="s">
        <v>1382</v>
      </c>
      <c r="I463" s="485" t="s">
        <v>1383</v>
      </c>
      <c r="J463">
        <f>+VLOOKUP(A463,Plantilla_Junio_2022!$B:$B,1,0)</f>
        <v>43901614</v>
      </c>
    </row>
    <row r="464" spans="1:10">
      <c r="A464" s="487">
        <v>43901615</v>
      </c>
      <c r="B464" s="485" t="s">
        <v>896</v>
      </c>
      <c r="C464" s="485" t="s">
        <v>1447</v>
      </c>
      <c r="D464" s="485" t="s">
        <v>1530</v>
      </c>
      <c r="E464" s="485" t="s">
        <v>1381</v>
      </c>
      <c r="F464" s="486">
        <v>201700</v>
      </c>
      <c r="G464" s="486">
        <v>209912</v>
      </c>
      <c r="H464" s="485" t="s">
        <v>1382</v>
      </c>
      <c r="I464" s="485" t="s">
        <v>1383</v>
      </c>
      <c r="J464">
        <f>+VLOOKUP(A464,Plantilla_Junio_2022!$B:$B,1,0)</f>
        <v>43901615</v>
      </c>
    </row>
    <row r="465" spans="1:10">
      <c r="A465" s="487">
        <v>43901616</v>
      </c>
      <c r="B465" s="485" t="s">
        <v>897</v>
      </c>
      <c r="C465" s="485" t="s">
        <v>1447</v>
      </c>
      <c r="D465" s="485" t="s">
        <v>1530</v>
      </c>
      <c r="E465" s="485" t="s">
        <v>1381</v>
      </c>
      <c r="F465" s="486">
        <v>201700</v>
      </c>
      <c r="G465" s="486">
        <v>209912</v>
      </c>
      <c r="H465" s="485" t="s">
        <v>1382</v>
      </c>
      <c r="I465" s="485" t="s">
        <v>1383</v>
      </c>
      <c r="J465">
        <f>+VLOOKUP(A465,Plantilla_Junio_2022!$B:$B,1,0)</f>
        <v>43901616</v>
      </c>
    </row>
    <row r="466" spans="1:10">
      <c r="A466" s="487">
        <v>43901617</v>
      </c>
      <c r="B466" s="485" t="s">
        <v>898</v>
      </c>
      <c r="C466" s="485" t="s">
        <v>1447</v>
      </c>
      <c r="D466" s="485" t="s">
        <v>1530</v>
      </c>
      <c r="E466" s="485" t="s">
        <v>1381</v>
      </c>
      <c r="F466" s="486">
        <v>201700</v>
      </c>
      <c r="G466" s="486">
        <v>209912</v>
      </c>
      <c r="H466" s="485" t="s">
        <v>1382</v>
      </c>
      <c r="I466" s="485" t="s">
        <v>1383</v>
      </c>
      <c r="J466">
        <f>+VLOOKUP(A466,Plantilla_Junio_2022!$B:$B,1,0)</f>
        <v>43901617</v>
      </c>
    </row>
    <row r="467" spans="1:10">
      <c r="A467" s="487">
        <v>43901618</v>
      </c>
      <c r="B467" s="485" t="s">
        <v>899</v>
      </c>
      <c r="C467" s="485" t="s">
        <v>1447</v>
      </c>
      <c r="D467" s="485" t="s">
        <v>1530</v>
      </c>
      <c r="E467" s="485" t="s">
        <v>1381</v>
      </c>
      <c r="F467" s="486">
        <v>201700</v>
      </c>
      <c r="G467" s="486">
        <v>209912</v>
      </c>
      <c r="H467" s="485" t="s">
        <v>1382</v>
      </c>
      <c r="I467" s="485" t="s">
        <v>1383</v>
      </c>
      <c r="J467">
        <f>+VLOOKUP(A467,Plantilla_Junio_2022!$B:$B,1,0)</f>
        <v>43901618</v>
      </c>
    </row>
    <row r="468" spans="1:10">
      <c r="A468" s="487">
        <v>43901619</v>
      </c>
      <c r="B468" s="485" t="s">
        <v>900</v>
      </c>
      <c r="C468" s="485" t="s">
        <v>1447</v>
      </c>
      <c r="D468" s="485" t="s">
        <v>1530</v>
      </c>
      <c r="E468" s="485" t="s">
        <v>1381</v>
      </c>
      <c r="F468" s="486">
        <v>201700</v>
      </c>
      <c r="G468" s="486">
        <v>209912</v>
      </c>
      <c r="H468" s="485" t="s">
        <v>1382</v>
      </c>
      <c r="I468" s="485" t="s">
        <v>1383</v>
      </c>
      <c r="J468">
        <f>+VLOOKUP(A468,Plantilla_Junio_2022!$B:$B,1,0)</f>
        <v>43901619</v>
      </c>
    </row>
    <row r="469" spans="1:10">
      <c r="A469" s="487">
        <v>43901620</v>
      </c>
      <c r="B469" s="485" t="s">
        <v>901</v>
      </c>
      <c r="C469" s="485" t="s">
        <v>1447</v>
      </c>
      <c r="D469" s="485" t="s">
        <v>1530</v>
      </c>
      <c r="E469" s="485" t="s">
        <v>1381</v>
      </c>
      <c r="F469" s="486">
        <v>201700</v>
      </c>
      <c r="G469" s="486">
        <v>209912</v>
      </c>
      <c r="H469" s="485" t="s">
        <v>1382</v>
      </c>
      <c r="I469" s="485" t="s">
        <v>1383</v>
      </c>
      <c r="J469">
        <f>+VLOOKUP(A469,Plantilla_Junio_2022!$B:$B,1,0)</f>
        <v>43901620</v>
      </c>
    </row>
    <row r="470" spans="1:10">
      <c r="A470" s="487">
        <v>43901621</v>
      </c>
      <c r="B470" s="485" t="s">
        <v>902</v>
      </c>
      <c r="C470" s="485" t="s">
        <v>1447</v>
      </c>
      <c r="D470" s="485" t="s">
        <v>1530</v>
      </c>
      <c r="E470" s="485" t="s">
        <v>1381</v>
      </c>
      <c r="F470" s="486">
        <v>201700</v>
      </c>
      <c r="G470" s="486">
        <v>209912</v>
      </c>
      <c r="H470" s="485" t="s">
        <v>1382</v>
      </c>
      <c r="I470" s="485" t="s">
        <v>1383</v>
      </c>
      <c r="J470">
        <f>+VLOOKUP(A470,Plantilla_Junio_2022!$B:$B,1,0)</f>
        <v>43901621</v>
      </c>
    </row>
    <row r="471" spans="1:10">
      <c r="A471" s="487">
        <v>43901622</v>
      </c>
      <c r="B471" s="485" t="s">
        <v>903</v>
      </c>
      <c r="C471" s="485" t="s">
        <v>1447</v>
      </c>
      <c r="D471" s="485" t="s">
        <v>1530</v>
      </c>
      <c r="E471" s="485" t="s">
        <v>1381</v>
      </c>
      <c r="F471" s="486">
        <v>201700</v>
      </c>
      <c r="G471" s="486">
        <v>209912</v>
      </c>
      <c r="H471" s="485" t="s">
        <v>1382</v>
      </c>
      <c r="I471" s="485" t="s">
        <v>1383</v>
      </c>
      <c r="J471">
        <f>+VLOOKUP(A471,Plantilla_Junio_2022!$B:$B,1,0)</f>
        <v>43901622</v>
      </c>
    </row>
    <row r="472" spans="1:10">
      <c r="A472" s="487">
        <v>43901623</v>
      </c>
      <c r="B472" s="485" t="s">
        <v>904</v>
      </c>
      <c r="C472" s="485" t="s">
        <v>1447</v>
      </c>
      <c r="D472" s="485" t="s">
        <v>1530</v>
      </c>
      <c r="E472" s="485" t="s">
        <v>1381</v>
      </c>
      <c r="F472" s="486">
        <v>201700</v>
      </c>
      <c r="G472" s="486">
        <v>209912</v>
      </c>
      <c r="H472" s="485" t="s">
        <v>1382</v>
      </c>
      <c r="I472" s="485" t="s">
        <v>1383</v>
      </c>
      <c r="J472">
        <f>+VLOOKUP(A472,Plantilla_Junio_2022!$B:$B,1,0)</f>
        <v>43901623</v>
      </c>
    </row>
    <row r="473" spans="1:10">
      <c r="A473" s="487">
        <v>43901624</v>
      </c>
      <c r="B473" s="485" t="s">
        <v>905</v>
      </c>
      <c r="C473" s="485" t="s">
        <v>1447</v>
      </c>
      <c r="D473" s="485" t="s">
        <v>1530</v>
      </c>
      <c r="E473" s="485" t="s">
        <v>1381</v>
      </c>
      <c r="F473" s="486">
        <v>201700</v>
      </c>
      <c r="G473" s="486">
        <v>209912</v>
      </c>
      <c r="H473" s="485" t="s">
        <v>1382</v>
      </c>
      <c r="I473" s="485" t="s">
        <v>1383</v>
      </c>
      <c r="J473">
        <f>+VLOOKUP(A473,Plantilla_Junio_2022!$B:$B,1,0)</f>
        <v>43901624</v>
      </c>
    </row>
    <row r="474" spans="1:10">
      <c r="A474" s="487">
        <v>43901625</v>
      </c>
      <c r="B474" s="485" t="s">
        <v>906</v>
      </c>
      <c r="C474" s="485" t="s">
        <v>1447</v>
      </c>
      <c r="D474" s="485" t="s">
        <v>1530</v>
      </c>
      <c r="E474" s="485" t="s">
        <v>1381</v>
      </c>
      <c r="F474" s="486">
        <v>201700</v>
      </c>
      <c r="G474" s="486">
        <v>209912</v>
      </c>
      <c r="H474" s="485" t="s">
        <v>1382</v>
      </c>
      <c r="I474" s="485" t="s">
        <v>1383</v>
      </c>
      <c r="J474">
        <f>+VLOOKUP(A474,Plantilla_Junio_2022!$B:$B,1,0)</f>
        <v>43901625</v>
      </c>
    </row>
    <row r="475" spans="1:10">
      <c r="A475" s="487">
        <v>43901626</v>
      </c>
      <c r="B475" s="485" t="s">
        <v>907</v>
      </c>
      <c r="C475" s="485" t="s">
        <v>1447</v>
      </c>
      <c r="D475" s="485" t="s">
        <v>1530</v>
      </c>
      <c r="E475" s="485" t="s">
        <v>1381</v>
      </c>
      <c r="F475" s="486">
        <v>201700</v>
      </c>
      <c r="G475" s="486">
        <v>209912</v>
      </c>
      <c r="H475" s="485" t="s">
        <v>1382</v>
      </c>
      <c r="I475" s="485" t="s">
        <v>1383</v>
      </c>
      <c r="J475">
        <f>+VLOOKUP(A475,Plantilla_Junio_2022!$B:$B,1,0)</f>
        <v>43901626</v>
      </c>
    </row>
    <row r="476" spans="1:10">
      <c r="A476" s="487">
        <v>43901627</v>
      </c>
      <c r="B476" s="485" t="s">
        <v>908</v>
      </c>
      <c r="C476" s="485" t="s">
        <v>1447</v>
      </c>
      <c r="D476" s="485" t="s">
        <v>1530</v>
      </c>
      <c r="E476" s="485" t="s">
        <v>1381</v>
      </c>
      <c r="F476" s="486">
        <v>201700</v>
      </c>
      <c r="G476" s="486">
        <v>209912</v>
      </c>
      <c r="H476" s="485" t="s">
        <v>1382</v>
      </c>
      <c r="I476" s="485" t="s">
        <v>1383</v>
      </c>
      <c r="J476">
        <f>+VLOOKUP(A476,Plantilla_Junio_2022!$B:$B,1,0)</f>
        <v>43901627</v>
      </c>
    </row>
    <row r="477" spans="1:10">
      <c r="A477" s="487">
        <v>43901628</v>
      </c>
      <c r="B477" s="485" t="s">
        <v>909</v>
      </c>
      <c r="C477" s="485" t="s">
        <v>1447</v>
      </c>
      <c r="D477" s="485" t="s">
        <v>1530</v>
      </c>
      <c r="E477" s="485" t="s">
        <v>1381</v>
      </c>
      <c r="F477" s="486">
        <v>201700</v>
      </c>
      <c r="G477" s="486">
        <v>209912</v>
      </c>
      <c r="H477" s="485" t="s">
        <v>1382</v>
      </c>
      <c r="I477" s="485" t="s">
        <v>1383</v>
      </c>
      <c r="J477">
        <f>+VLOOKUP(A477,Plantilla_Junio_2022!$B:$B,1,0)</f>
        <v>43901628</v>
      </c>
    </row>
    <row r="478" spans="1:10">
      <c r="A478" s="487">
        <v>43901629</v>
      </c>
      <c r="B478" s="485" t="s">
        <v>910</v>
      </c>
      <c r="C478" s="485" t="s">
        <v>1447</v>
      </c>
      <c r="D478" s="485" t="s">
        <v>1530</v>
      </c>
      <c r="E478" s="485" t="s">
        <v>1381</v>
      </c>
      <c r="F478" s="486">
        <v>201700</v>
      </c>
      <c r="G478" s="486">
        <v>209912</v>
      </c>
      <c r="H478" s="485" t="s">
        <v>1382</v>
      </c>
      <c r="I478" s="485" t="s">
        <v>1383</v>
      </c>
      <c r="J478">
        <f>+VLOOKUP(A478,Plantilla_Junio_2022!$B:$B,1,0)</f>
        <v>43901629</v>
      </c>
    </row>
    <row r="479" spans="1:10">
      <c r="A479" s="487">
        <v>43901630</v>
      </c>
      <c r="B479" s="485" t="s">
        <v>911</v>
      </c>
      <c r="C479" s="485" t="s">
        <v>1447</v>
      </c>
      <c r="D479" s="485" t="s">
        <v>1530</v>
      </c>
      <c r="E479" s="485" t="s">
        <v>1381</v>
      </c>
      <c r="F479" s="486">
        <v>201700</v>
      </c>
      <c r="G479" s="486">
        <v>209912</v>
      </c>
      <c r="H479" s="485" t="s">
        <v>1382</v>
      </c>
      <c r="I479" s="485" t="s">
        <v>1383</v>
      </c>
      <c r="J479">
        <f>+VLOOKUP(A479,Plantilla_Junio_2022!$B:$B,1,0)</f>
        <v>43901630</v>
      </c>
    </row>
    <row r="480" spans="1:10">
      <c r="A480" s="487">
        <v>43901631</v>
      </c>
      <c r="B480" s="485" t="s">
        <v>912</v>
      </c>
      <c r="C480" s="485" t="s">
        <v>1447</v>
      </c>
      <c r="D480" s="485" t="s">
        <v>1530</v>
      </c>
      <c r="E480" s="485" t="s">
        <v>1381</v>
      </c>
      <c r="F480" s="486">
        <v>201700</v>
      </c>
      <c r="G480" s="486">
        <v>209912</v>
      </c>
      <c r="H480" s="485" t="s">
        <v>1382</v>
      </c>
      <c r="I480" s="485" t="s">
        <v>1383</v>
      </c>
      <c r="J480">
        <f>+VLOOKUP(A480,Plantilla_Junio_2022!$B:$B,1,0)</f>
        <v>43901631</v>
      </c>
    </row>
    <row r="481" spans="1:10">
      <c r="A481" s="487">
        <v>43901632</v>
      </c>
      <c r="B481" s="485" t="s">
        <v>913</v>
      </c>
      <c r="C481" s="485" t="s">
        <v>1447</v>
      </c>
      <c r="D481" s="485" t="s">
        <v>1530</v>
      </c>
      <c r="E481" s="485" t="s">
        <v>1381</v>
      </c>
      <c r="F481" s="486">
        <v>201700</v>
      </c>
      <c r="G481" s="486">
        <v>209912</v>
      </c>
      <c r="H481" s="485" t="s">
        <v>1382</v>
      </c>
      <c r="I481" s="485" t="s">
        <v>1383</v>
      </c>
      <c r="J481">
        <f>+VLOOKUP(A481,Plantilla_Junio_2022!$B:$B,1,0)</f>
        <v>43901632</v>
      </c>
    </row>
    <row r="482" spans="1:10">
      <c r="A482" s="487">
        <v>43901633</v>
      </c>
      <c r="B482" s="485" t="s">
        <v>914</v>
      </c>
      <c r="C482" s="485" t="s">
        <v>1447</v>
      </c>
      <c r="D482" s="485" t="s">
        <v>1530</v>
      </c>
      <c r="E482" s="485" t="s">
        <v>1381</v>
      </c>
      <c r="F482" s="486">
        <v>201700</v>
      </c>
      <c r="G482" s="486">
        <v>209912</v>
      </c>
      <c r="H482" s="485" t="s">
        <v>1382</v>
      </c>
      <c r="I482" s="485" t="s">
        <v>1383</v>
      </c>
      <c r="J482">
        <f>+VLOOKUP(A482,Plantilla_Junio_2022!$B:$B,1,0)</f>
        <v>43901633</v>
      </c>
    </row>
    <row r="483" spans="1:10">
      <c r="A483" s="487">
        <v>43901634</v>
      </c>
      <c r="B483" s="485" t="s">
        <v>915</v>
      </c>
      <c r="C483" s="485" t="s">
        <v>1447</v>
      </c>
      <c r="D483" s="485" t="s">
        <v>1530</v>
      </c>
      <c r="E483" s="485" t="s">
        <v>1381</v>
      </c>
      <c r="F483" s="486">
        <v>201700</v>
      </c>
      <c r="G483" s="486">
        <v>209912</v>
      </c>
      <c r="H483" s="485" t="s">
        <v>1382</v>
      </c>
      <c r="I483" s="485" t="s">
        <v>1383</v>
      </c>
      <c r="J483">
        <f>+VLOOKUP(A483,Plantilla_Junio_2022!$B:$B,1,0)</f>
        <v>43901634</v>
      </c>
    </row>
    <row r="484" spans="1:10">
      <c r="A484" s="487">
        <v>43901635</v>
      </c>
      <c r="B484" s="485" t="s">
        <v>916</v>
      </c>
      <c r="C484" s="485" t="s">
        <v>1447</v>
      </c>
      <c r="D484" s="485" t="s">
        <v>1530</v>
      </c>
      <c r="E484" s="485" t="s">
        <v>1381</v>
      </c>
      <c r="F484" s="486">
        <v>201700</v>
      </c>
      <c r="G484" s="486">
        <v>209912</v>
      </c>
      <c r="H484" s="485" t="s">
        <v>1382</v>
      </c>
      <c r="I484" s="485" t="s">
        <v>1383</v>
      </c>
      <c r="J484">
        <f>+VLOOKUP(A484,Plantilla_Junio_2022!$B:$B,1,0)</f>
        <v>43901635</v>
      </c>
    </row>
    <row r="485" spans="1:10">
      <c r="A485" s="487">
        <v>43901636</v>
      </c>
      <c r="B485" s="485" t="s">
        <v>917</v>
      </c>
      <c r="C485" s="485" t="s">
        <v>1447</v>
      </c>
      <c r="D485" s="485" t="s">
        <v>1530</v>
      </c>
      <c r="E485" s="485" t="s">
        <v>1381</v>
      </c>
      <c r="F485" s="486">
        <v>201700</v>
      </c>
      <c r="G485" s="486">
        <v>209912</v>
      </c>
      <c r="H485" s="485" t="s">
        <v>1382</v>
      </c>
      <c r="I485" s="485" t="s">
        <v>1383</v>
      </c>
      <c r="J485">
        <f>+VLOOKUP(A485,Plantilla_Junio_2022!$B:$B,1,0)</f>
        <v>43901636</v>
      </c>
    </row>
    <row r="486" spans="1:10">
      <c r="A486" s="487">
        <v>43901637</v>
      </c>
      <c r="B486" s="485" t="s">
        <v>918</v>
      </c>
      <c r="C486" s="485" t="s">
        <v>1447</v>
      </c>
      <c r="D486" s="485" t="s">
        <v>1530</v>
      </c>
      <c r="E486" s="485" t="s">
        <v>1381</v>
      </c>
      <c r="F486" s="486">
        <v>201700</v>
      </c>
      <c r="G486" s="486">
        <v>209912</v>
      </c>
      <c r="H486" s="485" t="s">
        <v>1382</v>
      </c>
      <c r="I486" s="485" t="s">
        <v>1383</v>
      </c>
      <c r="J486">
        <f>+VLOOKUP(A486,Plantilla_Junio_2022!$B:$B,1,0)</f>
        <v>43901637</v>
      </c>
    </row>
    <row r="487" spans="1:10">
      <c r="A487" s="487">
        <v>43901638</v>
      </c>
      <c r="B487" s="485" t="s">
        <v>919</v>
      </c>
      <c r="C487" s="485" t="s">
        <v>1447</v>
      </c>
      <c r="D487" s="485" t="s">
        <v>1530</v>
      </c>
      <c r="E487" s="485" t="s">
        <v>1381</v>
      </c>
      <c r="F487" s="486">
        <v>201700</v>
      </c>
      <c r="G487" s="486">
        <v>209912</v>
      </c>
      <c r="H487" s="485" t="s">
        <v>1382</v>
      </c>
      <c r="I487" s="485" t="s">
        <v>1383</v>
      </c>
      <c r="J487">
        <f>+VLOOKUP(A487,Plantilla_Junio_2022!$B:$B,1,0)</f>
        <v>43901638</v>
      </c>
    </row>
    <row r="488" spans="1:10">
      <c r="A488" s="487">
        <v>43901639</v>
      </c>
      <c r="B488" s="485" t="s">
        <v>920</v>
      </c>
      <c r="C488" s="485" t="s">
        <v>1447</v>
      </c>
      <c r="D488" s="485" t="s">
        <v>1530</v>
      </c>
      <c r="E488" s="485" t="s">
        <v>1381</v>
      </c>
      <c r="F488" s="486">
        <v>201700</v>
      </c>
      <c r="G488" s="486">
        <v>209912</v>
      </c>
      <c r="H488" s="485" t="s">
        <v>1382</v>
      </c>
      <c r="I488" s="485" t="s">
        <v>1383</v>
      </c>
      <c r="J488">
        <f>+VLOOKUP(A488,Plantilla_Junio_2022!$B:$B,1,0)</f>
        <v>43901639</v>
      </c>
    </row>
    <row r="489" spans="1:10">
      <c r="A489" s="487">
        <v>43901640</v>
      </c>
      <c r="B489" s="485" t="s">
        <v>921</v>
      </c>
      <c r="C489" s="485" t="s">
        <v>1447</v>
      </c>
      <c r="D489" s="485" t="s">
        <v>1530</v>
      </c>
      <c r="E489" s="485" t="s">
        <v>1381</v>
      </c>
      <c r="F489" s="486">
        <v>201700</v>
      </c>
      <c r="G489" s="486">
        <v>209912</v>
      </c>
      <c r="H489" s="485" t="s">
        <v>1382</v>
      </c>
      <c r="I489" s="485" t="s">
        <v>1383</v>
      </c>
      <c r="J489">
        <f>+VLOOKUP(A489,Plantilla_Junio_2022!$B:$B,1,0)</f>
        <v>43901640</v>
      </c>
    </row>
    <row r="490" spans="1:10">
      <c r="A490" s="487">
        <v>43901641</v>
      </c>
      <c r="B490" s="485" t="s">
        <v>922</v>
      </c>
      <c r="C490" s="485" t="s">
        <v>1447</v>
      </c>
      <c r="D490" s="485" t="s">
        <v>1530</v>
      </c>
      <c r="E490" s="485" t="s">
        <v>1381</v>
      </c>
      <c r="F490" s="486">
        <v>201700</v>
      </c>
      <c r="G490" s="486">
        <v>209912</v>
      </c>
      <c r="H490" s="485" t="s">
        <v>1382</v>
      </c>
      <c r="I490" s="485" t="s">
        <v>1383</v>
      </c>
      <c r="J490">
        <f>+VLOOKUP(A490,Plantilla_Junio_2022!$B:$B,1,0)</f>
        <v>43901641</v>
      </c>
    </row>
    <row r="491" spans="1:10">
      <c r="A491" s="487">
        <v>43901642</v>
      </c>
      <c r="B491" s="485" t="s">
        <v>923</v>
      </c>
      <c r="C491" s="485" t="s">
        <v>1447</v>
      </c>
      <c r="D491" s="485" t="s">
        <v>1530</v>
      </c>
      <c r="E491" s="485" t="s">
        <v>1381</v>
      </c>
      <c r="F491" s="486">
        <v>201700</v>
      </c>
      <c r="G491" s="486">
        <v>209912</v>
      </c>
      <c r="H491" s="485" t="s">
        <v>1382</v>
      </c>
      <c r="I491" s="485" t="s">
        <v>1383</v>
      </c>
      <c r="J491">
        <f>+VLOOKUP(A491,Plantilla_Junio_2022!$B:$B,1,0)</f>
        <v>43901642</v>
      </c>
    </row>
    <row r="492" spans="1:10">
      <c r="A492" s="487">
        <v>43901643</v>
      </c>
      <c r="B492" s="485" t="s">
        <v>924</v>
      </c>
      <c r="C492" s="485" t="s">
        <v>1447</v>
      </c>
      <c r="D492" s="485" t="s">
        <v>1530</v>
      </c>
      <c r="E492" s="485" t="s">
        <v>1381</v>
      </c>
      <c r="F492" s="486">
        <v>201700</v>
      </c>
      <c r="G492" s="486">
        <v>209912</v>
      </c>
      <c r="H492" s="485" t="s">
        <v>1382</v>
      </c>
      <c r="I492" s="485" t="s">
        <v>1383</v>
      </c>
      <c r="J492">
        <f>+VLOOKUP(A492,Plantilla_Junio_2022!$B:$B,1,0)</f>
        <v>43901643</v>
      </c>
    </row>
    <row r="493" spans="1:10">
      <c r="A493" s="487">
        <v>43901644</v>
      </c>
      <c r="B493" s="485" t="s">
        <v>925</v>
      </c>
      <c r="C493" s="485" t="s">
        <v>1447</v>
      </c>
      <c r="D493" s="485" t="s">
        <v>1530</v>
      </c>
      <c r="E493" s="485" t="s">
        <v>1381</v>
      </c>
      <c r="F493" s="486">
        <v>201700</v>
      </c>
      <c r="G493" s="486">
        <v>209912</v>
      </c>
      <c r="H493" s="485" t="s">
        <v>1382</v>
      </c>
      <c r="I493" s="485" t="s">
        <v>1383</v>
      </c>
      <c r="J493">
        <f>+VLOOKUP(A493,Plantilla_Junio_2022!$B:$B,1,0)</f>
        <v>43901644</v>
      </c>
    </row>
    <row r="494" spans="1:10">
      <c r="A494" s="487">
        <v>43901645</v>
      </c>
      <c r="B494" s="485" t="s">
        <v>926</v>
      </c>
      <c r="C494" s="485" t="s">
        <v>1447</v>
      </c>
      <c r="D494" s="485" t="s">
        <v>1530</v>
      </c>
      <c r="E494" s="485" t="s">
        <v>1381</v>
      </c>
      <c r="F494" s="486">
        <v>201700</v>
      </c>
      <c r="G494" s="486">
        <v>209912</v>
      </c>
      <c r="H494" s="485" t="s">
        <v>1382</v>
      </c>
      <c r="I494" s="485" t="s">
        <v>1383</v>
      </c>
      <c r="J494">
        <f>+VLOOKUP(A494,Plantilla_Junio_2022!$B:$B,1,0)</f>
        <v>43901645</v>
      </c>
    </row>
    <row r="495" spans="1:10">
      <c r="A495" s="487">
        <v>43901646</v>
      </c>
      <c r="B495" s="485" t="s">
        <v>927</v>
      </c>
      <c r="C495" s="485" t="s">
        <v>1447</v>
      </c>
      <c r="D495" s="485" t="s">
        <v>1530</v>
      </c>
      <c r="E495" s="485" t="s">
        <v>1381</v>
      </c>
      <c r="F495" s="486">
        <v>201700</v>
      </c>
      <c r="G495" s="486">
        <v>209912</v>
      </c>
      <c r="H495" s="485" t="s">
        <v>1382</v>
      </c>
      <c r="I495" s="485" t="s">
        <v>1383</v>
      </c>
      <c r="J495">
        <f>+VLOOKUP(A495,Plantilla_Junio_2022!$B:$B,1,0)</f>
        <v>43901646</v>
      </c>
    </row>
    <row r="496" spans="1:10">
      <c r="A496" s="487">
        <v>43901647</v>
      </c>
      <c r="B496" s="485" t="s">
        <v>928</v>
      </c>
      <c r="C496" s="485" t="s">
        <v>1447</v>
      </c>
      <c r="D496" s="485" t="s">
        <v>1530</v>
      </c>
      <c r="E496" s="485" t="s">
        <v>1381</v>
      </c>
      <c r="F496" s="486">
        <v>201700</v>
      </c>
      <c r="G496" s="486">
        <v>209912</v>
      </c>
      <c r="H496" s="485" t="s">
        <v>1382</v>
      </c>
      <c r="I496" s="485" t="s">
        <v>1383</v>
      </c>
      <c r="J496">
        <f>+VLOOKUP(A496,Plantilla_Junio_2022!$B:$B,1,0)</f>
        <v>43901647</v>
      </c>
    </row>
    <row r="497" spans="1:10">
      <c r="A497" s="487">
        <v>43901648</v>
      </c>
      <c r="B497" s="485" t="s">
        <v>929</v>
      </c>
      <c r="C497" s="485" t="s">
        <v>1447</v>
      </c>
      <c r="D497" s="485" t="s">
        <v>1530</v>
      </c>
      <c r="E497" s="485" t="s">
        <v>1381</v>
      </c>
      <c r="F497" s="486">
        <v>201700</v>
      </c>
      <c r="G497" s="486">
        <v>209912</v>
      </c>
      <c r="H497" s="485" t="s">
        <v>1382</v>
      </c>
      <c r="I497" s="485" t="s">
        <v>1383</v>
      </c>
      <c r="J497">
        <f>+VLOOKUP(A497,Plantilla_Junio_2022!$B:$B,1,0)</f>
        <v>43901648</v>
      </c>
    </row>
    <row r="498" spans="1:10">
      <c r="A498" s="487">
        <v>43901649</v>
      </c>
      <c r="B498" s="485" t="s">
        <v>930</v>
      </c>
      <c r="C498" s="485" t="s">
        <v>1447</v>
      </c>
      <c r="D498" s="485" t="s">
        <v>1530</v>
      </c>
      <c r="E498" s="485" t="s">
        <v>1381</v>
      </c>
      <c r="F498" s="486">
        <v>201700</v>
      </c>
      <c r="G498" s="486">
        <v>209912</v>
      </c>
      <c r="H498" s="485" t="s">
        <v>1382</v>
      </c>
      <c r="I498" s="485" t="s">
        <v>1383</v>
      </c>
      <c r="J498">
        <f>+VLOOKUP(A498,Plantilla_Junio_2022!$B:$B,1,0)</f>
        <v>43901649</v>
      </c>
    </row>
    <row r="499" spans="1:10">
      <c r="A499" s="487">
        <v>43901650</v>
      </c>
      <c r="B499" s="485" t="s">
        <v>931</v>
      </c>
      <c r="C499" s="485" t="s">
        <v>1447</v>
      </c>
      <c r="D499" s="485" t="s">
        <v>1530</v>
      </c>
      <c r="E499" s="485" t="s">
        <v>1381</v>
      </c>
      <c r="F499" s="486">
        <v>201700</v>
      </c>
      <c r="G499" s="486">
        <v>209912</v>
      </c>
      <c r="H499" s="485" t="s">
        <v>1382</v>
      </c>
      <c r="I499" s="485" t="s">
        <v>1383</v>
      </c>
      <c r="J499">
        <f>+VLOOKUP(A499,Plantilla_Junio_2022!$B:$B,1,0)</f>
        <v>43901650</v>
      </c>
    </row>
    <row r="500" spans="1:10">
      <c r="A500" s="487">
        <v>43901651</v>
      </c>
      <c r="B500" s="485" t="s">
        <v>932</v>
      </c>
      <c r="C500" s="485" t="s">
        <v>1447</v>
      </c>
      <c r="D500" s="485" t="s">
        <v>1530</v>
      </c>
      <c r="E500" s="485" t="s">
        <v>1381</v>
      </c>
      <c r="F500" s="486">
        <v>201700</v>
      </c>
      <c r="G500" s="486">
        <v>209912</v>
      </c>
      <c r="H500" s="485" t="s">
        <v>1382</v>
      </c>
      <c r="I500" s="485" t="s">
        <v>1383</v>
      </c>
      <c r="J500">
        <f>+VLOOKUP(A500,Plantilla_Junio_2022!$B:$B,1,0)</f>
        <v>43901651</v>
      </c>
    </row>
    <row r="501" spans="1:10">
      <c r="A501" s="487">
        <v>43901652</v>
      </c>
      <c r="B501" s="485" t="s">
        <v>933</v>
      </c>
      <c r="C501" s="485" t="s">
        <v>1447</v>
      </c>
      <c r="D501" s="485" t="s">
        <v>1530</v>
      </c>
      <c r="E501" s="485" t="s">
        <v>1381</v>
      </c>
      <c r="F501" s="486">
        <v>201700</v>
      </c>
      <c r="G501" s="486">
        <v>209912</v>
      </c>
      <c r="H501" s="485" t="s">
        <v>1382</v>
      </c>
      <c r="I501" s="485" t="s">
        <v>1383</v>
      </c>
      <c r="J501">
        <f>+VLOOKUP(A501,Plantilla_Junio_2022!$B:$B,1,0)</f>
        <v>43901652</v>
      </c>
    </row>
    <row r="502" spans="1:10">
      <c r="A502" s="487">
        <v>43901653</v>
      </c>
      <c r="B502" s="485" t="s">
        <v>934</v>
      </c>
      <c r="C502" s="485" t="s">
        <v>1447</v>
      </c>
      <c r="D502" s="485" t="s">
        <v>1530</v>
      </c>
      <c r="E502" s="485" t="s">
        <v>1381</v>
      </c>
      <c r="F502" s="486">
        <v>201700</v>
      </c>
      <c r="G502" s="486">
        <v>209912</v>
      </c>
      <c r="H502" s="485" t="s">
        <v>1382</v>
      </c>
      <c r="I502" s="485" t="s">
        <v>1383</v>
      </c>
      <c r="J502">
        <f>+VLOOKUP(A502,Plantilla_Junio_2022!$B:$B,1,0)</f>
        <v>43901653</v>
      </c>
    </row>
    <row r="503" spans="1:10">
      <c r="A503" s="487">
        <v>43901654</v>
      </c>
      <c r="B503" s="485" t="s">
        <v>935</v>
      </c>
      <c r="C503" s="485" t="s">
        <v>1447</v>
      </c>
      <c r="D503" s="485" t="s">
        <v>1530</v>
      </c>
      <c r="E503" s="485" t="s">
        <v>1381</v>
      </c>
      <c r="F503" s="486">
        <v>201700</v>
      </c>
      <c r="G503" s="486">
        <v>209912</v>
      </c>
      <c r="H503" s="485" t="s">
        <v>1382</v>
      </c>
      <c r="I503" s="485" t="s">
        <v>1383</v>
      </c>
      <c r="J503">
        <f>+VLOOKUP(A503,Plantilla_Junio_2022!$B:$B,1,0)</f>
        <v>43901654</v>
      </c>
    </row>
    <row r="504" spans="1:10">
      <c r="A504" s="487">
        <v>43901655</v>
      </c>
      <c r="B504" s="485" t="s">
        <v>936</v>
      </c>
      <c r="C504" s="485" t="s">
        <v>1447</v>
      </c>
      <c r="D504" s="485" t="s">
        <v>1530</v>
      </c>
      <c r="E504" s="485" t="s">
        <v>1381</v>
      </c>
      <c r="F504" s="486">
        <v>201700</v>
      </c>
      <c r="G504" s="486">
        <v>209912</v>
      </c>
      <c r="H504" s="485" t="s">
        <v>1382</v>
      </c>
      <c r="I504" s="485" t="s">
        <v>1383</v>
      </c>
      <c r="J504">
        <f>+VLOOKUP(A504,Plantilla_Junio_2022!$B:$B,1,0)</f>
        <v>43901655</v>
      </c>
    </row>
    <row r="505" spans="1:10">
      <c r="A505" s="487">
        <v>43901656</v>
      </c>
      <c r="B505" s="485" t="s">
        <v>937</v>
      </c>
      <c r="C505" s="485" t="s">
        <v>1447</v>
      </c>
      <c r="D505" s="485" t="s">
        <v>1530</v>
      </c>
      <c r="E505" s="485" t="s">
        <v>1381</v>
      </c>
      <c r="F505" s="486">
        <v>201700</v>
      </c>
      <c r="G505" s="486">
        <v>209912</v>
      </c>
      <c r="H505" s="485" t="s">
        <v>1382</v>
      </c>
      <c r="I505" s="485" t="s">
        <v>1383</v>
      </c>
      <c r="J505">
        <f>+VLOOKUP(A505,Plantilla_Junio_2022!$B:$B,1,0)</f>
        <v>43901656</v>
      </c>
    </row>
    <row r="506" spans="1:10">
      <c r="A506" s="487">
        <v>43901657</v>
      </c>
      <c r="B506" s="485" t="s">
        <v>938</v>
      </c>
      <c r="C506" s="485" t="s">
        <v>1447</v>
      </c>
      <c r="D506" s="485" t="s">
        <v>1530</v>
      </c>
      <c r="E506" s="485" t="s">
        <v>1381</v>
      </c>
      <c r="F506" s="486">
        <v>201700</v>
      </c>
      <c r="G506" s="486">
        <v>209912</v>
      </c>
      <c r="H506" s="485" t="s">
        <v>1382</v>
      </c>
      <c r="I506" s="485" t="s">
        <v>1383</v>
      </c>
      <c r="J506">
        <f>+VLOOKUP(A506,Plantilla_Junio_2022!$B:$B,1,0)</f>
        <v>43901657</v>
      </c>
    </row>
    <row r="507" spans="1:10">
      <c r="A507" s="487">
        <v>43901658</v>
      </c>
      <c r="B507" s="485" t="s">
        <v>939</v>
      </c>
      <c r="C507" s="485" t="s">
        <v>1447</v>
      </c>
      <c r="D507" s="485" t="s">
        <v>1530</v>
      </c>
      <c r="E507" s="485" t="s">
        <v>1381</v>
      </c>
      <c r="F507" s="486">
        <v>201700</v>
      </c>
      <c r="G507" s="486">
        <v>209912</v>
      </c>
      <c r="H507" s="485" t="s">
        <v>1382</v>
      </c>
      <c r="I507" s="485" t="s">
        <v>1383</v>
      </c>
      <c r="J507">
        <f>+VLOOKUP(A507,Plantilla_Junio_2022!$B:$B,1,0)</f>
        <v>43901658</v>
      </c>
    </row>
    <row r="508" spans="1:10">
      <c r="A508" s="487">
        <v>43901659</v>
      </c>
      <c r="B508" s="485" t="s">
        <v>940</v>
      </c>
      <c r="C508" s="485" t="s">
        <v>1447</v>
      </c>
      <c r="D508" s="485" t="s">
        <v>1530</v>
      </c>
      <c r="E508" s="485" t="s">
        <v>1381</v>
      </c>
      <c r="F508" s="486">
        <v>201700</v>
      </c>
      <c r="G508" s="486">
        <v>209912</v>
      </c>
      <c r="H508" s="485" t="s">
        <v>1382</v>
      </c>
      <c r="I508" s="485" t="s">
        <v>1383</v>
      </c>
      <c r="J508">
        <f>+VLOOKUP(A508,Plantilla_Junio_2022!$B:$B,1,0)</f>
        <v>43901659</v>
      </c>
    </row>
    <row r="509" spans="1:10">
      <c r="A509" s="487">
        <v>43901660</v>
      </c>
      <c r="B509" s="485" t="s">
        <v>941</v>
      </c>
      <c r="C509" s="485" t="s">
        <v>1447</v>
      </c>
      <c r="D509" s="485" t="s">
        <v>1530</v>
      </c>
      <c r="E509" s="485" t="s">
        <v>1381</v>
      </c>
      <c r="F509" s="486">
        <v>201700</v>
      </c>
      <c r="G509" s="486">
        <v>209912</v>
      </c>
      <c r="H509" s="485" t="s">
        <v>1382</v>
      </c>
      <c r="I509" s="485" t="s">
        <v>1383</v>
      </c>
      <c r="J509">
        <f>+VLOOKUP(A509,Plantilla_Junio_2022!$B:$B,1,0)</f>
        <v>43901660</v>
      </c>
    </row>
    <row r="510" spans="1:10">
      <c r="A510" s="487">
        <v>43901661</v>
      </c>
      <c r="B510" s="485" t="s">
        <v>942</v>
      </c>
      <c r="C510" s="485" t="s">
        <v>1447</v>
      </c>
      <c r="D510" s="485" t="s">
        <v>1530</v>
      </c>
      <c r="E510" s="485" t="s">
        <v>1381</v>
      </c>
      <c r="F510" s="486">
        <v>201700</v>
      </c>
      <c r="G510" s="486">
        <v>209912</v>
      </c>
      <c r="H510" s="485" t="s">
        <v>1382</v>
      </c>
      <c r="I510" s="485" t="s">
        <v>1383</v>
      </c>
      <c r="J510">
        <f>+VLOOKUP(A510,Plantilla_Junio_2022!$B:$B,1,0)</f>
        <v>43901661</v>
      </c>
    </row>
    <row r="511" spans="1:10">
      <c r="A511" s="487">
        <v>43901662</v>
      </c>
      <c r="B511" s="485" t="s">
        <v>943</v>
      </c>
      <c r="C511" s="485" t="s">
        <v>1447</v>
      </c>
      <c r="D511" s="485" t="s">
        <v>1530</v>
      </c>
      <c r="E511" s="485" t="s">
        <v>1381</v>
      </c>
      <c r="F511" s="486">
        <v>201700</v>
      </c>
      <c r="G511" s="486">
        <v>209912</v>
      </c>
      <c r="H511" s="485" t="s">
        <v>1382</v>
      </c>
      <c r="I511" s="485" t="s">
        <v>1383</v>
      </c>
      <c r="J511">
        <f>+VLOOKUP(A511,Plantilla_Junio_2022!$B:$B,1,0)</f>
        <v>43901662</v>
      </c>
    </row>
    <row r="512" spans="1:10">
      <c r="A512" s="487">
        <v>43901663</v>
      </c>
      <c r="B512" s="485" t="s">
        <v>944</v>
      </c>
      <c r="C512" s="485" t="s">
        <v>1447</v>
      </c>
      <c r="D512" s="485" t="s">
        <v>1530</v>
      </c>
      <c r="E512" s="485" t="s">
        <v>1381</v>
      </c>
      <c r="F512" s="486">
        <v>201700</v>
      </c>
      <c r="G512" s="486">
        <v>209912</v>
      </c>
      <c r="H512" s="485" t="s">
        <v>1382</v>
      </c>
      <c r="I512" s="485" t="s">
        <v>1383</v>
      </c>
      <c r="J512">
        <f>+VLOOKUP(A512,Plantilla_Junio_2022!$B:$B,1,0)</f>
        <v>43901663</v>
      </c>
    </row>
    <row r="513" spans="1:10">
      <c r="A513" s="487">
        <v>43901664</v>
      </c>
      <c r="B513" s="485" t="s">
        <v>945</v>
      </c>
      <c r="C513" s="485" t="s">
        <v>1447</v>
      </c>
      <c r="D513" s="485" t="s">
        <v>1530</v>
      </c>
      <c r="E513" s="485" t="s">
        <v>1381</v>
      </c>
      <c r="F513" s="486">
        <v>201700</v>
      </c>
      <c r="G513" s="486">
        <v>209912</v>
      </c>
      <c r="H513" s="485" t="s">
        <v>1382</v>
      </c>
      <c r="I513" s="485" t="s">
        <v>1383</v>
      </c>
      <c r="J513">
        <f>+VLOOKUP(A513,Plantilla_Junio_2022!$B:$B,1,0)</f>
        <v>43901664</v>
      </c>
    </row>
    <row r="514" spans="1:10">
      <c r="A514" s="487">
        <v>43901665</v>
      </c>
      <c r="B514" s="485" t="s">
        <v>946</v>
      </c>
      <c r="C514" s="485" t="s">
        <v>1447</v>
      </c>
      <c r="D514" s="485" t="s">
        <v>1530</v>
      </c>
      <c r="E514" s="485" t="s">
        <v>1381</v>
      </c>
      <c r="F514" s="486">
        <v>201700</v>
      </c>
      <c r="G514" s="486">
        <v>209912</v>
      </c>
      <c r="H514" s="485" t="s">
        <v>1382</v>
      </c>
      <c r="I514" s="485" t="s">
        <v>1383</v>
      </c>
      <c r="J514">
        <f>+VLOOKUP(A514,Plantilla_Junio_2022!$B:$B,1,0)</f>
        <v>43901665</v>
      </c>
    </row>
    <row r="515" spans="1:10">
      <c r="A515" s="487">
        <v>43901666</v>
      </c>
      <c r="B515" s="485" t="s">
        <v>947</v>
      </c>
      <c r="C515" s="485" t="s">
        <v>1447</v>
      </c>
      <c r="D515" s="485" t="s">
        <v>1530</v>
      </c>
      <c r="E515" s="485" t="s">
        <v>1381</v>
      </c>
      <c r="F515" s="486">
        <v>201700</v>
      </c>
      <c r="G515" s="486">
        <v>209912</v>
      </c>
      <c r="H515" s="485" t="s">
        <v>1382</v>
      </c>
      <c r="I515" s="485" t="s">
        <v>1383</v>
      </c>
      <c r="J515">
        <f>+VLOOKUP(A515,Plantilla_Junio_2022!$B:$B,1,0)</f>
        <v>43901666</v>
      </c>
    </row>
    <row r="516" spans="1:10">
      <c r="A516" s="487">
        <v>43901667</v>
      </c>
      <c r="B516" s="485" t="s">
        <v>948</v>
      </c>
      <c r="C516" s="485" t="s">
        <v>1447</v>
      </c>
      <c r="D516" s="485" t="s">
        <v>1530</v>
      </c>
      <c r="E516" s="485" t="s">
        <v>1381</v>
      </c>
      <c r="F516" s="486">
        <v>201700</v>
      </c>
      <c r="G516" s="486">
        <v>209912</v>
      </c>
      <c r="H516" s="485" t="s">
        <v>1382</v>
      </c>
      <c r="I516" s="485" t="s">
        <v>1383</v>
      </c>
      <c r="J516">
        <f>+VLOOKUP(A516,Plantilla_Junio_2022!$B:$B,1,0)</f>
        <v>43901667</v>
      </c>
    </row>
    <row r="517" spans="1:10">
      <c r="A517" s="487">
        <v>43901668</v>
      </c>
      <c r="B517" s="485" t="s">
        <v>949</v>
      </c>
      <c r="C517" s="485" t="s">
        <v>1447</v>
      </c>
      <c r="D517" s="485" t="s">
        <v>1530</v>
      </c>
      <c r="E517" s="485" t="s">
        <v>1381</v>
      </c>
      <c r="F517" s="486">
        <v>201700</v>
      </c>
      <c r="G517" s="486">
        <v>209912</v>
      </c>
      <c r="H517" s="485" t="s">
        <v>1382</v>
      </c>
      <c r="I517" s="485" t="s">
        <v>1383</v>
      </c>
      <c r="J517">
        <f>+VLOOKUP(A517,Plantilla_Junio_2022!$B:$B,1,0)</f>
        <v>43901668</v>
      </c>
    </row>
    <row r="518" spans="1:10">
      <c r="A518" s="487">
        <v>43901669</v>
      </c>
      <c r="B518" s="485" t="s">
        <v>950</v>
      </c>
      <c r="C518" s="485" t="s">
        <v>1447</v>
      </c>
      <c r="D518" s="485" t="s">
        <v>1530</v>
      </c>
      <c r="E518" s="485" t="s">
        <v>1381</v>
      </c>
      <c r="F518" s="486">
        <v>201700</v>
      </c>
      <c r="G518" s="486">
        <v>209912</v>
      </c>
      <c r="H518" s="485" t="s">
        <v>1382</v>
      </c>
      <c r="I518" s="485" t="s">
        <v>1383</v>
      </c>
      <c r="J518">
        <f>+VLOOKUP(A518,Plantilla_Junio_2022!$B:$B,1,0)</f>
        <v>43901669</v>
      </c>
    </row>
    <row r="519" spans="1:10">
      <c r="A519" s="487">
        <v>43901670</v>
      </c>
      <c r="B519" s="485" t="s">
        <v>951</v>
      </c>
      <c r="C519" s="485" t="s">
        <v>1447</v>
      </c>
      <c r="D519" s="485" t="s">
        <v>1530</v>
      </c>
      <c r="E519" s="485" t="s">
        <v>1381</v>
      </c>
      <c r="F519" s="486">
        <v>201700</v>
      </c>
      <c r="G519" s="486">
        <v>209912</v>
      </c>
      <c r="H519" s="485" t="s">
        <v>1382</v>
      </c>
      <c r="I519" s="485" t="s">
        <v>1383</v>
      </c>
      <c r="J519">
        <f>+VLOOKUP(A519,Plantilla_Junio_2022!$B:$B,1,0)</f>
        <v>43901670</v>
      </c>
    </row>
    <row r="520" spans="1:10">
      <c r="A520" s="487">
        <v>43901671</v>
      </c>
      <c r="B520" s="485" t="s">
        <v>952</v>
      </c>
      <c r="C520" s="485" t="s">
        <v>1447</v>
      </c>
      <c r="D520" s="485" t="s">
        <v>1530</v>
      </c>
      <c r="E520" s="485" t="s">
        <v>1381</v>
      </c>
      <c r="F520" s="486">
        <v>201700</v>
      </c>
      <c r="G520" s="486">
        <v>209912</v>
      </c>
      <c r="H520" s="485" t="s">
        <v>1382</v>
      </c>
      <c r="I520" s="485" t="s">
        <v>1383</v>
      </c>
      <c r="J520">
        <f>+VLOOKUP(A520,Plantilla_Junio_2022!$B:$B,1,0)</f>
        <v>43901671</v>
      </c>
    </row>
    <row r="521" spans="1:10">
      <c r="A521" s="487">
        <v>43901672</v>
      </c>
      <c r="B521" s="485" t="s">
        <v>953</v>
      </c>
      <c r="C521" s="485" t="s">
        <v>1447</v>
      </c>
      <c r="D521" s="485" t="s">
        <v>1530</v>
      </c>
      <c r="E521" s="485" t="s">
        <v>1381</v>
      </c>
      <c r="F521" s="486">
        <v>201700</v>
      </c>
      <c r="G521" s="486">
        <v>209912</v>
      </c>
      <c r="H521" s="485" t="s">
        <v>1382</v>
      </c>
      <c r="I521" s="485" t="s">
        <v>1383</v>
      </c>
      <c r="J521">
        <f>+VLOOKUP(A521,Plantilla_Junio_2022!$B:$B,1,0)</f>
        <v>43901672</v>
      </c>
    </row>
    <row r="522" spans="1:10">
      <c r="A522" s="487">
        <v>43901673</v>
      </c>
      <c r="B522" s="485" t="s">
        <v>954</v>
      </c>
      <c r="C522" s="485" t="s">
        <v>1447</v>
      </c>
      <c r="D522" s="485" t="s">
        <v>1530</v>
      </c>
      <c r="E522" s="485" t="s">
        <v>1381</v>
      </c>
      <c r="F522" s="486">
        <v>201700</v>
      </c>
      <c r="G522" s="486">
        <v>209912</v>
      </c>
      <c r="H522" s="485" t="s">
        <v>1382</v>
      </c>
      <c r="I522" s="485" t="s">
        <v>1383</v>
      </c>
      <c r="J522">
        <f>+VLOOKUP(A522,Plantilla_Junio_2022!$B:$B,1,0)</f>
        <v>43901673</v>
      </c>
    </row>
    <row r="523" spans="1:10">
      <c r="A523" s="487">
        <v>43901674</v>
      </c>
      <c r="B523" s="485" t="s">
        <v>955</v>
      </c>
      <c r="C523" s="485" t="s">
        <v>1447</v>
      </c>
      <c r="D523" s="485" t="s">
        <v>1530</v>
      </c>
      <c r="E523" s="485" t="s">
        <v>1381</v>
      </c>
      <c r="F523" s="486">
        <v>201700</v>
      </c>
      <c r="G523" s="486">
        <v>209912</v>
      </c>
      <c r="H523" s="485" t="s">
        <v>1382</v>
      </c>
      <c r="I523" s="485" t="s">
        <v>1383</v>
      </c>
      <c r="J523">
        <f>+VLOOKUP(A523,Plantilla_Junio_2022!$B:$B,1,0)</f>
        <v>43901674</v>
      </c>
    </row>
    <row r="524" spans="1:10">
      <c r="A524" s="487">
        <v>43901675</v>
      </c>
      <c r="B524" s="485" t="s">
        <v>956</v>
      </c>
      <c r="C524" s="485" t="s">
        <v>1447</v>
      </c>
      <c r="D524" s="485" t="s">
        <v>1530</v>
      </c>
      <c r="E524" s="485" t="s">
        <v>1381</v>
      </c>
      <c r="F524" s="486">
        <v>201700</v>
      </c>
      <c r="G524" s="486">
        <v>209912</v>
      </c>
      <c r="H524" s="485" t="s">
        <v>1382</v>
      </c>
      <c r="I524" s="485" t="s">
        <v>1383</v>
      </c>
      <c r="J524">
        <f>+VLOOKUP(A524,Plantilla_Junio_2022!$B:$B,1,0)</f>
        <v>43901675</v>
      </c>
    </row>
    <row r="525" spans="1:10">
      <c r="A525" s="487">
        <v>43901676</v>
      </c>
      <c r="B525" s="485" t="s">
        <v>957</v>
      </c>
      <c r="C525" s="485" t="s">
        <v>1447</v>
      </c>
      <c r="D525" s="485" t="s">
        <v>1530</v>
      </c>
      <c r="E525" s="485" t="s">
        <v>1381</v>
      </c>
      <c r="F525" s="486">
        <v>201700</v>
      </c>
      <c r="G525" s="486">
        <v>209912</v>
      </c>
      <c r="H525" s="485" t="s">
        <v>1382</v>
      </c>
      <c r="I525" s="485" t="s">
        <v>1383</v>
      </c>
      <c r="J525">
        <f>+VLOOKUP(A525,Plantilla_Junio_2022!$B:$B,1,0)</f>
        <v>43901676</v>
      </c>
    </row>
    <row r="526" spans="1:10">
      <c r="A526" s="487">
        <v>43901677</v>
      </c>
      <c r="B526" s="485" t="s">
        <v>958</v>
      </c>
      <c r="C526" s="485" t="s">
        <v>1447</v>
      </c>
      <c r="D526" s="485" t="s">
        <v>1530</v>
      </c>
      <c r="E526" s="485" t="s">
        <v>1381</v>
      </c>
      <c r="F526" s="486">
        <v>201700</v>
      </c>
      <c r="G526" s="486">
        <v>209912</v>
      </c>
      <c r="H526" s="485" t="s">
        <v>1382</v>
      </c>
      <c r="I526" s="485" t="s">
        <v>1383</v>
      </c>
      <c r="J526">
        <f>+VLOOKUP(A526,Plantilla_Junio_2022!$B:$B,1,0)</f>
        <v>43901677</v>
      </c>
    </row>
    <row r="527" spans="1:10">
      <c r="A527" s="487">
        <v>43901678</v>
      </c>
      <c r="B527" s="485" t="s">
        <v>959</v>
      </c>
      <c r="C527" s="485" t="s">
        <v>1447</v>
      </c>
      <c r="D527" s="485" t="s">
        <v>1530</v>
      </c>
      <c r="E527" s="485" t="s">
        <v>1381</v>
      </c>
      <c r="F527" s="486">
        <v>201700</v>
      </c>
      <c r="G527" s="486">
        <v>209912</v>
      </c>
      <c r="H527" s="485" t="s">
        <v>1382</v>
      </c>
      <c r="I527" s="485" t="s">
        <v>1383</v>
      </c>
      <c r="J527">
        <f>+VLOOKUP(A527,Plantilla_Junio_2022!$B:$B,1,0)</f>
        <v>43901678</v>
      </c>
    </row>
    <row r="528" spans="1:10">
      <c r="A528" s="487">
        <v>43901679</v>
      </c>
      <c r="B528" s="485" t="s">
        <v>960</v>
      </c>
      <c r="C528" s="485" t="s">
        <v>1447</v>
      </c>
      <c r="D528" s="485" t="s">
        <v>1530</v>
      </c>
      <c r="E528" s="485" t="s">
        <v>1381</v>
      </c>
      <c r="F528" s="486">
        <v>201700</v>
      </c>
      <c r="G528" s="486">
        <v>209912</v>
      </c>
      <c r="H528" s="485" t="s">
        <v>1382</v>
      </c>
      <c r="I528" s="485" t="s">
        <v>1383</v>
      </c>
      <c r="J528">
        <f>+VLOOKUP(A528,Plantilla_Junio_2022!$B:$B,1,0)</f>
        <v>43901679</v>
      </c>
    </row>
    <row r="529" spans="1:10">
      <c r="A529" s="487">
        <v>43901680</v>
      </c>
      <c r="B529" s="485" t="s">
        <v>961</v>
      </c>
      <c r="C529" s="485" t="s">
        <v>1447</v>
      </c>
      <c r="D529" s="485" t="s">
        <v>1530</v>
      </c>
      <c r="E529" s="485" t="s">
        <v>1381</v>
      </c>
      <c r="F529" s="486">
        <v>201700</v>
      </c>
      <c r="G529" s="486">
        <v>209912</v>
      </c>
      <c r="H529" s="485" t="s">
        <v>1382</v>
      </c>
      <c r="I529" s="485" t="s">
        <v>1383</v>
      </c>
      <c r="J529">
        <f>+VLOOKUP(A529,Plantilla_Junio_2022!$B:$B,1,0)</f>
        <v>43901680</v>
      </c>
    </row>
    <row r="530" spans="1:10">
      <c r="A530" s="487">
        <v>43901681</v>
      </c>
      <c r="B530" s="485" t="s">
        <v>962</v>
      </c>
      <c r="C530" s="485" t="s">
        <v>1447</v>
      </c>
      <c r="D530" s="485" t="s">
        <v>1530</v>
      </c>
      <c r="E530" s="485" t="s">
        <v>1381</v>
      </c>
      <c r="F530" s="486">
        <v>201700</v>
      </c>
      <c r="G530" s="486">
        <v>209912</v>
      </c>
      <c r="H530" s="485" t="s">
        <v>1382</v>
      </c>
      <c r="I530" s="485" t="s">
        <v>1383</v>
      </c>
      <c r="J530">
        <f>+VLOOKUP(A530,Plantilla_Junio_2022!$B:$B,1,0)</f>
        <v>43901681</v>
      </c>
    </row>
    <row r="531" spans="1:10">
      <c r="A531" s="487">
        <v>43901682</v>
      </c>
      <c r="B531" s="485" t="s">
        <v>963</v>
      </c>
      <c r="C531" s="485" t="s">
        <v>1447</v>
      </c>
      <c r="D531" s="485" t="s">
        <v>1530</v>
      </c>
      <c r="E531" s="485" t="s">
        <v>1381</v>
      </c>
      <c r="F531" s="486">
        <v>201700</v>
      </c>
      <c r="G531" s="486">
        <v>209912</v>
      </c>
      <c r="H531" s="485" t="s">
        <v>1382</v>
      </c>
      <c r="I531" s="485" t="s">
        <v>1383</v>
      </c>
      <c r="J531">
        <f>+VLOOKUP(A531,Plantilla_Junio_2022!$B:$B,1,0)</f>
        <v>43901682</v>
      </c>
    </row>
    <row r="532" spans="1:10">
      <c r="A532" s="487">
        <v>43901683</v>
      </c>
      <c r="B532" s="485" t="s">
        <v>964</v>
      </c>
      <c r="C532" s="485" t="s">
        <v>1447</v>
      </c>
      <c r="D532" s="485" t="s">
        <v>1530</v>
      </c>
      <c r="E532" s="485" t="s">
        <v>1381</v>
      </c>
      <c r="F532" s="486">
        <v>201700</v>
      </c>
      <c r="G532" s="486">
        <v>209912</v>
      </c>
      <c r="H532" s="485" t="s">
        <v>1382</v>
      </c>
      <c r="I532" s="485" t="s">
        <v>1383</v>
      </c>
      <c r="J532">
        <f>+VLOOKUP(A532,Plantilla_Junio_2022!$B:$B,1,0)</f>
        <v>43901683</v>
      </c>
    </row>
    <row r="533" spans="1:10">
      <c r="A533" s="487">
        <v>43901684</v>
      </c>
      <c r="B533" s="485" t="s">
        <v>965</v>
      </c>
      <c r="C533" s="485" t="s">
        <v>1447</v>
      </c>
      <c r="D533" s="485" t="s">
        <v>1530</v>
      </c>
      <c r="E533" s="485" t="s">
        <v>1381</v>
      </c>
      <c r="F533" s="486">
        <v>201700</v>
      </c>
      <c r="G533" s="486">
        <v>209912</v>
      </c>
      <c r="H533" s="485" t="s">
        <v>1382</v>
      </c>
      <c r="I533" s="485" t="s">
        <v>1383</v>
      </c>
      <c r="J533">
        <f>+VLOOKUP(A533,Plantilla_Junio_2022!$B:$B,1,0)</f>
        <v>43901684</v>
      </c>
    </row>
    <row r="534" spans="1:10">
      <c r="A534" s="487">
        <v>43959007</v>
      </c>
      <c r="B534" s="485" t="s">
        <v>968</v>
      </c>
      <c r="C534" s="485" t="s">
        <v>1447</v>
      </c>
      <c r="D534" s="485" t="s">
        <v>1531</v>
      </c>
      <c r="E534" s="485" t="s">
        <v>1381</v>
      </c>
      <c r="F534" s="486">
        <v>201700</v>
      </c>
      <c r="G534" s="486">
        <v>209912</v>
      </c>
      <c r="H534" s="485" t="s">
        <v>1382</v>
      </c>
      <c r="I534" s="485" t="s">
        <v>1383</v>
      </c>
      <c r="J534">
        <f>+VLOOKUP(A534,Plantilla_Junio_2022!$B:$B,1,0)</f>
        <v>43959007</v>
      </c>
    </row>
    <row r="535" spans="1:10">
      <c r="A535" s="487">
        <v>48050104</v>
      </c>
      <c r="B535" s="485" t="s">
        <v>971</v>
      </c>
      <c r="C535" s="485" t="s">
        <v>1447</v>
      </c>
      <c r="D535" s="485" t="s">
        <v>1532</v>
      </c>
      <c r="E535" s="485" t="s">
        <v>1381</v>
      </c>
      <c r="F535" s="486">
        <v>201700</v>
      </c>
      <c r="G535" s="486">
        <v>209912</v>
      </c>
      <c r="H535" s="485" t="s">
        <v>1382</v>
      </c>
      <c r="I535" s="485" t="s">
        <v>1383</v>
      </c>
      <c r="J535">
        <f>+VLOOKUP(A535,Plantilla_Junio_2022!$B:$B,1,0)</f>
        <v>48050104</v>
      </c>
    </row>
    <row r="536" spans="1:10">
      <c r="A536" s="487">
        <v>48050121</v>
      </c>
      <c r="B536" s="485" t="s">
        <v>972</v>
      </c>
      <c r="C536" s="485" t="s">
        <v>1423</v>
      </c>
      <c r="D536" s="485" t="s">
        <v>1532</v>
      </c>
      <c r="E536" s="485" t="s">
        <v>1381</v>
      </c>
      <c r="F536" s="486">
        <v>201700</v>
      </c>
      <c r="G536" s="486">
        <v>209912</v>
      </c>
      <c r="H536" s="485" t="s">
        <v>1382</v>
      </c>
      <c r="I536" s="485" t="s">
        <v>1383</v>
      </c>
      <c r="J536">
        <f>+VLOOKUP(A536,Plantilla_Junio_2022!$B:$B,1,0)</f>
        <v>48050121</v>
      </c>
    </row>
    <row r="537" spans="1:10">
      <c r="A537" s="487">
        <v>48050122</v>
      </c>
      <c r="B537" s="485" t="s">
        <v>973</v>
      </c>
      <c r="C537" s="485" t="s">
        <v>1396</v>
      </c>
      <c r="D537" s="485" t="s">
        <v>1532</v>
      </c>
      <c r="E537" s="485" t="s">
        <v>1381</v>
      </c>
      <c r="F537" s="486">
        <v>201700</v>
      </c>
      <c r="G537" s="486">
        <v>209912</v>
      </c>
      <c r="H537" s="485" t="s">
        <v>1382</v>
      </c>
      <c r="I537" s="485" t="s">
        <v>1383</v>
      </c>
      <c r="J537">
        <f>+VLOOKUP(A537,Plantilla_Junio_2022!$B:$B,1,0)</f>
        <v>48050122</v>
      </c>
    </row>
    <row r="538" spans="1:10">
      <c r="A538" s="487">
        <v>48050123</v>
      </c>
      <c r="B538" s="485" t="s">
        <v>974</v>
      </c>
      <c r="C538" s="485" t="s">
        <v>1423</v>
      </c>
      <c r="D538" s="485" t="s">
        <v>1532</v>
      </c>
      <c r="E538" s="485" t="s">
        <v>1381</v>
      </c>
      <c r="F538" s="486">
        <v>201700</v>
      </c>
      <c r="G538" s="486">
        <v>209912</v>
      </c>
      <c r="H538" s="485" t="s">
        <v>1382</v>
      </c>
      <c r="I538" s="485" t="s">
        <v>1383</v>
      </c>
      <c r="J538">
        <f>+VLOOKUP(A538,Plantilla_Junio_2022!$B:$B,1,0)</f>
        <v>48050123</v>
      </c>
    </row>
    <row r="539" spans="1:10">
      <c r="A539" s="487">
        <v>48050124</v>
      </c>
      <c r="B539" s="485" t="s">
        <v>975</v>
      </c>
      <c r="C539" s="485" t="s">
        <v>1447</v>
      </c>
      <c r="D539" s="485" t="s">
        <v>1532</v>
      </c>
      <c r="E539" s="485" t="s">
        <v>1381</v>
      </c>
      <c r="F539" s="486">
        <v>201700</v>
      </c>
      <c r="G539" s="486">
        <v>209912</v>
      </c>
      <c r="H539" s="485" t="s">
        <v>1382</v>
      </c>
      <c r="I539" s="485" t="s">
        <v>1383</v>
      </c>
      <c r="J539">
        <f>+VLOOKUP(A539,Plantilla_Junio_2022!$B:$B,1,0)</f>
        <v>48050124</v>
      </c>
    </row>
    <row r="540" spans="1:10">
      <c r="A540" s="487">
        <v>48050135</v>
      </c>
      <c r="B540" s="485" t="s">
        <v>976</v>
      </c>
      <c r="C540" s="485" t="s">
        <v>1447</v>
      </c>
      <c r="D540" s="485" t="s">
        <v>1532</v>
      </c>
      <c r="E540" s="485" t="s">
        <v>1381</v>
      </c>
      <c r="F540" s="486">
        <v>201700</v>
      </c>
      <c r="G540" s="486">
        <v>209912</v>
      </c>
      <c r="H540" s="485" t="s">
        <v>1382</v>
      </c>
      <c r="I540" s="485" t="s">
        <v>1383</v>
      </c>
      <c r="J540">
        <f>+VLOOKUP(A540,Plantilla_Junio_2022!$B:$B,1,0)</f>
        <v>48050135</v>
      </c>
    </row>
    <row r="541" spans="1:10">
      <c r="A541" s="487">
        <v>48050183</v>
      </c>
      <c r="B541" s="485" t="s">
        <v>977</v>
      </c>
      <c r="C541" s="485" t="s">
        <v>1423</v>
      </c>
      <c r="D541" s="485" t="s">
        <v>1532</v>
      </c>
      <c r="E541" s="485" t="s">
        <v>1381</v>
      </c>
      <c r="F541" s="486">
        <v>201700</v>
      </c>
      <c r="G541" s="486">
        <v>209912</v>
      </c>
      <c r="H541" s="485" t="s">
        <v>1382</v>
      </c>
      <c r="I541" s="485" t="s">
        <v>1383</v>
      </c>
      <c r="J541">
        <f>+VLOOKUP(A541,Plantilla_Junio_2022!$B:$B,1,0)</f>
        <v>48050183</v>
      </c>
    </row>
    <row r="542" spans="1:10">
      <c r="A542" s="487">
        <v>48050184</v>
      </c>
      <c r="B542" s="485" t="s">
        <v>978</v>
      </c>
      <c r="C542" s="485" t="s">
        <v>1447</v>
      </c>
      <c r="D542" s="485" t="s">
        <v>1532</v>
      </c>
      <c r="E542" s="485" t="s">
        <v>1381</v>
      </c>
      <c r="F542" s="486">
        <v>201700</v>
      </c>
      <c r="G542" s="486">
        <v>209912</v>
      </c>
      <c r="H542" s="485" t="s">
        <v>1382</v>
      </c>
      <c r="I542" s="485" t="s">
        <v>1383</v>
      </c>
      <c r="J542">
        <f>+VLOOKUP(A542,Plantilla_Junio_2022!$B:$B,1,0)</f>
        <v>48050184</v>
      </c>
    </row>
    <row r="543" spans="1:10">
      <c r="A543" s="487">
        <v>48060101</v>
      </c>
      <c r="B543" s="485" t="s">
        <v>981</v>
      </c>
      <c r="C543" s="485" t="s">
        <v>1533</v>
      </c>
      <c r="D543" s="485" t="s">
        <v>1534</v>
      </c>
      <c r="E543" s="485" t="s">
        <v>1381</v>
      </c>
      <c r="F543" s="486">
        <v>201700</v>
      </c>
      <c r="G543" s="486">
        <v>209912</v>
      </c>
      <c r="H543" s="485" t="s">
        <v>1382</v>
      </c>
      <c r="I543" s="485" t="s">
        <v>1383</v>
      </c>
      <c r="J543">
        <f>+VLOOKUP(A543,Plantilla_Junio_2022!$B:$B,1,0)</f>
        <v>48060101</v>
      </c>
    </row>
    <row r="544" spans="1:10">
      <c r="A544" s="487">
        <v>48080501</v>
      </c>
      <c r="B544" s="485" t="s">
        <v>984</v>
      </c>
      <c r="C544" s="485" t="s">
        <v>1447</v>
      </c>
      <c r="D544" s="485" t="s">
        <v>1535</v>
      </c>
      <c r="E544" s="485" t="s">
        <v>1381</v>
      </c>
      <c r="F544" s="486">
        <v>201700</v>
      </c>
      <c r="G544" s="486">
        <v>209912</v>
      </c>
      <c r="H544" s="485" t="s">
        <v>1382</v>
      </c>
      <c r="I544" s="485" t="s">
        <v>1383</v>
      </c>
      <c r="J544">
        <f>+VLOOKUP(A544,Plantilla_Junio_2022!$B:$B,1,0)</f>
        <v>48080501</v>
      </c>
    </row>
    <row r="545" spans="1:10">
      <c r="A545" s="487">
        <v>48081501</v>
      </c>
      <c r="B545" s="485" t="s">
        <v>986</v>
      </c>
      <c r="C545" s="485" t="s">
        <v>1447</v>
      </c>
      <c r="D545" s="485" t="s">
        <v>1536</v>
      </c>
      <c r="E545" s="485" t="s">
        <v>1381</v>
      </c>
      <c r="F545" s="486">
        <v>201700</v>
      </c>
      <c r="G545" s="486">
        <v>209912</v>
      </c>
      <c r="H545" s="485" t="s">
        <v>1382</v>
      </c>
      <c r="I545" s="485" t="s">
        <v>1383</v>
      </c>
      <c r="J545">
        <f>+VLOOKUP(A545,Plantilla_Junio_2022!$B:$B,1,0)</f>
        <v>48081501</v>
      </c>
    </row>
    <row r="546" spans="1:10">
      <c r="A546" s="487">
        <v>48081701</v>
      </c>
      <c r="B546" s="485" t="s">
        <v>988</v>
      </c>
      <c r="C546" s="485" t="s">
        <v>1447</v>
      </c>
      <c r="D546" s="485" t="s">
        <v>1537</v>
      </c>
      <c r="E546" s="485" t="s">
        <v>1381</v>
      </c>
      <c r="F546" s="486">
        <v>201700</v>
      </c>
      <c r="G546" s="486">
        <v>209912</v>
      </c>
      <c r="H546" s="485" t="s">
        <v>1382</v>
      </c>
      <c r="I546" s="485" t="s">
        <v>1383</v>
      </c>
      <c r="J546">
        <f>+VLOOKUP(A546,Plantilla_Junio_2022!$B:$B,1,0)</f>
        <v>48081701</v>
      </c>
    </row>
    <row r="547" spans="1:10">
      <c r="A547" s="487">
        <v>48081702</v>
      </c>
      <c r="B547" s="485" t="s">
        <v>989</v>
      </c>
      <c r="C547" s="485" t="s">
        <v>1447</v>
      </c>
      <c r="D547" s="485" t="s">
        <v>1537</v>
      </c>
      <c r="E547" s="485" t="s">
        <v>1381</v>
      </c>
      <c r="F547" s="486">
        <v>201700</v>
      </c>
      <c r="G547" s="486">
        <v>209912</v>
      </c>
      <c r="H547" s="485" t="s">
        <v>1382</v>
      </c>
      <c r="I547" s="485" t="s">
        <v>1383</v>
      </c>
      <c r="J547">
        <f>+VLOOKUP(A547,Plantilla_Junio_2022!$B:$B,1,0)</f>
        <v>48081702</v>
      </c>
    </row>
    <row r="548" spans="1:10">
      <c r="A548" s="487">
        <v>48081703</v>
      </c>
      <c r="B548" s="485" t="s">
        <v>990</v>
      </c>
      <c r="C548" s="485" t="s">
        <v>1447</v>
      </c>
      <c r="D548" s="485" t="s">
        <v>1537</v>
      </c>
      <c r="E548" s="485" t="s">
        <v>1381</v>
      </c>
      <c r="F548" s="486">
        <v>201700</v>
      </c>
      <c r="G548" s="486">
        <v>209912</v>
      </c>
      <c r="H548" s="485" t="s">
        <v>1382</v>
      </c>
      <c r="I548" s="485" t="s">
        <v>1383</v>
      </c>
      <c r="J548">
        <f>+VLOOKUP(A548,Plantilla_Junio_2022!$B:$B,1,0)</f>
        <v>48081703</v>
      </c>
    </row>
    <row r="549" spans="1:10">
      <c r="A549" s="487">
        <v>48081705</v>
      </c>
      <c r="B549" s="485" t="s">
        <v>991</v>
      </c>
      <c r="C549" s="485" t="s">
        <v>1447</v>
      </c>
      <c r="D549" s="485" t="s">
        <v>1537</v>
      </c>
      <c r="E549" s="485" t="s">
        <v>1381</v>
      </c>
      <c r="F549" s="486">
        <v>201700</v>
      </c>
      <c r="G549" s="486">
        <v>209912</v>
      </c>
      <c r="H549" s="485" t="s">
        <v>1382</v>
      </c>
      <c r="I549" s="485" t="s">
        <v>1383</v>
      </c>
      <c r="J549">
        <f>+VLOOKUP(A549,Plantilla_Junio_2022!$B:$B,1,0)</f>
        <v>48081705</v>
      </c>
    </row>
    <row r="550" spans="1:10">
      <c r="A550" s="487">
        <v>48081706</v>
      </c>
      <c r="B550" s="485" t="s">
        <v>992</v>
      </c>
      <c r="C550" s="485" t="s">
        <v>1447</v>
      </c>
      <c r="D550" s="485" t="s">
        <v>1537</v>
      </c>
      <c r="E550" s="485" t="s">
        <v>1381</v>
      </c>
      <c r="F550" s="486">
        <v>201700</v>
      </c>
      <c r="G550" s="486">
        <v>209912</v>
      </c>
      <c r="H550" s="485" t="s">
        <v>1382</v>
      </c>
      <c r="I550" s="485" t="s">
        <v>1383</v>
      </c>
      <c r="J550">
        <f>+VLOOKUP(A550,Plantilla_Junio_2022!$B:$B,1,0)</f>
        <v>48081706</v>
      </c>
    </row>
    <row r="551" spans="1:10">
      <c r="A551" s="487">
        <v>48081901</v>
      </c>
      <c r="B551" s="485" t="s">
        <v>994</v>
      </c>
      <c r="C551" s="485" t="s">
        <v>1447</v>
      </c>
      <c r="D551" s="485" t="s">
        <v>1538</v>
      </c>
      <c r="E551" s="485" t="s">
        <v>1381</v>
      </c>
      <c r="F551" s="486">
        <v>201700</v>
      </c>
      <c r="G551" s="486">
        <v>209912</v>
      </c>
      <c r="H551" s="485" t="s">
        <v>1382</v>
      </c>
      <c r="I551" s="485" t="s">
        <v>1383</v>
      </c>
      <c r="J551">
        <f>+VLOOKUP(A551,Plantilla_Junio_2022!$B:$B,1,0)</f>
        <v>48081901</v>
      </c>
    </row>
    <row r="552" spans="1:10">
      <c r="A552" s="487">
        <v>48081902</v>
      </c>
      <c r="B552" s="485" t="s">
        <v>995</v>
      </c>
      <c r="C552" s="485" t="s">
        <v>1396</v>
      </c>
      <c r="D552" s="485" t="s">
        <v>1538</v>
      </c>
      <c r="E552" s="485" t="s">
        <v>1381</v>
      </c>
      <c r="F552" s="486">
        <v>201700</v>
      </c>
      <c r="G552" s="486">
        <v>209912</v>
      </c>
      <c r="H552" s="485" t="s">
        <v>1382</v>
      </c>
      <c r="I552" s="485" t="s">
        <v>1383</v>
      </c>
      <c r="J552">
        <f>+VLOOKUP(A552,Plantilla_Junio_2022!$B:$B,1,0)</f>
        <v>48081902</v>
      </c>
    </row>
    <row r="553" spans="1:10">
      <c r="A553" s="487">
        <v>48089001</v>
      </c>
      <c r="B553" s="485" t="s">
        <v>996</v>
      </c>
      <c r="C553" s="485" t="s">
        <v>1447</v>
      </c>
      <c r="D553" s="485" t="s">
        <v>1539</v>
      </c>
      <c r="E553" s="485" t="s">
        <v>1381</v>
      </c>
      <c r="F553" s="486">
        <v>201700</v>
      </c>
      <c r="G553" s="486">
        <v>209912</v>
      </c>
      <c r="H553" s="485" t="s">
        <v>1382</v>
      </c>
      <c r="I553" s="485" t="s">
        <v>1383</v>
      </c>
      <c r="J553">
        <f>+VLOOKUP(A553,Plantilla_Junio_2022!$B:$B,1,0)</f>
        <v>48089001</v>
      </c>
    </row>
    <row r="554" spans="1:10">
      <c r="A554" s="487">
        <v>48089002</v>
      </c>
      <c r="B554" s="485" t="s">
        <v>997</v>
      </c>
      <c r="C554" s="485" t="s">
        <v>1447</v>
      </c>
      <c r="D554" s="485" t="s">
        <v>1539</v>
      </c>
      <c r="E554" s="485" t="s">
        <v>1381</v>
      </c>
      <c r="F554" s="486">
        <v>201700</v>
      </c>
      <c r="G554" s="486">
        <v>209912</v>
      </c>
      <c r="H554" s="485" t="s">
        <v>1382</v>
      </c>
      <c r="I554" s="485" t="s">
        <v>1383</v>
      </c>
      <c r="J554">
        <f>+VLOOKUP(A554,Plantilla_Junio_2022!$B:$B,1,0)</f>
        <v>48089002</v>
      </c>
    </row>
    <row r="555" spans="1:10">
      <c r="A555" s="487">
        <v>48090101</v>
      </c>
      <c r="B555" s="485" t="s">
        <v>999</v>
      </c>
      <c r="C555" s="485" t="s">
        <v>1447</v>
      </c>
      <c r="D555" s="485" t="s">
        <v>1540</v>
      </c>
      <c r="E555" s="485" t="s">
        <v>1381</v>
      </c>
      <c r="F555" s="486">
        <v>201700</v>
      </c>
      <c r="G555" s="486">
        <v>209912</v>
      </c>
      <c r="H555" s="485" t="s">
        <v>1382</v>
      </c>
      <c r="I555" s="485" t="s">
        <v>1383</v>
      </c>
      <c r="J555">
        <f>+VLOOKUP(A555,Plantilla_Junio_2022!$B:$B,1,0)</f>
        <v>48090101</v>
      </c>
    </row>
    <row r="556" spans="1:10">
      <c r="A556" s="487">
        <v>48100101</v>
      </c>
      <c r="B556" s="485" t="s">
        <v>1001</v>
      </c>
      <c r="C556" s="485" t="s">
        <v>1447</v>
      </c>
      <c r="D556" s="485" t="s">
        <v>1541</v>
      </c>
      <c r="E556" s="485" t="s">
        <v>1381</v>
      </c>
      <c r="F556" s="486">
        <v>201700</v>
      </c>
      <c r="G556" s="486">
        <v>209912</v>
      </c>
      <c r="H556" s="485" t="s">
        <v>1382</v>
      </c>
      <c r="I556" s="485" t="s">
        <v>1383</v>
      </c>
      <c r="J556">
        <f>+VLOOKUP(A556,Plantilla_Junio_2022!$B:$B,1,0)</f>
        <v>48100101</v>
      </c>
    </row>
    <row r="557" spans="1:10">
      <c r="A557" s="487">
        <v>48100102</v>
      </c>
      <c r="B557" s="485" t="s">
        <v>1002</v>
      </c>
      <c r="C557" s="485" t="s">
        <v>1447</v>
      </c>
      <c r="D557" s="485" t="s">
        <v>1541</v>
      </c>
      <c r="E557" s="485" t="s">
        <v>1381</v>
      </c>
      <c r="F557" s="486">
        <v>201700</v>
      </c>
      <c r="G557" s="486">
        <v>209912</v>
      </c>
      <c r="H557" s="485" t="s">
        <v>1382</v>
      </c>
      <c r="I557" s="485" t="s">
        <v>1383</v>
      </c>
      <c r="J557">
        <f>+VLOOKUP(A557,Plantilla_Junio_2022!$B:$B,1,0)</f>
        <v>48100102</v>
      </c>
    </row>
    <row r="558" spans="1:10">
      <c r="A558" s="487">
        <v>48100103</v>
      </c>
      <c r="B558" s="485" t="s">
        <v>1003</v>
      </c>
      <c r="C558" s="485" t="s">
        <v>1447</v>
      </c>
      <c r="D558" s="485" t="s">
        <v>1541</v>
      </c>
      <c r="E558" s="485" t="s">
        <v>1381</v>
      </c>
      <c r="F558" s="486">
        <v>201700</v>
      </c>
      <c r="G558" s="486">
        <v>209912</v>
      </c>
      <c r="H558" s="485" t="s">
        <v>1382</v>
      </c>
      <c r="I558" s="485" t="s">
        <v>1383</v>
      </c>
      <c r="J558">
        <f>+VLOOKUP(A558,Plantilla_Junio_2022!$B:$B,1,0)</f>
        <v>48100103</v>
      </c>
    </row>
    <row r="559" spans="1:10">
      <c r="A559" s="487">
        <v>48100104</v>
      </c>
      <c r="B559" s="485" t="s">
        <v>1004</v>
      </c>
      <c r="C559" s="485" t="s">
        <v>1542</v>
      </c>
      <c r="D559" s="485" t="s">
        <v>1541</v>
      </c>
      <c r="E559" s="485" t="s">
        <v>1381</v>
      </c>
      <c r="F559" s="486">
        <v>201700</v>
      </c>
      <c r="G559" s="486">
        <v>209912</v>
      </c>
      <c r="H559" s="485" t="s">
        <v>1382</v>
      </c>
      <c r="I559" s="485" t="s">
        <v>1383</v>
      </c>
      <c r="J559">
        <f>+VLOOKUP(A559,Plantilla_Junio_2022!$B:$B,1,0)</f>
        <v>48100104</v>
      </c>
    </row>
    <row r="560" spans="1:10">
      <c r="A560" s="487">
        <v>48100105</v>
      </c>
      <c r="B560" s="485" t="s">
        <v>523</v>
      </c>
      <c r="C560" s="485" t="s">
        <v>1423</v>
      </c>
      <c r="D560" s="485" t="s">
        <v>1541</v>
      </c>
      <c r="E560" s="485" t="s">
        <v>1381</v>
      </c>
      <c r="F560" s="486">
        <v>201700</v>
      </c>
      <c r="G560" s="486">
        <v>209912</v>
      </c>
      <c r="H560" s="485" t="s">
        <v>1382</v>
      </c>
      <c r="I560" s="485" t="s">
        <v>1383</v>
      </c>
      <c r="J560">
        <f>+VLOOKUP(A560,Plantilla_Junio_2022!$B:$B,1,0)</f>
        <v>48100105</v>
      </c>
    </row>
    <row r="561" spans="1:10">
      <c r="A561" s="487">
        <v>48100106</v>
      </c>
      <c r="B561" s="485" t="s">
        <v>1005</v>
      </c>
      <c r="C561" s="485" t="s">
        <v>1396</v>
      </c>
      <c r="D561" s="485" t="s">
        <v>1541</v>
      </c>
      <c r="E561" s="485" t="s">
        <v>1381</v>
      </c>
      <c r="F561" s="486">
        <v>201700</v>
      </c>
      <c r="G561" s="486">
        <v>209912</v>
      </c>
      <c r="H561" s="485" t="s">
        <v>1382</v>
      </c>
      <c r="I561" s="485" t="s">
        <v>1383</v>
      </c>
      <c r="J561">
        <f>+VLOOKUP(A561,Plantilla_Junio_2022!$B:$B,1,0)</f>
        <v>48100106</v>
      </c>
    </row>
    <row r="562" spans="1:10">
      <c r="A562" s="487">
        <v>48100107</v>
      </c>
      <c r="B562" s="485" t="s">
        <v>1006</v>
      </c>
      <c r="C562" s="485" t="s">
        <v>1396</v>
      </c>
      <c r="D562" s="485" t="s">
        <v>1541</v>
      </c>
      <c r="E562" s="485" t="s">
        <v>1381</v>
      </c>
      <c r="F562" s="486">
        <v>201700</v>
      </c>
      <c r="G562" s="486">
        <v>209912</v>
      </c>
      <c r="H562" s="485" t="s">
        <v>1382</v>
      </c>
      <c r="I562" s="485" t="s">
        <v>1383</v>
      </c>
      <c r="J562">
        <f>+VLOOKUP(A562,Plantilla_Junio_2022!$B:$B,1,0)</f>
        <v>48100107</v>
      </c>
    </row>
    <row r="563" spans="1:10">
      <c r="A563" s="487">
        <v>48100108</v>
      </c>
      <c r="B563" s="485" t="s">
        <v>1007</v>
      </c>
      <c r="C563" s="485" t="s">
        <v>1399</v>
      </c>
      <c r="D563" s="485" t="s">
        <v>1541</v>
      </c>
      <c r="E563" s="485" t="s">
        <v>1381</v>
      </c>
      <c r="F563" s="486">
        <v>201700</v>
      </c>
      <c r="G563" s="486">
        <v>209912</v>
      </c>
      <c r="H563" s="485" t="s">
        <v>1382</v>
      </c>
      <c r="I563" s="485" t="s">
        <v>1383</v>
      </c>
      <c r="J563">
        <f>+VLOOKUP(A563,Plantilla_Junio_2022!$B:$B,1,0)</f>
        <v>48100108</v>
      </c>
    </row>
    <row r="564" spans="1:10">
      <c r="A564" s="487">
        <v>48150101</v>
      </c>
      <c r="B564" s="485" t="s">
        <v>1010</v>
      </c>
      <c r="C564" s="485" t="s">
        <v>1399</v>
      </c>
      <c r="D564" s="485" t="s">
        <v>1543</v>
      </c>
      <c r="E564" s="485" t="s">
        <v>1381</v>
      </c>
      <c r="F564" s="486">
        <v>201700</v>
      </c>
      <c r="G564" s="486">
        <v>209912</v>
      </c>
      <c r="H564" s="485" t="s">
        <v>1382</v>
      </c>
      <c r="I564" s="485" t="s">
        <v>1383</v>
      </c>
      <c r="J564">
        <f>+VLOOKUP(A564,Plantilla_Junio_2022!$B:$B,1,0)</f>
        <v>48150101</v>
      </c>
    </row>
    <row r="565" spans="1:10">
      <c r="A565" s="487">
        <v>48150103</v>
      </c>
      <c r="B565" s="485" t="s">
        <v>1011</v>
      </c>
      <c r="C565" s="485" t="s">
        <v>1399</v>
      </c>
      <c r="D565" s="485" t="s">
        <v>1543</v>
      </c>
      <c r="E565" s="485" t="s">
        <v>1381</v>
      </c>
      <c r="F565" s="486">
        <v>201700</v>
      </c>
      <c r="G565" s="486">
        <v>209912</v>
      </c>
      <c r="H565" s="485" t="s">
        <v>1382</v>
      </c>
      <c r="I565" s="485" t="s">
        <v>1383</v>
      </c>
      <c r="J565">
        <f>+VLOOKUP(A565,Plantilla_Junio_2022!$B:$B,1,0)</f>
        <v>48150103</v>
      </c>
    </row>
    <row r="566" spans="1:10">
      <c r="A566" s="487">
        <v>51010101</v>
      </c>
      <c r="B566" s="485" t="s">
        <v>1015</v>
      </c>
      <c r="C566" s="485" t="s">
        <v>1449</v>
      </c>
      <c r="D566" s="485" t="s">
        <v>1544</v>
      </c>
      <c r="E566" s="485" t="s">
        <v>1381</v>
      </c>
      <c r="F566" s="486">
        <v>201700</v>
      </c>
      <c r="G566" s="486">
        <v>209912</v>
      </c>
      <c r="H566" s="485" t="s">
        <v>1382</v>
      </c>
      <c r="I566" s="485" t="s">
        <v>1383</v>
      </c>
      <c r="J566">
        <f>+VLOOKUP(A566,Plantilla_Junio_2022!$B:$B,1,0)</f>
        <v>51010101</v>
      </c>
    </row>
    <row r="567" spans="1:10">
      <c r="A567" s="487">
        <v>51010103</v>
      </c>
      <c r="B567" s="485" t="s">
        <v>1016</v>
      </c>
      <c r="C567" s="485" t="s">
        <v>1449</v>
      </c>
      <c r="D567" s="485" t="s">
        <v>1544</v>
      </c>
      <c r="E567" s="485" t="s">
        <v>1381</v>
      </c>
      <c r="F567" s="486">
        <v>201700</v>
      </c>
      <c r="G567" s="486">
        <v>209912</v>
      </c>
      <c r="H567" s="485" t="s">
        <v>1382</v>
      </c>
      <c r="I567" s="485" t="s">
        <v>1383</v>
      </c>
      <c r="J567">
        <f>+VLOOKUP(A567,Plantilla_Junio_2022!$B:$B,1,0)</f>
        <v>51010103</v>
      </c>
    </row>
    <row r="568" spans="1:10">
      <c r="A568" s="487">
        <v>51010105</v>
      </c>
      <c r="B568" s="485" t="s">
        <v>1017</v>
      </c>
      <c r="C568" s="485" t="s">
        <v>1449</v>
      </c>
      <c r="D568" s="485" t="s">
        <v>1544</v>
      </c>
      <c r="E568" s="485" t="s">
        <v>1381</v>
      </c>
      <c r="F568" s="486">
        <v>201700</v>
      </c>
      <c r="G568" s="486">
        <v>209912</v>
      </c>
      <c r="H568" s="485" t="s">
        <v>1382</v>
      </c>
      <c r="I568" s="485" t="s">
        <v>1383</v>
      </c>
      <c r="J568">
        <f>+VLOOKUP(A568,Plantilla_Junio_2022!$B:$B,1,0)</f>
        <v>51010105</v>
      </c>
    </row>
    <row r="569" spans="1:10">
      <c r="A569" s="487">
        <v>51010107</v>
      </c>
      <c r="B569" s="485" t="s">
        <v>1018</v>
      </c>
      <c r="C569" s="485" t="s">
        <v>1449</v>
      </c>
      <c r="D569" s="485" t="s">
        <v>1544</v>
      </c>
      <c r="E569" s="485" t="s">
        <v>1381</v>
      </c>
      <c r="F569" s="486">
        <v>201700</v>
      </c>
      <c r="G569" s="486">
        <v>209912</v>
      </c>
      <c r="H569" s="485" t="s">
        <v>1382</v>
      </c>
      <c r="I569" s="485" t="s">
        <v>1383</v>
      </c>
      <c r="J569">
        <f>+VLOOKUP(A569,Plantilla_Junio_2022!$B:$B,1,0)</f>
        <v>51010107</v>
      </c>
    </row>
    <row r="570" spans="1:10">
      <c r="A570" s="487">
        <v>51010109</v>
      </c>
      <c r="B570" s="485" t="s">
        <v>1019</v>
      </c>
      <c r="C570" s="485" t="s">
        <v>1449</v>
      </c>
      <c r="D570" s="485" t="s">
        <v>1544</v>
      </c>
      <c r="E570" s="485" t="s">
        <v>1381</v>
      </c>
      <c r="F570" s="486">
        <v>201700</v>
      </c>
      <c r="G570" s="486">
        <v>209912</v>
      </c>
      <c r="H570" s="485" t="s">
        <v>1382</v>
      </c>
      <c r="I570" s="485" t="s">
        <v>1383</v>
      </c>
      <c r="J570">
        <f>+VLOOKUP(A570,Plantilla_Junio_2022!$B:$B,1,0)</f>
        <v>51010109</v>
      </c>
    </row>
    <row r="571" spans="1:10">
      <c r="A571" s="487">
        <v>51010113</v>
      </c>
      <c r="B571" s="485" t="s">
        <v>1020</v>
      </c>
      <c r="C571" s="485" t="s">
        <v>1449</v>
      </c>
      <c r="D571" s="485" t="s">
        <v>1544</v>
      </c>
      <c r="E571" s="485" t="s">
        <v>1381</v>
      </c>
      <c r="F571" s="486">
        <v>201700</v>
      </c>
      <c r="G571" s="486">
        <v>209912</v>
      </c>
      <c r="H571" s="485" t="s">
        <v>1382</v>
      </c>
      <c r="I571" s="485" t="s">
        <v>1383</v>
      </c>
      <c r="J571">
        <f>+VLOOKUP(A571,Plantilla_Junio_2022!$B:$B,1,0)</f>
        <v>51010113</v>
      </c>
    </row>
    <row r="572" spans="1:10">
      <c r="A572" s="487">
        <v>51010114</v>
      </c>
      <c r="B572" s="485" t="s">
        <v>1021</v>
      </c>
      <c r="C572" s="485" t="s">
        <v>1449</v>
      </c>
      <c r="D572" s="485" t="s">
        <v>1544</v>
      </c>
      <c r="E572" s="485" t="s">
        <v>1381</v>
      </c>
      <c r="F572" s="486">
        <v>201700</v>
      </c>
      <c r="G572" s="486">
        <v>209912</v>
      </c>
      <c r="H572" s="485" t="s">
        <v>1382</v>
      </c>
      <c r="I572" s="485" t="s">
        <v>1383</v>
      </c>
      <c r="J572">
        <f>+VLOOKUP(A572,Plantilla_Junio_2022!$B:$B,1,0)</f>
        <v>51010114</v>
      </c>
    </row>
    <row r="573" spans="1:10">
      <c r="A573" s="487">
        <v>51010117</v>
      </c>
      <c r="B573" s="485" t="s">
        <v>1022</v>
      </c>
      <c r="C573" s="485" t="s">
        <v>1449</v>
      </c>
      <c r="D573" s="485" t="s">
        <v>1544</v>
      </c>
      <c r="E573" s="485" t="s">
        <v>1381</v>
      </c>
      <c r="F573" s="486">
        <v>201700</v>
      </c>
      <c r="G573" s="486">
        <v>209912</v>
      </c>
      <c r="H573" s="485" t="s">
        <v>1382</v>
      </c>
      <c r="I573" s="485" t="s">
        <v>1383</v>
      </c>
      <c r="J573">
        <f>+VLOOKUP(A573,Plantilla_Junio_2022!$B:$B,1,0)</f>
        <v>51010117</v>
      </c>
    </row>
    <row r="574" spans="1:10">
      <c r="A574" s="487">
        <v>51010119</v>
      </c>
      <c r="B574" s="485" t="s">
        <v>1023</v>
      </c>
      <c r="C574" s="485" t="s">
        <v>1449</v>
      </c>
      <c r="D574" s="485" t="s">
        <v>1544</v>
      </c>
      <c r="E574" s="485" t="s">
        <v>1381</v>
      </c>
      <c r="F574" s="486">
        <v>201700</v>
      </c>
      <c r="G574" s="486">
        <v>209912</v>
      </c>
      <c r="H574" s="485" t="s">
        <v>1382</v>
      </c>
      <c r="I574" s="485" t="s">
        <v>1383</v>
      </c>
      <c r="J574">
        <f>+VLOOKUP(A574,Plantilla_Junio_2022!$B:$B,1,0)</f>
        <v>51010119</v>
      </c>
    </row>
    <row r="575" spans="1:10">
      <c r="A575" s="487">
        <v>51010123</v>
      </c>
      <c r="B575" s="485" t="s">
        <v>1024</v>
      </c>
      <c r="C575" s="485" t="s">
        <v>1449</v>
      </c>
      <c r="D575" s="485" t="s">
        <v>1544</v>
      </c>
      <c r="E575" s="485" t="s">
        <v>1381</v>
      </c>
      <c r="F575" s="486">
        <v>201700</v>
      </c>
      <c r="G575" s="486">
        <v>209912</v>
      </c>
      <c r="H575" s="485" t="s">
        <v>1382</v>
      </c>
      <c r="I575" s="485" t="s">
        <v>1383</v>
      </c>
      <c r="J575">
        <f>+VLOOKUP(A575,Plantilla_Junio_2022!$B:$B,1,0)</f>
        <v>51010123</v>
      </c>
    </row>
    <row r="576" spans="1:10">
      <c r="A576" s="487">
        <v>51010124</v>
      </c>
      <c r="B576" s="485" t="s">
        <v>1025</v>
      </c>
      <c r="C576" s="485" t="s">
        <v>1449</v>
      </c>
      <c r="D576" s="485" t="s">
        <v>1544</v>
      </c>
      <c r="E576" s="485" t="s">
        <v>1381</v>
      </c>
      <c r="F576" s="486">
        <v>201700</v>
      </c>
      <c r="G576" s="486">
        <v>209912</v>
      </c>
      <c r="H576" s="485" t="s">
        <v>1382</v>
      </c>
      <c r="I576" s="485" t="s">
        <v>1383</v>
      </c>
      <c r="J576">
        <f>+VLOOKUP(A576,Plantilla_Junio_2022!$B:$B,1,0)</f>
        <v>51010124</v>
      </c>
    </row>
    <row r="577" spans="1:10">
      <c r="A577" s="487">
        <v>51010125</v>
      </c>
      <c r="B577" s="485" t="s">
        <v>1026</v>
      </c>
      <c r="C577" s="485" t="s">
        <v>1449</v>
      </c>
      <c r="D577" s="485" t="s">
        <v>1544</v>
      </c>
      <c r="E577" s="485" t="s">
        <v>1381</v>
      </c>
      <c r="F577" s="486">
        <v>201700</v>
      </c>
      <c r="G577" s="486">
        <v>209912</v>
      </c>
      <c r="H577" s="485" t="s">
        <v>1382</v>
      </c>
      <c r="I577" s="485" t="s">
        <v>1383</v>
      </c>
      <c r="J577">
        <f>+VLOOKUP(A577,Plantilla_Junio_2022!$B:$B,1,0)</f>
        <v>51010125</v>
      </c>
    </row>
    <row r="578" spans="1:10">
      <c r="A578" s="487">
        <v>51010126</v>
      </c>
      <c r="B578" s="485" t="s">
        <v>1027</v>
      </c>
      <c r="C578" s="485" t="s">
        <v>1449</v>
      </c>
      <c r="D578" s="485" t="s">
        <v>1544</v>
      </c>
      <c r="E578" s="485" t="s">
        <v>1381</v>
      </c>
      <c r="F578" s="486">
        <v>201700</v>
      </c>
      <c r="G578" s="486">
        <v>209912</v>
      </c>
      <c r="H578" s="485" t="s">
        <v>1382</v>
      </c>
      <c r="I578" s="485" t="s">
        <v>1383</v>
      </c>
      <c r="J578">
        <f>+VLOOKUP(A578,Plantilla_Junio_2022!$B:$B,1,0)</f>
        <v>51010126</v>
      </c>
    </row>
    <row r="579" spans="1:10">
      <c r="A579" s="487">
        <v>51010130</v>
      </c>
      <c r="B579" s="485" t="s">
        <v>1028</v>
      </c>
      <c r="C579" s="485" t="s">
        <v>1436</v>
      </c>
      <c r="D579" s="485" t="s">
        <v>1544</v>
      </c>
      <c r="E579" s="485" t="s">
        <v>1381</v>
      </c>
      <c r="F579" s="486">
        <v>201700</v>
      </c>
      <c r="G579" s="486">
        <v>209912</v>
      </c>
      <c r="H579" s="485" t="s">
        <v>1382</v>
      </c>
      <c r="I579" s="485" t="s">
        <v>1383</v>
      </c>
      <c r="J579">
        <f>+VLOOKUP(A579,Plantilla_Junio_2022!$B:$B,1,0)</f>
        <v>51010130</v>
      </c>
    </row>
    <row r="580" spans="1:10">
      <c r="A580" s="487">
        <v>51010131</v>
      </c>
      <c r="B580" s="485" t="s">
        <v>1029</v>
      </c>
      <c r="C580" s="485" t="s">
        <v>1436</v>
      </c>
      <c r="D580" s="485" t="s">
        <v>1544</v>
      </c>
      <c r="E580" s="485" t="s">
        <v>1381</v>
      </c>
      <c r="F580" s="486">
        <v>201700</v>
      </c>
      <c r="G580" s="486">
        <v>209912</v>
      </c>
      <c r="H580" s="485" t="s">
        <v>1382</v>
      </c>
      <c r="I580" s="485" t="s">
        <v>1383</v>
      </c>
      <c r="J580">
        <f>+VLOOKUP(A580,Plantilla_Junio_2022!$B:$B,1,0)</f>
        <v>51010131</v>
      </c>
    </row>
    <row r="581" spans="1:10">
      <c r="A581" s="487">
        <v>51010132</v>
      </c>
      <c r="B581" s="485" t="s">
        <v>1030</v>
      </c>
      <c r="C581" s="485" t="s">
        <v>1436</v>
      </c>
      <c r="D581" s="485" t="s">
        <v>1544</v>
      </c>
      <c r="E581" s="485" t="s">
        <v>1381</v>
      </c>
      <c r="F581" s="486">
        <v>201700</v>
      </c>
      <c r="G581" s="486">
        <v>209912</v>
      </c>
      <c r="H581" s="485" t="s">
        <v>1382</v>
      </c>
      <c r="I581" s="485" t="s">
        <v>1383</v>
      </c>
      <c r="J581">
        <f>+VLOOKUP(A581,Plantilla_Junio_2022!$B:$B,1,0)</f>
        <v>51010132</v>
      </c>
    </row>
    <row r="582" spans="1:10">
      <c r="A582" s="487">
        <v>51010133</v>
      </c>
      <c r="B582" s="485" t="s">
        <v>1031</v>
      </c>
      <c r="C582" s="485" t="s">
        <v>1449</v>
      </c>
      <c r="D582" s="485" t="s">
        <v>1544</v>
      </c>
      <c r="E582" s="485" t="s">
        <v>1381</v>
      </c>
      <c r="F582" s="486">
        <v>201700</v>
      </c>
      <c r="G582" s="486">
        <v>209912</v>
      </c>
      <c r="H582" s="485" t="s">
        <v>1382</v>
      </c>
      <c r="I582" s="485" t="s">
        <v>1383</v>
      </c>
      <c r="J582">
        <f>+VLOOKUP(A582,Plantilla_Junio_2022!$B:$B,1,0)</f>
        <v>51010133</v>
      </c>
    </row>
    <row r="583" spans="1:10">
      <c r="A583" s="487">
        <v>51010145</v>
      </c>
      <c r="B583" s="485" t="s">
        <v>1032</v>
      </c>
      <c r="C583" s="485" t="s">
        <v>1449</v>
      </c>
      <c r="D583" s="485" t="s">
        <v>1544</v>
      </c>
      <c r="E583" s="485" t="s">
        <v>1381</v>
      </c>
      <c r="F583" s="486">
        <v>201700</v>
      </c>
      <c r="G583" s="486">
        <v>209912</v>
      </c>
      <c r="H583" s="485" t="s">
        <v>1382</v>
      </c>
      <c r="I583" s="485" t="s">
        <v>1383</v>
      </c>
      <c r="J583">
        <f>+VLOOKUP(A583,Plantilla_Junio_2022!$B:$B,1,0)</f>
        <v>51010145</v>
      </c>
    </row>
    <row r="584" spans="1:10">
      <c r="A584" s="487">
        <v>51010146</v>
      </c>
      <c r="B584" s="485" t="s">
        <v>1033</v>
      </c>
      <c r="C584" s="485" t="s">
        <v>1449</v>
      </c>
      <c r="D584" s="485" t="s">
        <v>1544</v>
      </c>
      <c r="E584" s="485" t="s">
        <v>1381</v>
      </c>
      <c r="F584" s="486">
        <v>201700</v>
      </c>
      <c r="G584" s="486">
        <v>209912</v>
      </c>
      <c r="H584" s="485" t="s">
        <v>1382</v>
      </c>
      <c r="I584" s="485" t="s">
        <v>1383</v>
      </c>
      <c r="J584">
        <f>+VLOOKUP(A584,Plantilla_Junio_2022!$B:$B,1,0)</f>
        <v>51010146</v>
      </c>
    </row>
    <row r="585" spans="1:10">
      <c r="A585" s="487">
        <v>51010148</v>
      </c>
      <c r="B585" s="485" t="s">
        <v>1034</v>
      </c>
      <c r="C585" s="485" t="s">
        <v>1452</v>
      </c>
      <c r="D585" s="485" t="s">
        <v>1544</v>
      </c>
      <c r="E585" s="485" t="s">
        <v>1381</v>
      </c>
      <c r="F585" s="486">
        <v>201700</v>
      </c>
      <c r="G585" s="486">
        <v>209912</v>
      </c>
      <c r="H585" s="485" t="s">
        <v>1382</v>
      </c>
      <c r="I585" s="485" t="s">
        <v>1383</v>
      </c>
      <c r="J585">
        <f>+VLOOKUP(A585,Plantilla_Junio_2022!$B:$B,1,0)</f>
        <v>51010148</v>
      </c>
    </row>
    <row r="586" spans="1:10">
      <c r="A586" s="487">
        <v>51010149</v>
      </c>
      <c r="B586" s="485" t="s">
        <v>1035</v>
      </c>
      <c r="C586" s="485" t="s">
        <v>1449</v>
      </c>
      <c r="D586" s="485" t="s">
        <v>1544</v>
      </c>
      <c r="E586" s="485" t="s">
        <v>1381</v>
      </c>
      <c r="F586" s="486">
        <v>201700</v>
      </c>
      <c r="G586" s="486">
        <v>209912</v>
      </c>
      <c r="H586" s="485" t="s">
        <v>1382</v>
      </c>
      <c r="I586" s="485" t="s">
        <v>1383</v>
      </c>
      <c r="J586">
        <f>+VLOOKUP(A586,Plantilla_Junio_2022!$B:$B,1,0)</f>
        <v>51010149</v>
      </c>
    </row>
    <row r="587" spans="1:10">
      <c r="A587" s="487">
        <v>51010150</v>
      </c>
      <c r="B587" s="485" t="s">
        <v>1036</v>
      </c>
      <c r="C587" s="485" t="s">
        <v>1449</v>
      </c>
      <c r="D587" s="485" t="s">
        <v>1544</v>
      </c>
      <c r="E587" s="485" t="s">
        <v>1381</v>
      </c>
      <c r="F587" s="486">
        <v>201700</v>
      </c>
      <c r="G587" s="486">
        <v>209912</v>
      </c>
      <c r="H587" s="485" t="s">
        <v>1382</v>
      </c>
      <c r="I587" s="485" t="s">
        <v>1383</v>
      </c>
      <c r="J587">
        <f>+VLOOKUP(A587,Plantilla_Junio_2022!$B:$B,1,0)</f>
        <v>51010150</v>
      </c>
    </row>
    <row r="588" spans="1:10">
      <c r="A588" s="487">
        <v>51010152</v>
      </c>
      <c r="B588" s="485" t="s">
        <v>1037</v>
      </c>
      <c r="C588" s="485" t="s">
        <v>1449</v>
      </c>
      <c r="D588" s="485" t="s">
        <v>1544</v>
      </c>
      <c r="E588" s="485" t="s">
        <v>1381</v>
      </c>
      <c r="F588" s="486">
        <v>201700</v>
      </c>
      <c r="G588" s="486">
        <v>209912</v>
      </c>
      <c r="H588" s="485" t="s">
        <v>1382</v>
      </c>
      <c r="I588" s="485" t="s">
        <v>1383</v>
      </c>
      <c r="J588">
        <f>+VLOOKUP(A588,Plantilla_Junio_2022!$B:$B,1,0)</f>
        <v>51010152</v>
      </c>
    </row>
    <row r="589" spans="1:10">
      <c r="A589" s="487">
        <v>51014701</v>
      </c>
      <c r="B589" s="485" t="s">
        <v>1039</v>
      </c>
      <c r="C589" s="485" t="s">
        <v>1452</v>
      </c>
      <c r="D589" s="485" t="s">
        <v>1545</v>
      </c>
      <c r="E589" s="485" t="s">
        <v>1381</v>
      </c>
      <c r="F589" s="486">
        <v>201700</v>
      </c>
      <c r="G589" s="486">
        <v>209912</v>
      </c>
      <c r="H589" s="485" t="s">
        <v>1382</v>
      </c>
      <c r="I589" s="485" t="s">
        <v>1383</v>
      </c>
      <c r="J589">
        <f>+VLOOKUP(A589,Plantilla_Junio_2022!$B:$B,1,0)</f>
        <v>51014701</v>
      </c>
    </row>
    <row r="590" spans="1:10">
      <c r="A590" s="487">
        <v>51014702</v>
      </c>
      <c r="B590" s="485" t="s">
        <v>1040</v>
      </c>
      <c r="C590" s="485" t="s">
        <v>1452</v>
      </c>
      <c r="D590" s="485" t="s">
        <v>1545</v>
      </c>
      <c r="E590" s="485" t="s">
        <v>1381</v>
      </c>
      <c r="F590" s="486">
        <v>201700</v>
      </c>
      <c r="G590" s="486">
        <v>209912</v>
      </c>
      <c r="H590" s="485" t="s">
        <v>1382</v>
      </c>
      <c r="I590" s="485" t="s">
        <v>1383</v>
      </c>
      <c r="J590">
        <f>+VLOOKUP(A590,Plantilla_Junio_2022!$B:$B,1,0)</f>
        <v>51014702</v>
      </c>
    </row>
    <row r="591" spans="1:10">
      <c r="A591" s="487">
        <v>51014703</v>
      </c>
      <c r="B591" s="485" t="s">
        <v>1041</v>
      </c>
      <c r="C591" s="485" t="s">
        <v>1403</v>
      </c>
      <c r="D591" s="485" t="s">
        <v>1545</v>
      </c>
      <c r="E591" s="485" t="s">
        <v>1381</v>
      </c>
      <c r="F591" s="486">
        <v>201700</v>
      </c>
      <c r="G591" s="486">
        <v>209912</v>
      </c>
      <c r="H591" s="485" t="s">
        <v>1405</v>
      </c>
      <c r="I591" s="485" t="s">
        <v>1383</v>
      </c>
      <c r="J591">
        <f>+VLOOKUP(A591,Plantilla_Junio_2022!$B:$B,1,0)</f>
        <v>51014703</v>
      </c>
    </row>
    <row r="592" spans="1:10">
      <c r="A592" s="487">
        <v>51020101</v>
      </c>
      <c r="B592" s="485" t="s">
        <v>1043</v>
      </c>
      <c r="C592" s="485" t="s">
        <v>1449</v>
      </c>
      <c r="D592" s="485" t="s">
        <v>1546</v>
      </c>
      <c r="E592" s="485" t="s">
        <v>1381</v>
      </c>
      <c r="F592" s="486">
        <v>201700</v>
      </c>
      <c r="G592" s="486">
        <v>209912</v>
      </c>
      <c r="H592" s="485" t="s">
        <v>1382</v>
      </c>
      <c r="I592" s="485" t="s">
        <v>1383</v>
      </c>
      <c r="J592">
        <f>+VLOOKUP(A592,Plantilla_Junio_2022!$B:$B,1,0)</f>
        <v>51020101</v>
      </c>
    </row>
    <row r="593" spans="1:10">
      <c r="A593" s="487">
        <v>51020102</v>
      </c>
      <c r="B593" s="485" t="s">
        <v>1044</v>
      </c>
      <c r="C593" s="485" t="s">
        <v>1449</v>
      </c>
      <c r="D593" s="485" t="s">
        <v>1546</v>
      </c>
      <c r="E593" s="485" t="s">
        <v>1381</v>
      </c>
      <c r="F593" s="486">
        <v>201700</v>
      </c>
      <c r="G593" s="486">
        <v>209912</v>
      </c>
      <c r="H593" s="485" t="s">
        <v>1382</v>
      </c>
      <c r="I593" s="485" t="s">
        <v>1383</v>
      </c>
      <c r="J593">
        <f>+VLOOKUP(A593,Plantilla_Junio_2022!$B:$B,1,0)</f>
        <v>51020102</v>
      </c>
    </row>
    <row r="594" spans="1:10">
      <c r="A594" s="487">
        <v>51020103</v>
      </c>
      <c r="B594" s="485" t="s">
        <v>1045</v>
      </c>
      <c r="C594" s="485" t="s">
        <v>1449</v>
      </c>
      <c r="D594" s="485" t="s">
        <v>1546</v>
      </c>
      <c r="E594" s="485" t="s">
        <v>1381</v>
      </c>
      <c r="F594" s="486">
        <v>201700</v>
      </c>
      <c r="G594" s="486">
        <v>209912</v>
      </c>
      <c r="H594" s="485" t="s">
        <v>1382</v>
      </c>
      <c r="I594" s="485" t="s">
        <v>1383</v>
      </c>
      <c r="J594">
        <f>+VLOOKUP(A594,Plantilla_Junio_2022!$B:$B,1,0)</f>
        <v>51020103</v>
      </c>
    </row>
    <row r="595" spans="1:10">
      <c r="A595" s="487">
        <v>51030101</v>
      </c>
      <c r="B595" s="485" t="s">
        <v>1047</v>
      </c>
      <c r="C595" s="485" t="s">
        <v>1449</v>
      </c>
      <c r="D595" s="485" t="s">
        <v>1547</v>
      </c>
      <c r="E595" s="485" t="s">
        <v>1381</v>
      </c>
      <c r="F595" s="486">
        <v>201700</v>
      </c>
      <c r="G595" s="486">
        <v>209912</v>
      </c>
      <c r="H595" s="485" t="s">
        <v>1382</v>
      </c>
      <c r="I595" s="485" t="s">
        <v>1383</v>
      </c>
      <c r="J595">
        <f>+VLOOKUP(A595,Plantilla_Junio_2022!$B:$B,1,0)</f>
        <v>51030101</v>
      </c>
    </row>
    <row r="596" spans="1:10">
      <c r="A596" s="487">
        <v>51030102</v>
      </c>
      <c r="B596" s="485" t="s">
        <v>1048</v>
      </c>
      <c r="C596" s="485" t="s">
        <v>1449</v>
      </c>
      <c r="D596" s="485" t="s">
        <v>1547</v>
      </c>
      <c r="E596" s="485" t="s">
        <v>1381</v>
      </c>
      <c r="F596" s="486">
        <v>201700</v>
      </c>
      <c r="G596" s="486">
        <v>209912</v>
      </c>
      <c r="H596" s="485" t="s">
        <v>1382</v>
      </c>
      <c r="I596" s="485" t="s">
        <v>1383</v>
      </c>
      <c r="J596">
        <f>+VLOOKUP(A596,Plantilla_Junio_2022!$B:$B,1,0)</f>
        <v>51030102</v>
      </c>
    </row>
    <row r="597" spans="1:10">
      <c r="A597" s="487">
        <v>51030103</v>
      </c>
      <c r="B597" s="485" t="s">
        <v>1049</v>
      </c>
      <c r="C597" s="485" t="s">
        <v>1449</v>
      </c>
      <c r="D597" s="485" t="s">
        <v>1547</v>
      </c>
      <c r="E597" s="485" t="s">
        <v>1381</v>
      </c>
      <c r="F597" s="486">
        <v>201700</v>
      </c>
      <c r="G597" s="486">
        <v>209912</v>
      </c>
      <c r="H597" s="485" t="s">
        <v>1382</v>
      </c>
      <c r="I597" s="485" t="s">
        <v>1383</v>
      </c>
      <c r="J597">
        <f>+VLOOKUP(A597,Plantilla_Junio_2022!$B:$B,1,0)</f>
        <v>51030103</v>
      </c>
    </row>
    <row r="598" spans="1:10">
      <c r="A598" s="487">
        <v>51030104</v>
      </c>
      <c r="B598" s="485" t="s">
        <v>1050</v>
      </c>
      <c r="C598" s="485" t="s">
        <v>1449</v>
      </c>
      <c r="D598" s="485" t="s">
        <v>1547</v>
      </c>
      <c r="E598" s="485" t="s">
        <v>1381</v>
      </c>
      <c r="F598" s="486">
        <v>201700</v>
      </c>
      <c r="G598" s="486">
        <v>209912</v>
      </c>
      <c r="H598" s="485" t="s">
        <v>1382</v>
      </c>
      <c r="I598" s="485" t="s">
        <v>1383</v>
      </c>
      <c r="J598">
        <f>+VLOOKUP(A598,Plantilla_Junio_2022!$B:$B,1,0)</f>
        <v>51030104</v>
      </c>
    </row>
    <row r="599" spans="1:10">
      <c r="A599" s="487">
        <v>51030105</v>
      </c>
      <c r="B599" s="485" t="s">
        <v>1051</v>
      </c>
      <c r="C599" s="485" t="s">
        <v>1449</v>
      </c>
      <c r="D599" s="485" t="s">
        <v>1547</v>
      </c>
      <c r="E599" s="485" t="s">
        <v>1381</v>
      </c>
      <c r="F599" s="486">
        <v>201700</v>
      </c>
      <c r="G599" s="486">
        <v>209912</v>
      </c>
      <c r="H599" s="485" t="s">
        <v>1382</v>
      </c>
      <c r="I599" s="485" t="s">
        <v>1383</v>
      </c>
      <c r="J599">
        <f>+VLOOKUP(A599,Plantilla_Junio_2022!$B:$B,1,0)</f>
        <v>51030105</v>
      </c>
    </row>
    <row r="600" spans="1:10">
      <c r="A600" s="487">
        <v>51040101</v>
      </c>
      <c r="B600" s="485" t="s">
        <v>1053</v>
      </c>
      <c r="C600" s="485" t="s">
        <v>1449</v>
      </c>
      <c r="D600" s="485" t="s">
        <v>1548</v>
      </c>
      <c r="E600" s="485" t="s">
        <v>1381</v>
      </c>
      <c r="F600" s="486">
        <v>201700</v>
      </c>
      <c r="G600" s="486">
        <v>209912</v>
      </c>
      <c r="H600" s="485" t="s">
        <v>1382</v>
      </c>
      <c r="I600" s="485" t="s">
        <v>1383</v>
      </c>
      <c r="J600">
        <f>+VLOOKUP(A600,Plantilla_Junio_2022!$B:$B,1,0)</f>
        <v>51040101</v>
      </c>
    </row>
    <row r="601" spans="1:10">
      <c r="A601" s="487">
        <v>51040102</v>
      </c>
      <c r="B601" s="485" t="s">
        <v>1054</v>
      </c>
      <c r="C601" s="485" t="s">
        <v>1449</v>
      </c>
      <c r="D601" s="485" t="s">
        <v>1548</v>
      </c>
      <c r="E601" s="485" t="s">
        <v>1381</v>
      </c>
      <c r="F601" s="486">
        <v>201700</v>
      </c>
      <c r="G601" s="486">
        <v>209912</v>
      </c>
      <c r="H601" s="485" t="s">
        <v>1382</v>
      </c>
      <c r="I601" s="485" t="s">
        <v>1383</v>
      </c>
      <c r="J601">
        <f>+VLOOKUP(A601,Plantilla_Junio_2022!$B:$B,1,0)</f>
        <v>51040102</v>
      </c>
    </row>
    <row r="602" spans="1:10">
      <c r="A602" s="487">
        <v>51040103</v>
      </c>
      <c r="B602" s="485" t="s">
        <v>1055</v>
      </c>
      <c r="C602" s="485" t="s">
        <v>1449</v>
      </c>
      <c r="D602" s="485" t="s">
        <v>1548</v>
      </c>
      <c r="E602" s="485" t="s">
        <v>1381</v>
      </c>
      <c r="F602" s="486">
        <v>201700</v>
      </c>
      <c r="G602" s="486">
        <v>209912</v>
      </c>
      <c r="H602" s="485" t="s">
        <v>1382</v>
      </c>
      <c r="I602" s="485" t="s">
        <v>1383</v>
      </c>
      <c r="J602">
        <f>+VLOOKUP(A602,Plantilla_Junio_2022!$B:$B,1,0)</f>
        <v>51040103</v>
      </c>
    </row>
    <row r="603" spans="1:10">
      <c r="A603" s="487">
        <v>51110105</v>
      </c>
      <c r="B603" s="485" t="s">
        <v>1057</v>
      </c>
      <c r="C603" s="485" t="s">
        <v>1436</v>
      </c>
      <c r="D603" s="485" t="s">
        <v>1549</v>
      </c>
      <c r="E603" s="485" t="s">
        <v>1381</v>
      </c>
      <c r="F603" s="486">
        <v>201700</v>
      </c>
      <c r="G603" s="486">
        <v>209912</v>
      </c>
      <c r="H603" s="485" t="s">
        <v>1382</v>
      </c>
      <c r="I603" s="485" t="s">
        <v>1383</v>
      </c>
      <c r="J603">
        <f>+VLOOKUP(A603,Plantilla_Junio_2022!$B:$B,1,0)</f>
        <v>51110105</v>
      </c>
    </row>
    <row r="604" spans="1:10">
      <c r="A604" s="487">
        <v>51110106</v>
      </c>
      <c r="B604" s="485" t="s">
        <v>1058</v>
      </c>
      <c r="C604" s="485" t="s">
        <v>1436</v>
      </c>
      <c r="D604" s="485" t="s">
        <v>1549</v>
      </c>
      <c r="E604" s="485" t="s">
        <v>1381</v>
      </c>
      <c r="F604" s="486">
        <v>201700</v>
      </c>
      <c r="G604" s="486">
        <v>209912</v>
      </c>
      <c r="H604" s="485" t="s">
        <v>1382</v>
      </c>
      <c r="I604" s="485" t="s">
        <v>1383</v>
      </c>
      <c r="J604">
        <f>+VLOOKUP(A604,Plantilla_Junio_2022!$B:$B,1,0)</f>
        <v>51110106</v>
      </c>
    </row>
    <row r="605" spans="1:10">
      <c r="A605" s="487">
        <v>51110112</v>
      </c>
      <c r="B605" s="485" t="s">
        <v>1059</v>
      </c>
      <c r="C605" s="485" t="s">
        <v>1436</v>
      </c>
      <c r="D605" s="485" t="s">
        <v>1549</v>
      </c>
      <c r="E605" s="485" t="s">
        <v>1381</v>
      </c>
      <c r="F605" s="486">
        <v>201700</v>
      </c>
      <c r="G605" s="486">
        <v>209912</v>
      </c>
      <c r="H605" s="485" t="s">
        <v>1382</v>
      </c>
      <c r="I605" s="485" t="s">
        <v>1383</v>
      </c>
      <c r="J605">
        <f>+VLOOKUP(A605,Plantilla_Junio_2022!$B:$B,1,0)</f>
        <v>51110112</v>
      </c>
    </row>
    <row r="606" spans="1:10">
      <c r="A606" s="487">
        <v>51110113</v>
      </c>
      <c r="B606" s="485" t="s">
        <v>1060</v>
      </c>
      <c r="C606" s="485" t="s">
        <v>1436</v>
      </c>
      <c r="D606" s="485" t="s">
        <v>1549</v>
      </c>
      <c r="E606" s="485" t="s">
        <v>1381</v>
      </c>
      <c r="F606" s="486">
        <v>201700</v>
      </c>
      <c r="G606" s="486">
        <v>209912</v>
      </c>
      <c r="H606" s="485" t="s">
        <v>1382</v>
      </c>
      <c r="I606" s="485" t="s">
        <v>1383</v>
      </c>
      <c r="J606">
        <f>+VLOOKUP(A606,Plantilla_Junio_2022!$B:$B,1,0)</f>
        <v>51110113</v>
      </c>
    </row>
    <row r="607" spans="1:10">
      <c r="A607" s="487">
        <v>51110114</v>
      </c>
      <c r="B607" s="485" t="s">
        <v>1061</v>
      </c>
      <c r="C607" s="485" t="s">
        <v>1436</v>
      </c>
      <c r="D607" s="485" t="s">
        <v>1549</v>
      </c>
      <c r="E607" s="485" t="s">
        <v>1381</v>
      </c>
      <c r="F607" s="486">
        <v>201700</v>
      </c>
      <c r="G607" s="486">
        <v>209912</v>
      </c>
      <c r="H607" s="485" t="s">
        <v>1382</v>
      </c>
      <c r="I607" s="485" t="s">
        <v>1383</v>
      </c>
      <c r="J607">
        <f>+VLOOKUP(A607,Plantilla_Junio_2022!$B:$B,1,0)</f>
        <v>51110114</v>
      </c>
    </row>
    <row r="608" spans="1:10">
      <c r="A608" s="487">
        <v>51110115</v>
      </c>
      <c r="B608" s="485" t="s">
        <v>1062</v>
      </c>
      <c r="C608" s="485" t="s">
        <v>1436</v>
      </c>
      <c r="D608" s="485" t="s">
        <v>1549</v>
      </c>
      <c r="E608" s="485" t="s">
        <v>1381</v>
      </c>
      <c r="F608" s="486">
        <v>201700</v>
      </c>
      <c r="G608" s="486">
        <v>209912</v>
      </c>
      <c r="H608" s="485" t="s">
        <v>1382</v>
      </c>
      <c r="I608" s="485" t="s">
        <v>1383</v>
      </c>
      <c r="J608">
        <f>+VLOOKUP(A608,Plantilla_Junio_2022!$B:$B,1,0)</f>
        <v>51110115</v>
      </c>
    </row>
    <row r="609" spans="1:10">
      <c r="A609" s="487">
        <v>51110116</v>
      </c>
      <c r="B609" s="485" t="s">
        <v>1063</v>
      </c>
      <c r="C609" s="485" t="s">
        <v>1436</v>
      </c>
      <c r="D609" s="485" t="s">
        <v>1549</v>
      </c>
      <c r="E609" s="485" t="s">
        <v>1381</v>
      </c>
      <c r="F609" s="486">
        <v>201700</v>
      </c>
      <c r="G609" s="486">
        <v>209912</v>
      </c>
      <c r="H609" s="485" t="s">
        <v>1382</v>
      </c>
      <c r="I609" s="485" t="s">
        <v>1383</v>
      </c>
      <c r="J609">
        <f>+VLOOKUP(A609,Plantilla_Junio_2022!$B:$B,1,0)</f>
        <v>51110116</v>
      </c>
    </row>
    <row r="610" spans="1:10">
      <c r="A610" s="487">
        <v>51110117</v>
      </c>
      <c r="B610" s="485" t="s">
        <v>1064</v>
      </c>
      <c r="C610" s="485" t="s">
        <v>1436</v>
      </c>
      <c r="D610" s="485" t="s">
        <v>1549</v>
      </c>
      <c r="E610" s="485" t="s">
        <v>1381</v>
      </c>
      <c r="F610" s="486">
        <v>201700</v>
      </c>
      <c r="G610" s="486">
        <v>209912</v>
      </c>
      <c r="H610" s="485" t="s">
        <v>1382</v>
      </c>
      <c r="I610" s="485" t="s">
        <v>1383</v>
      </c>
      <c r="J610">
        <f>+VLOOKUP(A610,Plantilla_Junio_2022!$B:$B,1,0)</f>
        <v>51110117</v>
      </c>
    </row>
    <row r="611" spans="1:10">
      <c r="A611" s="487">
        <v>51110118</v>
      </c>
      <c r="B611" s="485" t="s">
        <v>1065</v>
      </c>
      <c r="C611" s="485" t="s">
        <v>1436</v>
      </c>
      <c r="D611" s="485" t="s">
        <v>1549</v>
      </c>
      <c r="E611" s="485" t="s">
        <v>1381</v>
      </c>
      <c r="F611" s="486">
        <v>201700</v>
      </c>
      <c r="G611" s="486">
        <v>209912</v>
      </c>
      <c r="H611" s="485" t="s">
        <v>1382</v>
      </c>
      <c r="I611" s="485" t="s">
        <v>1383</v>
      </c>
      <c r="J611">
        <f>+VLOOKUP(A611,Plantilla_Junio_2022!$B:$B,1,0)</f>
        <v>51110118</v>
      </c>
    </row>
    <row r="612" spans="1:10">
      <c r="A612" s="487">
        <v>51110119</v>
      </c>
      <c r="B612" s="485" t="s">
        <v>1066</v>
      </c>
      <c r="C612" s="485" t="s">
        <v>1452</v>
      </c>
      <c r="D612" s="485" t="s">
        <v>1549</v>
      </c>
      <c r="E612" s="485" t="s">
        <v>1381</v>
      </c>
      <c r="F612" s="486">
        <v>201700</v>
      </c>
      <c r="G612" s="486">
        <v>209912</v>
      </c>
      <c r="H612" s="485" t="s">
        <v>1382</v>
      </c>
      <c r="I612" s="485" t="s">
        <v>1383</v>
      </c>
      <c r="J612">
        <f>+VLOOKUP(A612,Plantilla_Junio_2022!$B:$B,1,0)</f>
        <v>51110119</v>
      </c>
    </row>
    <row r="613" spans="1:10">
      <c r="A613" s="487">
        <v>51110120</v>
      </c>
      <c r="B613" s="485" t="s">
        <v>1067</v>
      </c>
      <c r="C613" s="485" t="s">
        <v>1436</v>
      </c>
      <c r="D613" s="485" t="s">
        <v>1549</v>
      </c>
      <c r="E613" s="485" t="s">
        <v>1381</v>
      </c>
      <c r="F613" s="486">
        <v>201700</v>
      </c>
      <c r="G613" s="486">
        <v>209912</v>
      </c>
      <c r="H613" s="485" t="s">
        <v>1382</v>
      </c>
      <c r="I613" s="485" t="s">
        <v>1383</v>
      </c>
      <c r="J613">
        <f>+VLOOKUP(A613,Plantilla_Junio_2022!$B:$B,1,0)</f>
        <v>51110120</v>
      </c>
    </row>
    <row r="614" spans="1:10">
      <c r="A614" s="487">
        <v>51110121</v>
      </c>
      <c r="B614" s="485" t="s">
        <v>1068</v>
      </c>
      <c r="C614" s="485" t="s">
        <v>1436</v>
      </c>
      <c r="D614" s="485" t="s">
        <v>1549</v>
      </c>
      <c r="E614" s="485" t="s">
        <v>1381</v>
      </c>
      <c r="F614" s="486">
        <v>201700</v>
      </c>
      <c r="G614" s="486">
        <v>209912</v>
      </c>
      <c r="H614" s="485" t="s">
        <v>1382</v>
      </c>
      <c r="I614" s="485" t="s">
        <v>1383</v>
      </c>
      <c r="J614">
        <f>+VLOOKUP(A614,Plantilla_Junio_2022!$B:$B,1,0)</f>
        <v>51110121</v>
      </c>
    </row>
    <row r="615" spans="1:10">
      <c r="A615" s="487">
        <v>51110122</v>
      </c>
      <c r="B615" s="485" t="s">
        <v>1069</v>
      </c>
      <c r="C615" s="485" t="s">
        <v>1436</v>
      </c>
      <c r="D615" s="485" t="s">
        <v>1549</v>
      </c>
      <c r="E615" s="485" t="s">
        <v>1381</v>
      </c>
      <c r="F615" s="486">
        <v>201700</v>
      </c>
      <c r="G615" s="486">
        <v>209912</v>
      </c>
      <c r="H615" s="485" t="s">
        <v>1382</v>
      </c>
      <c r="I615" s="485" t="s">
        <v>1383</v>
      </c>
      <c r="J615">
        <f>+VLOOKUP(A615,Plantilla_Junio_2022!$B:$B,1,0)</f>
        <v>51110122</v>
      </c>
    </row>
    <row r="616" spans="1:10">
      <c r="A616" s="487">
        <v>51110123</v>
      </c>
      <c r="B616" s="485" t="s">
        <v>1070</v>
      </c>
      <c r="C616" s="485" t="s">
        <v>1436</v>
      </c>
      <c r="D616" s="485" t="s">
        <v>1549</v>
      </c>
      <c r="E616" s="485" t="s">
        <v>1381</v>
      </c>
      <c r="F616" s="486">
        <v>201700</v>
      </c>
      <c r="G616" s="486">
        <v>209912</v>
      </c>
      <c r="H616" s="485" t="s">
        <v>1382</v>
      </c>
      <c r="I616" s="485" t="s">
        <v>1383</v>
      </c>
      <c r="J616">
        <f>+VLOOKUP(A616,Plantilla_Junio_2022!$B:$B,1,0)</f>
        <v>51110123</v>
      </c>
    </row>
    <row r="617" spans="1:10">
      <c r="A617" s="487">
        <v>51110125</v>
      </c>
      <c r="B617" s="485" t="s">
        <v>1071</v>
      </c>
      <c r="C617" s="485" t="s">
        <v>1436</v>
      </c>
      <c r="D617" s="485" t="s">
        <v>1549</v>
      </c>
      <c r="E617" s="485" t="s">
        <v>1381</v>
      </c>
      <c r="F617" s="486">
        <v>201700</v>
      </c>
      <c r="G617" s="486">
        <v>209912</v>
      </c>
      <c r="H617" s="485" t="s">
        <v>1382</v>
      </c>
      <c r="I617" s="485" t="s">
        <v>1383</v>
      </c>
      <c r="J617">
        <f>+VLOOKUP(A617,Plantilla_Junio_2022!$B:$B,1,0)</f>
        <v>51110125</v>
      </c>
    </row>
    <row r="618" spans="1:10">
      <c r="A618" s="487">
        <v>51110127</v>
      </c>
      <c r="B618" s="485" t="s">
        <v>1072</v>
      </c>
      <c r="C618" s="485" t="s">
        <v>1436</v>
      </c>
      <c r="D618" s="485" t="s">
        <v>1549</v>
      </c>
      <c r="E618" s="485" t="s">
        <v>1381</v>
      </c>
      <c r="F618" s="486">
        <v>201700</v>
      </c>
      <c r="G618" s="486">
        <v>209912</v>
      </c>
      <c r="H618" s="485" t="s">
        <v>1382</v>
      </c>
      <c r="I618" s="485" t="s">
        <v>1383</v>
      </c>
      <c r="J618">
        <f>+VLOOKUP(A618,Plantilla_Junio_2022!$B:$B,1,0)</f>
        <v>51110127</v>
      </c>
    </row>
    <row r="619" spans="1:10">
      <c r="A619" s="487">
        <v>51110132</v>
      </c>
      <c r="B619" s="485" t="s">
        <v>1073</v>
      </c>
      <c r="C619" s="485" t="s">
        <v>1436</v>
      </c>
      <c r="D619" s="485" t="s">
        <v>1549</v>
      </c>
      <c r="E619" s="485" t="s">
        <v>1381</v>
      </c>
      <c r="F619" s="486">
        <v>201700</v>
      </c>
      <c r="G619" s="486">
        <v>209912</v>
      </c>
      <c r="H619" s="485" t="s">
        <v>1382</v>
      </c>
      <c r="I619" s="485" t="s">
        <v>1383</v>
      </c>
      <c r="J619">
        <f>+VLOOKUP(A619,Plantilla_Junio_2022!$B:$B,1,0)</f>
        <v>51110132</v>
      </c>
    </row>
    <row r="620" spans="1:10">
      <c r="A620" s="487">
        <v>51110137</v>
      </c>
      <c r="B620" s="485" t="s">
        <v>1074</v>
      </c>
      <c r="C620" s="485" t="s">
        <v>1436</v>
      </c>
      <c r="D620" s="485" t="s">
        <v>1549</v>
      </c>
      <c r="E620" s="485" t="s">
        <v>1381</v>
      </c>
      <c r="F620" s="486">
        <v>201700</v>
      </c>
      <c r="G620" s="486">
        <v>209912</v>
      </c>
      <c r="H620" s="485" t="s">
        <v>1382</v>
      </c>
      <c r="I620" s="485" t="s">
        <v>1383</v>
      </c>
      <c r="J620">
        <f>+VLOOKUP(A620,Plantilla_Junio_2022!$B:$B,1,0)</f>
        <v>51110137</v>
      </c>
    </row>
    <row r="621" spans="1:10">
      <c r="A621" s="487">
        <v>51110149</v>
      </c>
      <c r="B621" s="485" t="s">
        <v>1075</v>
      </c>
      <c r="C621" s="485" t="s">
        <v>1436</v>
      </c>
      <c r="D621" s="485" t="s">
        <v>1549</v>
      </c>
      <c r="E621" s="485" t="s">
        <v>1381</v>
      </c>
      <c r="F621" s="486">
        <v>201700</v>
      </c>
      <c r="G621" s="486">
        <v>209912</v>
      </c>
      <c r="H621" s="485" t="s">
        <v>1382</v>
      </c>
      <c r="I621" s="485" t="s">
        <v>1383</v>
      </c>
      <c r="J621">
        <f>+VLOOKUP(A621,Plantilla_Junio_2022!$B:$B,1,0)</f>
        <v>51110149</v>
      </c>
    </row>
    <row r="622" spans="1:10">
      <c r="A622" s="487">
        <v>51110150</v>
      </c>
      <c r="B622" s="485" t="s">
        <v>1076</v>
      </c>
      <c r="C622" s="485" t="s">
        <v>1436</v>
      </c>
      <c r="D622" s="485" t="s">
        <v>1549</v>
      </c>
      <c r="E622" s="485" t="s">
        <v>1381</v>
      </c>
      <c r="F622" s="486">
        <v>201700</v>
      </c>
      <c r="G622" s="486">
        <v>209912</v>
      </c>
      <c r="H622" s="485" t="s">
        <v>1382</v>
      </c>
      <c r="I622" s="485" t="s">
        <v>1383</v>
      </c>
      <c r="J622">
        <f>+VLOOKUP(A622,Plantilla_Junio_2022!$B:$B,1,0)</f>
        <v>51110150</v>
      </c>
    </row>
    <row r="623" spans="1:10">
      <c r="A623" s="487">
        <v>51110154</v>
      </c>
      <c r="B623" s="485" t="s">
        <v>1077</v>
      </c>
      <c r="C623" s="485" t="s">
        <v>1436</v>
      </c>
      <c r="D623" s="485" t="s">
        <v>1549</v>
      </c>
      <c r="E623" s="485" t="s">
        <v>1381</v>
      </c>
      <c r="F623" s="486">
        <v>201700</v>
      </c>
      <c r="G623" s="486">
        <v>209912</v>
      </c>
      <c r="H623" s="485" t="s">
        <v>1382</v>
      </c>
      <c r="I623" s="485" t="s">
        <v>1383</v>
      </c>
      <c r="J623">
        <f>+VLOOKUP(A623,Plantilla_Junio_2022!$B:$B,1,0)</f>
        <v>51110154</v>
      </c>
    </row>
    <row r="624" spans="1:10">
      <c r="A624" s="487">
        <v>51110155</v>
      </c>
      <c r="B624" s="485" t="s">
        <v>1078</v>
      </c>
      <c r="C624" s="485" t="s">
        <v>1436</v>
      </c>
      <c r="D624" s="485" t="s">
        <v>1549</v>
      </c>
      <c r="E624" s="485" t="s">
        <v>1381</v>
      </c>
      <c r="F624" s="486">
        <v>201700</v>
      </c>
      <c r="G624" s="486">
        <v>209912</v>
      </c>
      <c r="H624" s="485" t="s">
        <v>1382</v>
      </c>
      <c r="I624" s="485" t="s">
        <v>1383</v>
      </c>
      <c r="J624">
        <f>+VLOOKUP(A624,Plantilla_Junio_2022!$B:$B,1,0)</f>
        <v>51110155</v>
      </c>
    </row>
    <row r="625" spans="1:10">
      <c r="A625" s="487">
        <v>51110156</v>
      </c>
      <c r="B625" s="485" t="s">
        <v>1079</v>
      </c>
      <c r="C625" s="485" t="s">
        <v>1436</v>
      </c>
      <c r="D625" s="485" t="s">
        <v>1549</v>
      </c>
      <c r="E625" s="485" t="s">
        <v>1381</v>
      </c>
      <c r="F625" s="486">
        <v>201700</v>
      </c>
      <c r="G625" s="486">
        <v>209912</v>
      </c>
      <c r="H625" s="485" t="s">
        <v>1382</v>
      </c>
      <c r="I625" s="485" t="s">
        <v>1383</v>
      </c>
      <c r="J625">
        <f>+VLOOKUP(A625,Plantilla_Junio_2022!$B:$B,1,0)</f>
        <v>51110156</v>
      </c>
    </row>
    <row r="626" spans="1:10">
      <c r="A626" s="487">
        <v>51110158</v>
      </c>
      <c r="B626" s="485" t="s">
        <v>1080</v>
      </c>
      <c r="C626" s="485" t="s">
        <v>1436</v>
      </c>
      <c r="D626" s="485" t="s">
        <v>1549</v>
      </c>
      <c r="E626" s="485" t="s">
        <v>1381</v>
      </c>
      <c r="F626" s="486">
        <v>201700</v>
      </c>
      <c r="G626" s="486">
        <v>209912</v>
      </c>
      <c r="H626" s="485" t="s">
        <v>1382</v>
      </c>
      <c r="I626" s="485" t="s">
        <v>1383</v>
      </c>
      <c r="J626">
        <f>+VLOOKUP(A626,Plantilla_Junio_2022!$B:$B,1,0)</f>
        <v>51110158</v>
      </c>
    </row>
    <row r="627" spans="1:10">
      <c r="A627" s="487">
        <v>51110161</v>
      </c>
      <c r="B627" s="485" t="s">
        <v>1081</v>
      </c>
      <c r="C627" s="485" t="s">
        <v>1436</v>
      </c>
      <c r="D627" s="485" t="s">
        <v>1549</v>
      </c>
      <c r="E627" s="485" t="s">
        <v>1381</v>
      </c>
      <c r="F627" s="486">
        <v>201700</v>
      </c>
      <c r="G627" s="486">
        <v>209912</v>
      </c>
      <c r="H627" s="485" t="s">
        <v>1382</v>
      </c>
      <c r="I627" s="485" t="s">
        <v>1383</v>
      </c>
      <c r="J627">
        <f>+VLOOKUP(A627,Plantilla_Junio_2022!$B:$B,1,0)</f>
        <v>51110161</v>
      </c>
    </row>
    <row r="628" spans="1:10">
      <c r="A628" s="487">
        <v>51110163</v>
      </c>
      <c r="B628" s="485" t="s">
        <v>1082</v>
      </c>
      <c r="C628" s="485" t="s">
        <v>1449</v>
      </c>
      <c r="D628" s="485" t="s">
        <v>1549</v>
      </c>
      <c r="E628" s="485" t="s">
        <v>1381</v>
      </c>
      <c r="F628" s="486">
        <v>201700</v>
      </c>
      <c r="G628" s="486">
        <v>209912</v>
      </c>
      <c r="H628" s="485" t="s">
        <v>1382</v>
      </c>
      <c r="I628" s="485" t="s">
        <v>1383</v>
      </c>
      <c r="J628">
        <f>+VLOOKUP(A628,Plantilla_Junio_2022!$B:$B,1,0)</f>
        <v>51110163</v>
      </c>
    </row>
    <row r="629" spans="1:10">
      <c r="A629" s="487">
        <v>51110164</v>
      </c>
      <c r="B629" s="485" t="s">
        <v>1083</v>
      </c>
      <c r="C629" s="485" t="s">
        <v>1436</v>
      </c>
      <c r="D629" s="485" t="s">
        <v>1549</v>
      </c>
      <c r="E629" s="485" t="s">
        <v>1381</v>
      </c>
      <c r="F629" s="486">
        <v>201700</v>
      </c>
      <c r="G629" s="486">
        <v>209912</v>
      </c>
      <c r="H629" s="485" t="s">
        <v>1382</v>
      </c>
      <c r="I629" s="485" t="s">
        <v>1383</v>
      </c>
      <c r="J629">
        <f>+VLOOKUP(A629,Plantilla_Junio_2022!$B:$B,1,0)</f>
        <v>51110164</v>
      </c>
    </row>
    <row r="630" spans="1:10">
      <c r="A630" s="487">
        <v>51110165</v>
      </c>
      <c r="B630" s="485" t="s">
        <v>1084</v>
      </c>
      <c r="C630" s="485" t="s">
        <v>1436</v>
      </c>
      <c r="D630" s="485" t="s">
        <v>1549</v>
      </c>
      <c r="E630" s="485" t="s">
        <v>1381</v>
      </c>
      <c r="F630" s="486">
        <v>201700</v>
      </c>
      <c r="G630" s="486">
        <v>209912</v>
      </c>
      <c r="H630" s="485" t="s">
        <v>1382</v>
      </c>
      <c r="I630" s="485" t="s">
        <v>1383</v>
      </c>
      <c r="J630">
        <f>+VLOOKUP(A630,Plantilla_Junio_2022!$B:$B,1,0)</f>
        <v>51110165</v>
      </c>
    </row>
    <row r="631" spans="1:10">
      <c r="A631" s="487">
        <v>51110166</v>
      </c>
      <c r="B631" s="485" t="s">
        <v>1040</v>
      </c>
      <c r="C631" s="485" t="s">
        <v>1436</v>
      </c>
      <c r="D631" s="485" t="s">
        <v>1549</v>
      </c>
      <c r="E631" s="485" t="s">
        <v>1381</v>
      </c>
      <c r="F631" s="486">
        <v>201700</v>
      </c>
      <c r="G631" s="486">
        <v>209912</v>
      </c>
      <c r="H631" s="485" t="s">
        <v>1382</v>
      </c>
      <c r="I631" s="485" t="s">
        <v>1383</v>
      </c>
      <c r="J631">
        <f>+VLOOKUP(A631,Plantilla_Junio_2022!$B:$B,1,0)</f>
        <v>51110166</v>
      </c>
    </row>
    <row r="632" spans="1:10">
      <c r="A632" s="487">
        <v>51110167</v>
      </c>
      <c r="B632" s="485" t="s">
        <v>1039</v>
      </c>
      <c r="C632" s="485" t="s">
        <v>1436</v>
      </c>
      <c r="D632" s="485" t="s">
        <v>1549</v>
      </c>
      <c r="E632" s="485" t="s">
        <v>1381</v>
      </c>
      <c r="F632" s="486">
        <v>201700</v>
      </c>
      <c r="G632" s="486">
        <v>209912</v>
      </c>
      <c r="H632" s="485" t="s">
        <v>1382</v>
      </c>
      <c r="I632" s="485" t="s">
        <v>1383</v>
      </c>
      <c r="J632">
        <f>+VLOOKUP(A632,Plantilla_Junio_2022!$B:$B,1,0)</f>
        <v>51110167</v>
      </c>
    </row>
    <row r="633" spans="1:10">
      <c r="A633" s="487">
        <v>51110170</v>
      </c>
      <c r="B633" s="485" t="s">
        <v>1085</v>
      </c>
      <c r="C633" s="485" t="s">
        <v>1403</v>
      </c>
      <c r="D633" s="485" t="s">
        <v>1549</v>
      </c>
      <c r="E633" s="485" t="s">
        <v>1381</v>
      </c>
      <c r="F633" s="486">
        <v>201700</v>
      </c>
      <c r="G633" s="486">
        <v>209912</v>
      </c>
      <c r="H633" s="485" t="s">
        <v>1405</v>
      </c>
      <c r="I633" s="485" t="s">
        <v>1383</v>
      </c>
      <c r="J633">
        <f>+VLOOKUP(A633,Plantilla_Junio_2022!$B:$B,1,0)</f>
        <v>51110170</v>
      </c>
    </row>
    <row r="634" spans="1:10">
      <c r="A634" s="487">
        <v>51110190</v>
      </c>
      <c r="B634" s="485" t="s">
        <v>1086</v>
      </c>
      <c r="C634" s="485" t="s">
        <v>1436</v>
      </c>
      <c r="D634" s="485" t="s">
        <v>1549</v>
      </c>
      <c r="E634" s="485" t="s">
        <v>1381</v>
      </c>
      <c r="F634" s="486">
        <v>201700</v>
      </c>
      <c r="G634" s="486">
        <v>209912</v>
      </c>
      <c r="H634" s="485" t="s">
        <v>1382</v>
      </c>
      <c r="I634" s="485" t="s">
        <v>1383</v>
      </c>
      <c r="J634">
        <f>+VLOOKUP(A634,Plantilla_Junio_2022!$B:$B,1,0)</f>
        <v>51110190</v>
      </c>
    </row>
    <row r="635" spans="1:10">
      <c r="A635" s="487">
        <v>51110194</v>
      </c>
      <c r="B635" s="485" t="s">
        <v>1087</v>
      </c>
      <c r="C635" s="485" t="s">
        <v>1396</v>
      </c>
      <c r="D635" s="485" t="s">
        <v>1549</v>
      </c>
      <c r="E635" s="485" t="s">
        <v>1381</v>
      </c>
      <c r="F635" s="486">
        <v>201700</v>
      </c>
      <c r="G635" s="486">
        <v>209912</v>
      </c>
      <c r="H635" s="485" t="s">
        <v>1382</v>
      </c>
      <c r="I635" s="485" t="s">
        <v>1383</v>
      </c>
      <c r="J635">
        <f>+VLOOKUP(A635,Plantilla_Junio_2022!$B:$B,1,0)</f>
        <v>51110194</v>
      </c>
    </row>
    <row r="636" spans="1:10">
      <c r="A636" s="487">
        <v>51110195</v>
      </c>
      <c r="B636" s="485" t="s">
        <v>1088</v>
      </c>
      <c r="C636" s="485" t="s">
        <v>1436</v>
      </c>
      <c r="D636" s="485" t="s">
        <v>1549</v>
      </c>
      <c r="E636" s="485" t="s">
        <v>1381</v>
      </c>
      <c r="F636" s="486">
        <v>201700</v>
      </c>
      <c r="G636" s="486">
        <v>209912</v>
      </c>
      <c r="H636" s="485" t="s">
        <v>1382</v>
      </c>
      <c r="I636" s="485" t="s">
        <v>1383</v>
      </c>
      <c r="J636">
        <f>+VLOOKUP(A636,Plantilla_Junio_2022!$B:$B,1,0)</f>
        <v>51110195</v>
      </c>
    </row>
    <row r="637" spans="1:10">
      <c r="A637" s="487">
        <v>51110196</v>
      </c>
      <c r="B637" s="485" t="s">
        <v>1089</v>
      </c>
      <c r="C637" s="485" t="s">
        <v>1436</v>
      </c>
      <c r="D637" s="485" t="s">
        <v>1549</v>
      </c>
      <c r="E637" s="485" t="s">
        <v>1381</v>
      </c>
      <c r="F637" s="486">
        <v>201700</v>
      </c>
      <c r="G637" s="486">
        <v>209912</v>
      </c>
      <c r="H637" s="485" t="s">
        <v>1382</v>
      </c>
      <c r="I637" s="485" t="s">
        <v>1383</v>
      </c>
      <c r="J637">
        <f>+VLOOKUP(A637,Plantilla_Junio_2022!$B:$B,1,0)</f>
        <v>51110196</v>
      </c>
    </row>
    <row r="638" spans="1:10">
      <c r="A638" s="487">
        <v>51110197</v>
      </c>
      <c r="B638" s="485" t="s">
        <v>1090</v>
      </c>
      <c r="C638" s="485" t="s">
        <v>1396</v>
      </c>
      <c r="D638" s="485" t="s">
        <v>1549</v>
      </c>
      <c r="E638" s="485" t="s">
        <v>1381</v>
      </c>
      <c r="F638" s="486">
        <v>201700</v>
      </c>
      <c r="G638" s="486">
        <v>209912</v>
      </c>
      <c r="H638" s="485" t="s">
        <v>1382</v>
      </c>
      <c r="I638" s="485" t="s">
        <v>1383</v>
      </c>
      <c r="J638">
        <f>+VLOOKUP(A638,Plantilla_Junio_2022!$B:$B,1,0)</f>
        <v>51110197</v>
      </c>
    </row>
    <row r="639" spans="1:10">
      <c r="A639" s="487">
        <v>51110198</v>
      </c>
      <c r="B639" s="485" t="s">
        <v>1091</v>
      </c>
      <c r="C639" s="485" t="s">
        <v>1396</v>
      </c>
      <c r="D639" s="485" t="s">
        <v>1549</v>
      </c>
      <c r="E639" s="485" t="s">
        <v>1381</v>
      </c>
      <c r="F639" s="486">
        <v>201700</v>
      </c>
      <c r="G639" s="486">
        <v>209912</v>
      </c>
      <c r="H639" s="485" t="s">
        <v>1382</v>
      </c>
      <c r="I639" s="485" t="s">
        <v>1383</v>
      </c>
      <c r="J639">
        <f>+VLOOKUP(A639,Plantilla_Junio_2022!$B:$B,1,0)</f>
        <v>51110198</v>
      </c>
    </row>
    <row r="640" spans="1:10">
      <c r="A640" s="487">
        <v>51110199</v>
      </c>
      <c r="B640" s="485" t="s">
        <v>1092</v>
      </c>
      <c r="C640" s="485" t="s">
        <v>1436</v>
      </c>
      <c r="D640" s="485" t="s">
        <v>1549</v>
      </c>
      <c r="E640" s="485" t="s">
        <v>1381</v>
      </c>
      <c r="F640" s="486">
        <v>201700</v>
      </c>
      <c r="G640" s="486">
        <v>209912</v>
      </c>
      <c r="H640" s="485" t="s">
        <v>1382</v>
      </c>
      <c r="I640" s="485" t="s">
        <v>1383</v>
      </c>
      <c r="J640">
        <f>+VLOOKUP(A640,Plantilla_Junio_2022!$B:$B,1,0)</f>
        <v>51110199</v>
      </c>
    </row>
    <row r="641" spans="1:10">
      <c r="A641" s="487">
        <v>51111101</v>
      </c>
      <c r="B641" s="485" t="s">
        <v>1094</v>
      </c>
      <c r="C641" s="485" t="s">
        <v>1436</v>
      </c>
      <c r="D641" s="485" t="s">
        <v>1550</v>
      </c>
      <c r="E641" s="485" t="s">
        <v>1381</v>
      </c>
      <c r="F641" s="486">
        <v>201700</v>
      </c>
      <c r="G641" s="486">
        <v>209912</v>
      </c>
      <c r="H641" s="485" t="s">
        <v>1382</v>
      </c>
      <c r="I641" s="485" t="s">
        <v>1383</v>
      </c>
      <c r="J641">
        <f>+VLOOKUP(A641,Plantilla_Junio_2022!$B:$B,1,0)</f>
        <v>51111101</v>
      </c>
    </row>
    <row r="642" spans="1:10">
      <c r="A642" s="487">
        <v>51111102</v>
      </c>
      <c r="B642" s="485" t="s">
        <v>1019</v>
      </c>
      <c r="C642" s="485" t="s">
        <v>1436</v>
      </c>
      <c r="D642" s="485" t="s">
        <v>1550</v>
      </c>
      <c r="E642" s="485" t="s">
        <v>1381</v>
      </c>
      <c r="F642" s="486">
        <v>201700</v>
      </c>
      <c r="G642" s="486">
        <v>209912</v>
      </c>
      <c r="H642" s="485" t="s">
        <v>1382</v>
      </c>
      <c r="I642" s="485" t="s">
        <v>1383</v>
      </c>
      <c r="J642">
        <f>+VLOOKUP(A642,Plantilla_Junio_2022!$B:$B,1,0)</f>
        <v>51111102</v>
      </c>
    </row>
    <row r="643" spans="1:10">
      <c r="A643" s="487">
        <v>51200107</v>
      </c>
      <c r="B643" s="485" t="s">
        <v>1096</v>
      </c>
      <c r="C643" s="485" t="s">
        <v>1436</v>
      </c>
      <c r="D643" s="485" t="s">
        <v>1551</v>
      </c>
      <c r="E643" s="485" t="s">
        <v>1381</v>
      </c>
      <c r="F643" s="486">
        <v>201700</v>
      </c>
      <c r="G643" s="486">
        <v>209912</v>
      </c>
      <c r="H643" s="485" t="s">
        <v>1382</v>
      </c>
      <c r="I643" s="485" t="s">
        <v>1383</v>
      </c>
      <c r="J643">
        <f>+VLOOKUP(A643,Plantilla_Junio_2022!$B:$B,1,0)</f>
        <v>51200107</v>
      </c>
    </row>
    <row r="644" spans="1:10">
      <c r="A644" s="487">
        <v>51200108</v>
      </c>
      <c r="B644" s="485" t="s">
        <v>1097</v>
      </c>
      <c r="C644" s="485" t="s">
        <v>1436</v>
      </c>
      <c r="D644" s="485" t="s">
        <v>1551</v>
      </c>
      <c r="E644" s="485" t="s">
        <v>1381</v>
      </c>
      <c r="F644" s="486">
        <v>201700</v>
      </c>
      <c r="G644" s="486">
        <v>209912</v>
      </c>
      <c r="H644" s="485" t="s">
        <v>1382</v>
      </c>
      <c r="I644" s="485" t="s">
        <v>1383</v>
      </c>
      <c r="J644">
        <f>+VLOOKUP(A644,Plantilla_Junio_2022!$B:$B,1,0)</f>
        <v>51200108</v>
      </c>
    </row>
    <row r="645" spans="1:10">
      <c r="A645" s="487">
        <v>51200109</v>
      </c>
      <c r="B645" s="485" t="s">
        <v>1098</v>
      </c>
      <c r="C645" s="485" t="s">
        <v>1436</v>
      </c>
      <c r="D645" s="485" t="s">
        <v>1551</v>
      </c>
      <c r="E645" s="485" t="s">
        <v>1381</v>
      </c>
      <c r="F645" s="486">
        <v>201700</v>
      </c>
      <c r="G645" s="486">
        <v>209912</v>
      </c>
      <c r="H645" s="485" t="s">
        <v>1382</v>
      </c>
      <c r="I645" s="485" t="s">
        <v>1383</v>
      </c>
      <c r="J645">
        <f>+VLOOKUP(A645,Plantilla_Junio_2022!$B:$B,1,0)</f>
        <v>51200109</v>
      </c>
    </row>
    <row r="646" spans="1:10">
      <c r="A646" s="487">
        <v>51200110</v>
      </c>
      <c r="B646" s="485" t="s">
        <v>1099</v>
      </c>
      <c r="C646" s="485" t="s">
        <v>1436</v>
      </c>
      <c r="D646" s="485" t="s">
        <v>1551</v>
      </c>
      <c r="E646" s="485" t="s">
        <v>1381</v>
      </c>
      <c r="F646" s="486">
        <v>201700</v>
      </c>
      <c r="G646" s="486">
        <v>209912</v>
      </c>
      <c r="H646" s="485" t="s">
        <v>1382</v>
      </c>
      <c r="I646" s="485" t="s">
        <v>1383</v>
      </c>
      <c r="J646">
        <f>+VLOOKUP(A646,Plantilla_Junio_2022!$B:$B,1,0)</f>
        <v>51200110</v>
      </c>
    </row>
    <row r="647" spans="1:10">
      <c r="A647" s="487">
        <v>51200112</v>
      </c>
      <c r="B647" s="485" t="s">
        <v>1100</v>
      </c>
      <c r="C647" s="485" t="s">
        <v>1436</v>
      </c>
      <c r="D647" s="485" t="s">
        <v>1551</v>
      </c>
      <c r="E647" s="485" t="s">
        <v>1381</v>
      </c>
      <c r="F647" s="486">
        <v>201700</v>
      </c>
      <c r="G647" s="486">
        <v>209912</v>
      </c>
      <c r="H647" s="485" t="s">
        <v>1382</v>
      </c>
      <c r="I647" s="485" t="s">
        <v>1383</v>
      </c>
      <c r="J647">
        <f>+VLOOKUP(A647,Plantilla_Junio_2022!$B:$B,1,0)</f>
        <v>51200112</v>
      </c>
    </row>
    <row r="648" spans="1:10">
      <c r="A648" s="487">
        <v>51200117</v>
      </c>
      <c r="B648" s="485" t="s">
        <v>1101</v>
      </c>
      <c r="C648" s="485" t="s">
        <v>1436</v>
      </c>
      <c r="D648" s="485" t="s">
        <v>1551</v>
      </c>
      <c r="E648" s="485" t="s">
        <v>1381</v>
      </c>
      <c r="F648" s="486">
        <v>201700</v>
      </c>
      <c r="G648" s="486">
        <v>209912</v>
      </c>
      <c r="H648" s="485" t="s">
        <v>1382</v>
      </c>
      <c r="I648" s="485" t="s">
        <v>1383</v>
      </c>
      <c r="J648">
        <f>+VLOOKUP(A648,Plantilla_Junio_2022!$B:$B,1,0)</f>
        <v>51200117</v>
      </c>
    </row>
    <row r="649" spans="1:10">
      <c r="A649" s="487">
        <v>51200123</v>
      </c>
      <c r="B649" s="485" t="s">
        <v>1102</v>
      </c>
      <c r="C649" s="485" t="s">
        <v>1436</v>
      </c>
      <c r="D649" s="485" t="s">
        <v>1551</v>
      </c>
      <c r="E649" s="485" t="s">
        <v>1381</v>
      </c>
      <c r="F649" s="486">
        <v>201700</v>
      </c>
      <c r="G649" s="486">
        <v>209912</v>
      </c>
      <c r="H649" s="485" t="s">
        <v>1382</v>
      </c>
      <c r="I649" s="485" t="s">
        <v>1383</v>
      </c>
      <c r="J649">
        <f>+VLOOKUP(A649,Plantilla_Junio_2022!$B:$B,1,0)</f>
        <v>51200123</v>
      </c>
    </row>
    <row r="650" spans="1:10">
      <c r="A650" s="487">
        <v>51200124</v>
      </c>
      <c r="B650" s="485" t="s">
        <v>1103</v>
      </c>
      <c r="C650" s="485" t="s">
        <v>1436</v>
      </c>
      <c r="D650" s="485" t="s">
        <v>1551</v>
      </c>
      <c r="E650" s="485" t="s">
        <v>1381</v>
      </c>
      <c r="F650" s="486">
        <v>201700</v>
      </c>
      <c r="G650" s="486">
        <v>201913</v>
      </c>
      <c r="H650" s="485" t="s">
        <v>1382</v>
      </c>
      <c r="I650" s="485" t="s">
        <v>1383</v>
      </c>
      <c r="J650">
        <f>+VLOOKUP(A650,Plantilla_Junio_2022!$B:$B,1,0)</f>
        <v>51200124</v>
      </c>
    </row>
    <row r="651" spans="1:10">
      <c r="A651" s="487">
        <v>51200125</v>
      </c>
      <c r="B651" s="485" t="s">
        <v>1104</v>
      </c>
      <c r="C651" s="485" t="s">
        <v>1436</v>
      </c>
      <c r="D651" s="485" t="s">
        <v>1551</v>
      </c>
      <c r="E651" s="485" t="s">
        <v>1381</v>
      </c>
      <c r="F651" s="486">
        <v>201700</v>
      </c>
      <c r="G651" s="486">
        <v>209912</v>
      </c>
      <c r="H651" s="485" t="s">
        <v>1382</v>
      </c>
      <c r="I651" s="485" t="s">
        <v>1383</v>
      </c>
      <c r="J651">
        <f>+VLOOKUP(A651,Plantilla_Junio_2022!$B:$B,1,0)</f>
        <v>51200125</v>
      </c>
    </row>
    <row r="652" spans="1:10">
      <c r="A652" s="487">
        <v>51200126</v>
      </c>
      <c r="B652" s="485" t="s">
        <v>1105</v>
      </c>
      <c r="C652" s="485" t="s">
        <v>1436</v>
      </c>
      <c r="D652" s="485" t="s">
        <v>1551</v>
      </c>
      <c r="E652" s="485" t="s">
        <v>1381</v>
      </c>
      <c r="F652" s="486">
        <v>201700</v>
      </c>
      <c r="G652" s="486">
        <v>209912</v>
      </c>
      <c r="H652" s="485" t="s">
        <v>1382</v>
      </c>
      <c r="I652" s="485" t="s">
        <v>1383</v>
      </c>
      <c r="J652">
        <f>+VLOOKUP(A652,Plantilla_Junio_2022!$B:$B,1,0)</f>
        <v>51200126</v>
      </c>
    </row>
    <row r="653" spans="1:10">
      <c r="A653" s="487">
        <v>51200127</v>
      </c>
      <c r="B653" s="485" t="s">
        <v>1106</v>
      </c>
      <c r="C653" s="485" t="s">
        <v>1436</v>
      </c>
      <c r="D653" s="485" t="s">
        <v>1551</v>
      </c>
      <c r="E653" s="485" t="s">
        <v>1381</v>
      </c>
      <c r="F653" s="486">
        <v>201700</v>
      </c>
      <c r="G653" s="486">
        <v>209912</v>
      </c>
      <c r="H653" s="485" t="s">
        <v>1382</v>
      </c>
      <c r="I653" s="485" t="s">
        <v>1383</v>
      </c>
      <c r="J653">
        <f>+VLOOKUP(A653,Plantilla_Junio_2022!$B:$B,1,0)</f>
        <v>51200127</v>
      </c>
    </row>
    <row r="654" spans="1:10">
      <c r="A654" s="487">
        <v>51200128</v>
      </c>
      <c r="B654" s="485" t="s">
        <v>1107</v>
      </c>
      <c r="C654" s="485" t="s">
        <v>1436</v>
      </c>
      <c r="D654" s="485" t="s">
        <v>1551</v>
      </c>
      <c r="E654" s="485" t="s">
        <v>1381</v>
      </c>
      <c r="F654" s="486">
        <v>201700</v>
      </c>
      <c r="G654" s="486">
        <v>209912</v>
      </c>
      <c r="H654" s="485" t="s">
        <v>1382</v>
      </c>
      <c r="I654" s="485" t="s">
        <v>1383</v>
      </c>
      <c r="J654">
        <f>+VLOOKUP(A654,Plantilla_Junio_2022!$B:$B,1,0)</f>
        <v>51200128</v>
      </c>
    </row>
    <row r="655" spans="1:10">
      <c r="A655" s="487">
        <v>51200129</v>
      </c>
      <c r="B655" s="485" t="s">
        <v>1108</v>
      </c>
      <c r="C655" s="485" t="s">
        <v>1396</v>
      </c>
      <c r="D655" s="485" t="s">
        <v>1551</v>
      </c>
      <c r="E655" s="485" t="s">
        <v>1381</v>
      </c>
      <c r="F655" s="486">
        <v>201700</v>
      </c>
      <c r="G655" s="486">
        <v>209912</v>
      </c>
      <c r="H655" s="485" t="s">
        <v>1382</v>
      </c>
      <c r="I655" s="485" t="s">
        <v>1383</v>
      </c>
      <c r="J655">
        <f>+VLOOKUP(A655,Plantilla_Junio_2022!$B:$B,1,0)</f>
        <v>51200129</v>
      </c>
    </row>
    <row r="656" spans="1:10">
      <c r="A656" s="487">
        <v>51200130</v>
      </c>
      <c r="B656" s="485" t="s">
        <v>1109</v>
      </c>
      <c r="C656" s="485" t="s">
        <v>1396</v>
      </c>
      <c r="D656" s="485" t="s">
        <v>1551</v>
      </c>
      <c r="E656" s="485" t="s">
        <v>1381</v>
      </c>
      <c r="F656" s="486">
        <v>201700</v>
      </c>
      <c r="G656" s="486">
        <v>209912</v>
      </c>
      <c r="H656" s="485" t="s">
        <v>1382</v>
      </c>
      <c r="I656" s="485" t="s">
        <v>1383</v>
      </c>
      <c r="J656">
        <f>+VLOOKUP(A656,Plantilla_Junio_2022!$B:$B,1,0)</f>
        <v>51200130</v>
      </c>
    </row>
    <row r="657" spans="1:10">
      <c r="A657" s="487">
        <v>51209001</v>
      </c>
      <c r="B657" s="485" t="s">
        <v>1111</v>
      </c>
      <c r="C657" s="485" t="s">
        <v>1436</v>
      </c>
      <c r="D657" s="485" t="s">
        <v>1552</v>
      </c>
      <c r="E657" s="485" t="s">
        <v>1381</v>
      </c>
      <c r="F657" s="486">
        <v>201700</v>
      </c>
      <c r="G657" s="486">
        <v>209912</v>
      </c>
      <c r="H657" s="485" t="s">
        <v>1382</v>
      </c>
      <c r="I657" s="485" t="s">
        <v>1383</v>
      </c>
      <c r="J657">
        <f>+VLOOKUP(A657,Plantilla_Junio_2022!$B:$B,1,0)</f>
        <v>51209001</v>
      </c>
    </row>
    <row r="658" spans="1:10">
      <c r="A658" s="487">
        <v>51209008</v>
      </c>
      <c r="B658" s="485" t="s">
        <v>1112</v>
      </c>
      <c r="C658" s="485" t="s">
        <v>1436</v>
      </c>
      <c r="D658" s="485" t="s">
        <v>1552</v>
      </c>
      <c r="E658" s="485" t="s">
        <v>1381</v>
      </c>
      <c r="F658" s="486">
        <v>201700</v>
      </c>
      <c r="G658" s="486">
        <v>209912</v>
      </c>
      <c r="H658" s="485" t="s">
        <v>1382</v>
      </c>
      <c r="I658" s="485" t="s">
        <v>1383</v>
      </c>
      <c r="J658">
        <f>+VLOOKUP(A658,Plantilla_Junio_2022!$B:$B,1,0)</f>
        <v>51209008</v>
      </c>
    </row>
    <row r="659" spans="1:10">
      <c r="A659" s="487">
        <v>52020101</v>
      </c>
      <c r="B659" s="485" t="s">
        <v>1114</v>
      </c>
      <c r="C659" s="485" t="s">
        <v>1449</v>
      </c>
      <c r="D659" s="485" t="s">
        <v>1553</v>
      </c>
      <c r="E659" s="485" t="s">
        <v>1381</v>
      </c>
      <c r="F659" s="486">
        <v>201700</v>
      </c>
      <c r="G659" s="486">
        <v>209912</v>
      </c>
      <c r="H659" s="485" t="s">
        <v>1382</v>
      </c>
      <c r="I659" s="485" t="s">
        <v>1383</v>
      </c>
      <c r="J659">
        <f>+VLOOKUP(A659,Plantilla_Junio_2022!$B:$B,1,0)</f>
        <v>52020101</v>
      </c>
    </row>
    <row r="660" spans="1:10">
      <c r="A660" s="487">
        <v>52020103</v>
      </c>
      <c r="B660" s="485" t="s">
        <v>1115</v>
      </c>
      <c r="C660" s="485" t="s">
        <v>1449</v>
      </c>
      <c r="D660" s="485" t="s">
        <v>1553</v>
      </c>
      <c r="E660" s="485" t="s">
        <v>1381</v>
      </c>
      <c r="F660" s="486">
        <v>201700</v>
      </c>
      <c r="G660" s="486">
        <v>209912</v>
      </c>
      <c r="H660" s="485" t="s">
        <v>1382</v>
      </c>
      <c r="I660" s="485" t="s">
        <v>1383</v>
      </c>
      <c r="J660">
        <f>+VLOOKUP(A660,Plantilla_Junio_2022!$B:$B,1,0)</f>
        <v>52020103</v>
      </c>
    </row>
    <row r="661" spans="1:10">
      <c r="A661" s="487">
        <v>52020104</v>
      </c>
      <c r="B661" s="485" t="s">
        <v>1116</v>
      </c>
      <c r="C661" s="485" t="s">
        <v>1449</v>
      </c>
      <c r="D661" s="485" t="s">
        <v>1553</v>
      </c>
      <c r="E661" s="485" t="s">
        <v>1381</v>
      </c>
      <c r="F661" s="486">
        <v>201700</v>
      </c>
      <c r="G661" s="486">
        <v>209912</v>
      </c>
      <c r="H661" s="485" t="s">
        <v>1382</v>
      </c>
      <c r="I661" s="485" t="s">
        <v>1383</v>
      </c>
      <c r="J661">
        <f>+VLOOKUP(A661,Plantilla_Junio_2022!$B:$B,1,0)</f>
        <v>52020104</v>
      </c>
    </row>
    <row r="662" spans="1:10">
      <c r="A662" s="487">
        <v>52020105</v>
      </c>
      <c r="B662" s="485" t="s">
        <v>1117</v>
      </c>
      <c r="C662" s="485" t="s">
        <v>1449</v>
      </c>
      <c r="D662" s="485" t="s">
        <v>1553</v>
      </c>
      <c r="E662" s="485" t="s">
        <v>1381</v>
      </c>
      <c r="F662" s="486">
        <v>201700</v>
      </c>
      <c r="G662" s="486">
        <v>209912</v>
      </c>
      <c r="H662" s="485" t="s">
        <v>1382</v>
      </c>
      <c r="I662" s="485" t="s">
        <v>1383</v>
      </c>
      <c r="J662">
        <f>+VLOOKUP(A662,Plantilla_Junio_2022!$B:$B,1,0)</f>
        <v>52020105</v>
      </c>
    </row>
    <row r="663" spans="1:10">
      <c r="A663" s="487">
        <v>52020106</v>
      </c>
      <c r="B663" s="485" t="s">
        <v>1118</v>
      </c>
      <c r="C663" s="485" t="s">
        <v>1449</v>
      </c>
      <c r="D663" s="485" t="s">
        <v>1553</v>
      </c>
      <c r="E663" s="485" t="s">
        <v>1381</v>
      </c>
      <c r="F663" s="486">
        <v>201700</v>
      </c>
      <c r="G663" s="486">
        <v>209912</v>
      </c>
      <c r="H663" s="485" t="s">
        <v>1382</v>
      </c>
      <c r="I663" s="485" t="s">
        <v>1383</v>
      </c>
      <c r="J663">
        <f>+VLOOKUP(A663,Plantilla_Junio_2022!$B:$B,1,0)</f>
        <v>52020106</v>
      </c>
    </row>
    <row r="664" spans="1:10">
      <c r="A664" s="487">
        <v>52020108</v>
      </c>
      <c r="B664" s="485" t="s">
        <v>1119</v>
      </c>
      <c r="C664" s="485" t="s">
        <v>1449</v>
      </c>
      <c r="D664" s="485" t="s">
        <v>1553</v>
      </c>
      <c r="E664" s="485" t="s">
        <v>1381</v>
      </c>
      <c r="F664" s="486">
        <v>201700</v>
      </c>
      <c r="G664" s="486">
        <v>209912</v>
      </c>
      <c r="H664" s="485" t="s">
        <v>1382</v>
      </c>
      <c r="I664" s="485" t="s">
        <v>1383</v>
      </c>
      <c r="J664">
        <f>+VLOOKUP(A664,Plantilla_Junio_2022!$B:$B,1,0)</f>
        <v>52020108</v>
      </c>
    </row>
    <row r="665" spans="1:10">
      <c r="A665" s="487">
        <v>52020112</v>
      </c>
      <c r="B665" s="485" t="s">
        <v>1120</v>
      </c>
      <c r="C665" s="485" t="s">
        <v>1449</v>
      </c>
      <c r="D665" s="485" t="s">
        <v>1553</v>
      </c>
      <c r="E665" s="485" t="s">
        <v>1381</v>
      </c>
      <c r="F665" s="486">
        <v>201700</v>
      </c>
      <c r="G665" s="486">
        <v>209912</v>
      </c>
      <c r="H665" s="485" t="s">
        <v>1382</v>
      </c>
      <c r="I665" s="485" t="s">
        <v>1383</v>
      </c>
      <c r="J665">
        <f>+VLOOKUP(A665,Plantilla_Junio_2022!$B:$B,1,0)</f>
        <v>52020112</v>
      </c>
    </row>
    <row r="666" spans="1:10">
      <c r="A666" s="487">
        <v>52020113</v>
      </c>
      <c r="B666" s="485" t="s">
        <v>1121</v>
      </c>
      <c r="C666" s="485" t="s">
        <v>1449</v>
      </c>
      <c r="D666" s="485" t="s">
        <v>1553</v>
      </c>
      <c r="E666" s="485" t="s">
        <v>1381</v>
      </c>
      <c r="F666" s="486">
        <v>201700</v>
      </c>
      <c r="G666" s="486">
        <v>209912</v>
      </c>
      <c r="H666" s="485" t="s">
        <v>1382</v>
      </c>
      <c r="I666" s="485" t="s">
        <v>1383</v>
      </c>
      <c r="J666">
        <f>+VLOOKUP(A666,Plantilla_Junio_2022!$B:$B,1,0)</f>
        <v>52020113</v>
      </c>
    </row>
    <row r="667" spans="1:10">
      <c r="A667" s="487">
        <v>52020116</v>
      </c>
      <c r="B667" s="485" t="s">
        <v>1122</v>
      </c>
      <c r="C667" s="485" t="s">
        <v>1449</v>
      </c>
      <c r="D667" s="485" t="s">
        <v>1553</v>
      </c>
      <c r="E667" s="485" t="s">
        <v>1381</v>
      </c>
      <c r="F667" s="486">
        <v>201700</v>
      </c>
      <c r="G667" s="486">
        <v>209912</v>
      </c>
      <c r="H667" s="485" t="s">
        <v>1382</v>
      </c>
      <c r="I667" s="485" t="s">
        <v>1383</v>
      </c>
      <c r="J667">
        <f>+VLOOKUP(A667,Plantilla_Junio_2022!$B:$B,1,0)</f>
        <v>52020116</v>
      </c>
    </row>
    <row r="668" spans="1:10">
      <c r="A668" s="487">
        <v>52020118</v>
      </c>
      <c r="B668" s="485" t="s">
        <v>1123</v>
      </c>
      <c r="C668" s="485" t="s">
        <v>1449</v>
      </c>
      <c r="D668" s="485" t="s">
        <v>1553</v>
      </c>
      <c r="E668" s="485" t="s">
        <v>1381</v>
      </c>
      <c r="F668" s="486">
        <v>201700</v>
      </c>
      <c r="G668" s="486">
        <v>209912</v>
      </c>
      <c r="H668" s="485" t="s">
        <v>1382</v>
      </c>
      <c r="I668" s="485" t="s">
        <v>1383</v>
      </c>
      <c r="J668">
        <f>+VLOOKUP(A668,Plantilla_Junio_2022!$B:$B,1,0)</f>
        <v>52020118</v>
      </c>
    </row>
    <row r="669" spans="1:10">
      <c r="A669" s="487">
        <v>52020120</v>
      </c>
      <c r="B669" s="485" t="s">
        <v>1124</v>
      </c>
      <c r="C669" s="485" t="s">
        <v>1449</v>
      </c>
      <c r="D669" s="485" t="s">
        <v>1553</v>
      </c>
      <c r="E669" s="485" t="s">
        <v>1381</v>
      </c>
      <c r="F669" s="486">
        <v>201700</v>
      </c>
      <c r="G669" s="486">
        <v>209912</v>
      </c>
      <c r="H669" s="485" t="s">
        <v>1382</v>
      </c>
      <c r="I669" s="485" t="s">
        <v>1383</v>
      </c>
      <c r="J669">
        <f>+VLOOKUP(A669,Plantilla_Junio_2022!$B:$B,1,0)</f>
        <v>52020120</v>
      </c>
    </row>
    <row r="670" spans="1:10">
      <c r="A670" s="487">
        <v>52020121</v>
      </c>
      <c r="B670" s="485" t="s">
        <v>1125</v>
      </c>
      <c r="C670" s="485" t="s">
        <v>1449</v>
      </c>
      <c r="D670" s="485" t="s">
        <v>1553</v>
      </c>
      <c r="E670" s="485" t="s">
        <v>1381</v>
      </c>
      <c r="F670" s="486">
        <v>201700</v>
      </c>
      <c r="G670" s="486">
        <v>209912</v>
      </c>
      <c r="H670" s="485" t="s">
        <v>1382</v>
      </c>
      <c r="I670" s="485" t="s">
        <v>1383</v>
      </c>
      <c r="J670">
        <f>+VLOOKUP(A670,Plantilla_Junio_2022!$B:$B,1,0)</f>
        <v>52020121</v>
      </c>
    </row>
    <row r="671" spans="1:10">
      <c r="A671" s="487">
        <v>52020122</v>
      </c>
      <c r="B671" s="485" t="s">
        <v>1126</v>
      </c>
      <c r="C671" s="485" t="s">
        <v>1449</v>
      </c>
      <c r="D671" s="485" t="s">
        <v>1553</v>
      </c>
      <c r="E671" s="485" t="s">
        <v>1381</v>
      </c>
      <c r="F671" s="486">
        <v>201700</v>
      </c>
      <c r="G671" s="486">
        <v>209912</v>
      </c>
      <c r="H671" s="485" t="s">
        <v>1382</v>
      </c>
      <c r="I671" s="485" t="s">
        <v>1383</v>
      </c>
      <c r="J671">
        <f>+VLOOKUP(A671,Plantilla_Junio_2022!$B:$B,1,0)</f>
        <v>52020122</v>
      </c>
    </row>
    <row r="672" spans="1:10">
      <c r="A672" s="487">
        <v>52020123</v>
      </c>
      <c r="B672" s="485" t="s">
        <v>1127</v>
      </c>
      <c r="C672" s="485" t="s">
        <v>1436</v>
      </c>
      <c r="D672" s="485" t="s">
        <v>1553</v>
      </c>
      <c r="E672" s="485" t="s">
        <v>1381</v>
      </c>
      <c r="F672" s="486">
        <v>201700</v>
      </c>
      <c r="G672" s="486">
        <v>209912</v>
      </c>
      <c r="H672" s="485" t="s">
        <v>1382</v>
      </c>
      <c r="I672" s="485" t="s">
        <v>1383</v>
      </c>
      <c r="J672">
        <f>+VLOOKUP(A672,Plantilla_Junio_2022!$B:$B,1,0)</f>
        <v>52020123</v>
      </c>
    </row>
    <row r="673" spans="1:10">
      <c r="A673" s="487">
        <v>52020124</v>
      </c>
      <c r="B673" s="485" t="s">
        <v>1128</v>
      </c>
      <c r="C673" s="485" t="s">
        <v>1436</v>
      </c>
      <c r="D673" s="485" t="s">
        <v>1553</v>
      </c>
      <c r="E673" s="485" t="s">
        <v>1381</v>
      </c>
      <c r="F673" s="486">
        <v>201700</v>
      </c>
      <c r="G673" s="486">
        <v>209912</v>
      </c>
      <c r="H673" s="485" t="s">
        <v>1382</v>
      </c>
      <c r="I673" s="485" t="s">
        <v>1383</v>
      </c>
      <c r="J673">
        <f>+VLOOKUP(A673,Plantilla_Junio_2022!$B:$B,1,0)</f>
        <v>52020124</v>
      </c>
    </row>
    <row r="674" spans="1:10">
      <c r="A674" s="487">
        <v>52020125</v>
      </c>
      <c r="B674" s="485" t="s">
        <v>1129</v>
      </c>
      <c r="C674" s="485" t="s">
        <v>1449</v>
      </c>
      <c r="D674" s="485" t="s">
        <v>1553</v>
      </c>
      <c r="E674" s="485" t="s">
        <v>1381</v>
      </c>
      <c r="F674" s="486">
        <v>201700</v>
      </c>
      <c r="G674" s="486">
        <v>209912</v>
      </c>
      <c r="H674" s="485" t="s">
        <v>1382</v>
      </c>
      <c r="I674" s="485" t="s">
        <v>1383</v>
      </c>
      <c r="J674">
        <f>+VLOOKUP(A674,Plantilla_Junio_2022!$B:$B,1,0)</f>
        <v>52020125</v>
      </c>
    </row>
    <row r="675" spans="1:10">
      <c r="A675" s="487">
        <v>52020126</v>
      </c>
      <c r="B675" s="485" t="s">
        <v>1130</v>
      </c>
      <c r="C675" s="485" t="s">
        <v>1449</v>
      </c>
      <c r="D675" s="485" t="s">
        <v>1553</v>
      </c>
      <c r="E675" s="485" t="s">
        <v>1381</v>
      </c>
      <c r="F675" s="486">
        <v>201700</v>
      </c>
      <c r="G675" s="486">
        <v>209912</v>
      </c>
      <c r="H675" s="485" t="s">
        <v>1382</v>
      </c>
      <c r="I675" s="485" t="s">
        <v>1383</v>
      </c>
      <c r="J675">
        <f>+VLOOKUP(A675,Plantilla_Junio_2022!$B:$B,1,0)</f>
        <v>52020126</v>
      </c>
    </row>
    <row r="676" spans="1:10">
      <c r="A676" s="487">
        <v>52020127</v>
      </c>
      <c r="B676" s="485" t="s">
        <v>1131</v>
      </c>
      <c r="C676" s="485" t="s">
        <v>1449</v>
      </c>
      <c r="D676" s="485" t="s">
        <v>1553</v>
      </c>
      <c r="E676" s="485" t="s">
        <v>1381</v>
      </c>
      <c r="F676" s="486">
        <v>201700</v>
      </c>
      <c r="G676" s="486">
        <v>209912</v>
      </c>
      <c r="H676" s="485" t="s">
        <v>1382</v>
      </c>
      <c r="I676" s="485" t="s">
        <v>1383</v>
      </c>
      <c r="J676">
        <f>+VLOOKUP(A676,Plantilla_Junio_2022!$B:$B,1,0)</f>
        <v>52020127</v>
      </c>
    </row>
    <row r="677" spans="1:10">
      <c r="A677" s="487">
        <v>52020128</v>
      </c>
      <c r="B677" s="485" t="s">
        <v>1132</v>
      </c>
      <c r="C677" s="485" t="s">
        <v>1449</v>
      </c>
      <c r="D677" s="485" t="s">
        <v>1553</v>
      </c>
      <c r="E677" s="485" t="s">
        <v>1381</v>
      </c>
      <c r="F677" s="486">
        <v>201700</v>
      </c>
      <c r="G677" s="486">
        <v>209912</v>
      </c>
      <c r="H677" s="485" t="s">
        <v>1382</v>
      </c>
      <c r="I677" s="485" t="s">
        <v>1383</v>
      </c>
      <c r="J677">
        <f>+VLOOKUP(A677,Plantilla_Junio_2022!$B:$B,1,0)</f>
        <v>52020128</v>
      </c>
    </row>
    <row r="678" spans="1:10">
      <c r="A678" s="487">
        <v>52020129</v>
      </c>
      <c r="B678" s="485" t="s">
        <v>1133</v>
      </c>
      <c r="C678" s="485" t="s">
        <v>1452</v>
      </c>
      <c r="D678" s="485" t="s">
        <v>1553</v>
      </c>
      <c r="E678" s="485" t="s">
        <v>1381</v>
      </c>
      <c r="F678" s="486">
        <v>201700</v>
      </c>
      <c r="G678" s="486">
        <v>209912</v>
      </c>
      <c r="H678" s="485" t="s">
        <v>1382</v>
      </c>
      <c r="I678" s="485" t="s">
        <v>1383</v>
      </c>
      <c r="J678">
        <f>+VLOOKUP(A678,Plantilla_Junio_2022!$B:$B,1,0)</f>
        <v>52020129</v>
      </c>
    </row>
    <row r="679" spans="1:10">
      <c r="A679" s="487">
        <v>52020130</v>
      </c>
      <c r="B679" s="485" t="s">
        <v>1134</v>
      </c>
      <c r="C679" s="485" t="s">
        <v>1449</v>
      </c>
      <c r="D679" s="485" t="s">
        <v>1553</v>
      </c>
      <c r="E679" s="485" t="s">
        <v>1381</v>
      </c>
      <c r="F679" s="486">
        <v>201700</v>
      </c>
      <c r="G679" s="486">
        <v>209912</v>
      </c>
      <c r="H679" s="485" t="s">
        <v>1382</v>
      </c>
      <c r="I679" s="485" t="s">
        <v>1383</v>
      </c>
      <c r="J679">
        <f>+VLOOKUP(A679,Plantilla_Junio_2022!$B:$B,1,0)</f>
        <v>52020130</v>
      </c>
    </row>
    <row r="680" spans="1:10">
      <c r="A680" s="487">
        <v>52020131</v>
      </c>
      <c r="B680" s="485" t="s">
        <v>1135</v>
      </c>
      <c r="C680" s="485" t="s">
        <v>1449</v>
      </c>
      <c r="D680" s="485" t="s">
        <v>1553</v>
      </c>
      <c r="E680" s="485" t="s">
        <v>1381</v>
      </c>
      <c r="F680" s="486">
        <v>201700</v>
      </c>
      <c r="G680" s="486">
        <v>209912</v>
      </c>
      <c r="H680" s="485" t="s">
        <v>1382</v>
      </c>
      <c r="I680" s="485" t="s">
        <v>1383</v>
      </c>
      <c r="J680">
        <f>+VLOOKUP(A680,Plantilla_Junio_2022!$B:$B,1,0)</f>
        <v>52020131</v>
      </c>
    </row>
    <row r="681" spans="1:10">
      <c r="A681" s="487">
        <v>52020132</v>
      </c>
      <c r="B681" s="485" t="s">
        <v>1136</v>
      </c>
      <c r="C681" s="485" t="s">
        <v>1436</v>
      </c>
      <c r="D681" s="485" t="s">
        <v>1553</v>
      </c>
      <c r="E681" s="485" t="s">
        <v>1381</v>
      </c>
      <c r="F681" s="486">
        <v>201700</v>
      </c>
      <c r="G681" s="486">
        <v>209912</v>
      </c>
      <c r="H681" s="485" t="s">
        <v>1382</v>
      </c>
      <c r="I681" s="485" t="s">
        <v>1383</v>
      </c>
      <c r="J681">
        <f>+VLOOKUP(A681,Plantilla_Junio_2022!$B:$B,1,0)</f>
        <v>52020132</v>
      </c>
    </row>
    <row r="682" spans="1:10">
      <c r="A682" s="487">
        <v>52020133</v>
      </c>
      <c r="B682" s="485" t="s">
        <v>1137</v>
      </c>
      <c r="C682" s="485" t="s">
        <v>1449</v>
      </c>
      <c r="D682" s="485" t="s">
        <v>1553</v>
      </c>
      <c r="E682" s="485" t="s">
        <v>1381</v>
      </c>
      <c r="F682" s="486">
        <v>201700</v>
      </c>
      <c r="G682" s="486">
        <v>209912</v>
      </c>
      <c r="H682" s="485" t="s">
        <v>1382</v>
      </c>
      <c r="I682" s="485" t="s">
        <v>1383</v>
      </c>
      <c r="J682">
        <f>+VLOOKUP(A682,Plantilla_Junio_2022!$B:$B,1,0)</f>
        <v>52020133</v>
      </c>
    </row>
    <row r="683" spans="1:10">
      <c r="A683" s="487">
        <v>52020190</v>
      </c>
      <c r="B683" s="485" t="s">
        <v>1138</v>
      </c>
      <c r="C683" s="485" t="s">
        <v>1449</v>
      </c>
      <c r="D683" s="485" t="s">
        <v>1553</v>
      </c>
      <c r="E683" s="485" t="s">
        <v>1381</v>
      </c>
      <c r="F683" s="486">
        <v>201700</v>
      </c>
      <c r="G683" s="486">
        <v>209912</v>
      </c>
      <c r="H683" s="485" t="s">
        <v>1382</v>
      </c>
      <c r="I683" s="485" t="s">
        <v>1383</v>
      </c>
      <c r="J683">
        <f>+VLOOKUP(A683,Plantilla_Junio_2022!$B:$B,1,0)</f>
        <v>52020190</v>
      </c>
    </row>
    <row r="684" spans="1:10">
      <c r="A684" s="487">
        <v>52022801</v>
      </c>
      <c r="B684" s="485" t="s">
        <v>1139</v>
      </c>
      <c r="C684" s="485" t="s">
        <v>1452</v>
      </c>
      <c r="D684" s="485" t="s">
        <v>1554</v>
      </c>
      <c r="E684" s="485" t="s">
        <v>1381</v>
      </c>
      <c r="F684" s="486">
        <v>201700</v>
      </c>
      <c r="G684" s="486">
        <v>209912</v>
      </c>
      <c r="H684" s="485" t="s">
        <v>1382</v>
      </c>
      <c r="I684" s="485" t="s">
        <v>1383</v>
      </c>
      <c r="J684">
        <f>+VLOOKUP(A684,Plantilla_Junio_2022!$B:$B,1,0)</f>
        <v>52022801</v>
      </c>
    </row>
    <row r="685" spans="1:10">
      <c r="A685" s="487">
        <v>52022802</v>
      </c>
      <c r="B685" s="485" t="s">
        <v>1140</v>
      </c>
      <c r="C685" s="485" t="s">
        <v>1452</v>
      </c>
      <c r="D685" s="485" t="s">
        <v>1554</v>
      </c>
      <c r="E685" s="485" t="s">
        <v>1381</v>
      </c>
      <c r="F685" s="486">
        <v>201700</v>
      </c>
      <c r="G685" s="486">
        <v>209912</v>
      </c>
      <c r="H685" s="485" t="s">
        <v>1382</v>
      </c>
      <c r="I685" s="485" t="s">
        <v>1383</v>
      </c>
      <c r="J685">
        <f>+VLOOKUP(A685,Plantilla_Junio_2022!$B:$B,1,0)</f>
        <v>52022802</v>
      </c>
    </row>
    <row r="686" spans="1:10">
      <c r="A686" s="487">
        <v>52022803</v>
      </c>
      <c r="B686" s="485" t="s">
        <v>1141</v>
      </c>
      <c r="C686" s="485" t="s">
        <v>1403</v>
      </c>
      <c r="D686" s="485" t="s">
        <v>1554</v>
      </c>
      <c r="E686" s="485" t="s">
        <v>1381</v>
      </c>
      <c r="F686" s="486">
        <v>201700</v>
      </c>
      <c r="G686" s="486">
        <v>209912</v>
      </c>
      <c r="H686" s="485" t="s">
        <v>1405</v>
      </c>
      <c r="I686" s="485" t="s">
        <v>1383</v>
      </c>
      <c r="J686">
        <f>+VLOOKUP(A686,Plantilla_Junio_2022!$B:$B,1,0)</f>
        <v>52022803</v>
      </c>
    </row>
    <row r="687" spans="1:10">
      <c r="A687" s="487">
        <v>52030101</v>
      </c>
      <c r="B687" s="485" t="s">
        <v>1142</v>
      </c>
      <c r="C687" s="485" t="s">
        <v>1449</v>
      </c>
      <c r="D687" s="485" t="s">
        <v>1555</v>
      </c>
      <c r="E687" s="485" t="s">
        <v>1381</v>
      </c>
      <c r="F687" s="486">
        <v>201700</v>
      </c>
      <c r="G687" s="486">
        <v>209912</v>
      </c>
      <c r="H687" s="485" t="s">
        <v>1382</v>
      </c>
      <c r="I687" s="485" t="s">
        <v>1383</v>
      </c>
      <c r="J687">
        <f>+VLOOKUP(A687,Plantilla_Junio_2022!$B:$B,1,0)</f>
        <v>52030101</v>
      </c>
    </row>
    <row r="688" spans="1:10">
      <c r="A688" s="487">
        <v>52030103</v>
      </c>
      <c r="B688" s="485" t="s">
        <v>1143</v>
      </c>
      <c r="C688" s="485" t="s">
        <v>1449</v>
      </c>
      <c r="D688" s="485" t="s">
        <v>1555</v>
      </c>
      <c r="E688" s="485" t="s">
        <v>1381</v>
      </c>
      <c r="F688" s="486">
        <v>201700</v>
      </c>
      <c r="G688" s="486">
        <v>209912</v>
      </c>
      <c r="H688" s="485" t="s">
        <v>1382</v>
      </c>
      <c r="I688" s="485" t="s">
        <v>1383</v>
      </c>
      <c r="J688">
        <f>+VLOOKUP(A688,Plantilla_Junio_2022!$B:$B,1,0)</f>
        <v>52030103</v>
      </c>
    </row>
    <row r="689" spans="1:10">
      <c r="A689" s="487">
        <v>52030104</v>
      </c>
      <c r="B689" s="485" t="s">
        <v>1144</v>
      </c>
      <c r="C689" s="485" t="s">
        <v>1449</v>
      </c>
      <c r="D689" s="485" t="s">
        <v>1555</v>
      </c>
      <c r="E689" s="485" t="s">
        <v>1381</v>
      </c>
      <c r="F689" s="486">
        <v>201700</v>
      </c>
      <c r="G689" s="486">
        <v>209912</v>
      </c>
      <c r="H689" s="485" t="s">
        <v>1382</v>
      </c>
      <c r="I689" s="485" t="s">
        <v>1383</v>
      </c>
      <c r="J689">
        <f>+VLOOKUP(A689,Plantilla_Junio_2022!$B:$B,1,0)</f>
        <v>52030104</v>
      </c>
    </row>
    <row r="690" spans="1:10">
      <c r="A690" s="487">
        <v>52040101</v>
      </c>
      <c r="B690" s="485" t="s">
        <v>1145</v>
      </c>
      <c r="C690" s="485" t="s">
        <v>1449</v>
      </c>
      <c r="D690" s="485" t="s">
        <v>1556</v>
      </c>
      <c r="E690" s="485" t="s">
        <v>1381</v>
      </c>
      <c r="F690" s="486">
        <v>201700</v>
      </c>
      <c r="G690" s="486">
        <v>209912</v>
      </c>
      <c r="H690" s="485" t="s">
        <v>1382</v>
      </c>
      <c r="I690" s="485" t="s">
        <v>1383</v>
      </c>
      <c r="J690">
        <f>+VLOOKUP(A690,Plantilla_Junio_2022!$B:$B,1,0)</f>
        <v>52040101</v>
      </c>
    </row>
    <row r="691" spans="1:10">
      <c r="A691" s="487">
        <v>52040102</v>
      </c>
      <c r="B691" s="485" t="s">
        <v>1146</v>
      </c>
      <c r="C691" s="485" t="s">
        <v>1449</v>
      </c>
      <c r="D691" s="485" t="s">
        <v>1556</v>
      </c>
      <c r="E691" s="485" t="s">
        <v>1381</v>
      </c>
      <c r="F691" s="486">
        <v>201700</v>
      </c>
      <c r="G691" s="486">
        <v>209912</v>
      </c>
      <c r="H691" s="485" t="s">
        <v>1382</v>
      </c>
      <c r="I691" s="485" t="s">
        <v>1383</v>
      </c>
      <c r="J691">
        <f>+VLOOKUP(A691,Plantilla_Junio_2022!$B:$B,1,0)</f>
        <v>52040102</v>
      </c>
    </row>
    <row r="692" spans="1:10">
      <c r="A692" s="487">
        <v>52040103</v>
      </c>
      <c r="B692" s="485" t="s">
        <v>1147</v>
      </c>
      <c r="C692" s="485" t="s">
        <v>1449</v>
      </c>
      <c r="D692" s="485" t="s">
        <v>1556</v>
      </c>
      <c r="E692" s="485" t="s">
        <v>1381</v>
      </c>
      <c r="F692" s="486">
        <v>201700</v>
      </c>
      <c r="G692" s="486">
        <v>209912</v>
      </c>
      <c r="H692" s="485" t="s">
        <v>1382</v>
      </c>
      <c r="I692" s="485" t="s">
        <v>1383</v>
      </c>
      <c r="J692">
        <f>+VLOOKUP(A692,Plantilla_Junio_2022!$B:$B,1,0)</f>
        <v>52040103</v>
      </c>
    </row>
    <row r="693" spans="1:10">
      <c r="A693" s="487">
        <v>52040105</v>
      </c>
      <c r="B693" s="485" t="s">
        <v>1148</v>
      </c>
      <c r="C693" s="485" t="s">
        <v>1449</v>
      </c>
      <c r="D693" s="485" t="s">
        <v>1556</v>
      </c>
      <c r="E693" s="485" t="s">
        <v>1381</v>
      </c>
      <c r="F693" s="486">
        <v>201700</v>
      </c>
      <c r="G693" s="486">
        <v>209912</v>
      </c>
      <c r="H693" s="485" t="s">
        <v>1382</v>
      </c>
      <c r="I693" s="485" t="s">
        <v>1383</v>
      </c>
      <c r="J693">
        <f>+VLOOKUP(A693,Plantilla_Junio_2022!$B:$B,1,0)</f>
        <v>52040105</v>
      </c>
    </row>
    <row r="694" spans="1:10">
      <c r="A694" s="487">
        <v>52040106</v>
      </c>
      <c r="B694" s="485" t="s">
        <v>1149</v>
      </c>
      <c r="C694" s="485" t="s">
        <v>1449</v>
      </c>
      <c r="D694" s="485" t="s">
        <v>1556</v>
      </c>
      <c r="E694" s="485" t="s">
        <v>1381</v>
      </c>
      <c r="F694" s="486">
        <v>201700</v>
      </c>
      <c r="G694" s="486">
        <v>209912</v>
      </c>
      <c r="H694" s="485" t="s">
        <v>1382</v>
      </c>
      <c r="I694" s="485" t="s">
        <v>1383</v>
      </c>
      <c r="J694">
        <f>+VLOOKUP(A694,Plantilla_Junio_2022!$B:$B,1,0)</f>
        <v>52040106</v>
      </c>
    </row>
    <row r="695" spans="1:10">
      <c r="A695" s="487">
        <v>52040190</v>
      </c>
      <c r="B695" s="485" t="s">
        <v>1150</v>
      </c>
      <c r="C695" s="485" t="s">
        <v>1449</v>
      </c>
      <c r="D695" s="485" t="s">
        <v>1556</v>
      </c>
      <c r="E695" s="485" t="s">
        <v>1381</v>
      </c>
      <c r="F695" s="486">
        <v>201700</v>
      </c>
      <c r="G695" s="486">
        <v>209912</v>
      </c>
      <c r="H695" s="485" t="s">
        <v>1382</v>
      </c>
      <c r="I695" s="485" t="s">
        <v>1383</v>
      </c>
      <c r="J695">
        <f>+VLOOKUP(A695,Plantilla_Junio_2022!$B:$B,1,0)</f>
        <v>52040190</v>
      </c>
    </row>
    <row r="696" spans="1:10">
      <c r="A696" s="487">
        <v>52070101</v>
      </c>
      <c r="B696" s="485" t="s">
        <v>1151</v>
      </c>
      <c r="C696" s="485" t="s">
        <v>1449</v>
      </c>
      <c r="D696" s="485" t="s">
        <v>1557</v>
      </c>
      <c r="E696" s="485" t="s">
        <v>1381</v>
      </c>
      <c r="F696" s="486">
        <v>201700</v>
      </c>
      <c r="G696" s="486">
        <v>209912</v>
      </c>
      <c r="H696" s="485" t="s">
        <v>1382</v>
      </c>
      <c r="I696" s="485" t="s">
        <v>1383</v>
      </c>
      <c r="J696">
        <f>+VLOOKUP(A696,Plantilla_Junio_2022!$B:$B,1,0)</f>
        <v>52070101</v>
      </c>
    </row>
    <row r="697" spans="1:10">
      <c r="A697" s="487">
        <v>52070102</v>
      </c>
      <c r="B697" s="485" t="s">
        <v>1152</v>
      </c>
      <c r="C697" s="485" t="s">
        <v>1449</v>
      </c>
      <c r="D697" s="485" t="s">
        <v>1557</v>
      </c>
      <c r="E697" s="485" t="s">
        <v>1381</v>
      </c>
      <c r="F697" s="486">
        <v>201700</v>
      </c>
      <c r="G697" s="486">
        <v>209912</v>
      </c>
      <c r="H697" s="485" t="s">
        <v>1382</v>
      </c>
      <c r="I697" s="485" t="s">
        <v>1383</v>
      </c>
      <c r="J697">
        <f>+VLOOKUP(A697,Plantilla_Junio_2022!$B:$B,1,0)</f>
        <v>52070102</v>
      </c>
    </row>
    <row r="698" spans="1:10">
      <c r="A698" s="487">
        <v>52110103</v>
      </c>
      <c r="B698" s="485" t="s">
        <v>1153</v>
      </c>
      <c r="C698" s="485" t="s">
        <v>1436</v>
      </c>
      <c r="D698" s="485" t="s">
        <v>1558</v>
      </c>
      <c r="E698" s="485" t="s">
        <v>1381</v>
      </c>
      <c r="F698" s="486">
        <v>201700</v>
      </c>
      <c r="G698" s="486">
        <v>209912</v>
      </c>
      <c r="H698" s="485" t="s">
        <v>1382</v>
      </c>
      <c r="I698" s="485" t="s">
        <v>1383</v>
      </c>
      <c r="J698">
        <f>+VLOOKUP(A698,Plantilla_Junio_2022!$B:$B,1,0)</f>
        <v>52110103</v>
      </c>
    </row>
    <row r="699" spans="1:10">
      <c r="A699" s="487">
        <v>52110106</v>
      </c>
      <c r="B699" s="485" t="s">
        <v>1154</v>
      </c>
      <c r="C699" s="485" t="s">
        <v>1436</v>
      </c>
      <c r="D699" s="485" t="s">
        <v>1558</v>
      </c>
      <c r="E699" s="485" t="s">
        <v>1381</v>
      </c>
      <c r="F699" s="486">
        <v>201700</v>
      </c>
      <c r="G699" s="486">
        <v>209912</v>
      </c>
      <c r="H699" s="485" t="s">
        <v>1382</v>
      </c>
      <c r="I699" s="485" t="s">
        <v>1383</v>
      </c>
      <c r="J699">
        <f>+VLOOKUP(A699,Plantilla_Junio_2022!$B:$B,1,0)</f>
        <v>52110106</v>
      </c>
    </row>
    <row r="700" spans="1:10">
      <c r="A700" s="487">
        <v>52110111</v>
      </c>
      <c r="B700" s="485" t="s">
        <v>1155</v>
      </c>
      <c r="C700" s="485" t="s">
        <v>1436</v>
      </c>
      <c r="D700" s="485" t="s">
        <v>1558</v>
      </c>
      <c r="E700" s="485" t="s">
        <v>1381</v>
      </c>
      <c r="F700" s="486">
        <v>201700</v>
      </c>
      <c r="G700" s="486">
        <v>209912</v>
      </c>
      <c r="H700" s="485" t="s">
        <v>1382</v>
      </c>
      <c r="I700" s="485" t="s">
        <v>1383</v>
      </c>
      <c r="J700">
        <f>+VLOOKUP(A700,Plantilla_Junio_2022!$B:$B,1,0)</f>
        <v>52110111</v>
      </c>
    </row>
    <row r="701" spans="1:10">
      <c r="A701" s="487">
        <v>52110112</v>
      </c>
      <c r="B701" s="485" t="s">
        <v>1156</v>
      </c>
      <c r="C701" s="485" t="s">
        <v>1436</v>
      </c>
      <c r="D701" s="485" t="s">
        <v>1558</v>
      </c>
      <c r="E701" s="485" t="s">
        <v>1381</v>
      </c>
      <c r="F701" s="486">
        <v>201700</v>
      </c>
      <c r="G701" s="486">
        <v>209912</v>
      </c>
      <c r="H701" s="485" t="s">
        <v>1382</v>
      </c>
      <c r="I701" s="485" t="s">
        <v>1383</v>
      </c>
      <c r="J701">
        <f>+VLOOKUP(A701,Plantilla_Junio_2022!$B:$B,1,0)</f>
        <v>52110112</v>
      </c>
    </row>
    <row r="702" spans="1:10">
      <c r="A702" s="487">
        <v>52110113</v>
      </c>
      <c r="B702" s="485" t="s">
        <v>1157</v>
      </c>
      <c r="C702" s="485" t="s">
        <v>1436</v>
      </c>
      <c r="D702" s="485" t="s">
        <v>1558</v>
      </c>
      <c r="E702" s="485" t="s">
        <v>1381</v>
      </c>
      <c r="F702" s="486">
        <v>201700</v>
      </c>
      <c r="G702" s="486">
        <v>209912</v>
      </c>
      <c r="H702" s="485" t="s">
        <v>1382</v>
      </c>
      <c r="I702" s="485" t="s">
        <v>1383</v>
      </c>
      <c r="J702">
        <f>+VLOOKUP(A702,Plantilla_Junio_2022!$B:$B,1,0)</f>
        <v>52110113</v>
      </c>
    </row>
    <row r="703" spans="1:10">
      <c r="A703" s="487">
        <v>52110114</v>
      </c>
      <c r="B703" s="485" t="s">
        <v>1158</v>
      </c>
      <c r="C703" s="485" t="s">
        <v>1436</v>
      </c>
      <c r="D703" s="485" t="s">
        <v>1558</v>
      </c>
      <c r="E703" s="485" t="s">
        <v>1381</v>
      </c>
      <c r="F703" s="486">
        <v>201700</v>
      </c>
      <c r="G703" s="486">
        <v>209912</v>
      </c>
      <c r="H703" s="485" t="s">
        <v>1382</v>
      </c>
      <c r="I703" s="485" t="s">
        <v>1383</v>
      </c>
      <c r="J703">
        <f>+VLOOKUP(A703,Plantilla_Junio_2022!$B:$B,1,0)</f>
        <v>52110114</v>
      </c>
    </row>
    <row r="704" spans="1:10">
      <c r="A704" s="487">
        <v>52110115</v>
      </c>
      <c r="B704" s="485" t="s">
        <v>1159</v>
      </c>
      <c r="C704" s="485" t="s">
        <v>1436</v>
      </c>
      <c r="D704" s="485" t="s">
        <v>1558</v>
      </c>
      <c r="E704" s="485" t="s">
        <v>1381</v>
      </c>
      <c r="F704" s="486">
        <v>201700</v>
      </c>
      <c r="G704" s="486">
        <v>209912</v>
      </c>
      <c r="H704" s="485" t="s">
        <v>1382</v>
      </c>
      <c r="I704" s="485" t="s">
        <v>1383</v>
      </c>
      <c r="J704">
        <f>+VLOOKUP(A704,Plantilla_Junio_2022!$B:$B,1,0)</f>
        <v>52110115</v>
      </c>
    </row>
    <row r="705" spans="1:10">
      <c r="A705" s="487">
        <v>52110116</v>
      </c>
      <c r="B705" s="485" t="s">
        <v>1160</v>
      </c>
      <c r="C705" s="485" t="s">
        <v>1436</v>
      </c>
      <c r="D705" s="485" t="s">
        <v>1558</v>
      </c>
      <c r="E705" s="485" t="s">
        <v>1381</v>
      </c>
      <c r="F705" s="486">
        <v>201700</v>
      </c>
      <c r="G705" s="486">
        <v>209912</v>
      </c>
      <c r="H705" s="485" t="s">
        <v>1382</v>
      </c>
      <c r="I705" s="485" t="s">
        <v>1383</v>
      </c>
      <c r="J705">
        <f>+VLOOKUP(A705,Plantilla_Junio_2022!$B:$B,1,0)</f>
        <v>52110116</v>
      </c>
    </row>
    <row r="706" spans="1:10">
      <c r="A706" s="487">
        <v>52110117</v>
      </c>
      <c r="B706" s="485" t="s">
        <v>1161</v>
      </c>
      <c r="C706" s="485" t="s">
        <v>1452</v>
      </c>
      <c r="D706" s="485" t="s">
        <v>1558</v>
      </c>
      <c r="E706" s="485" t="s">
        <v>1381</v>
      </c>
      <c r="F706" s="486">
        <v>201700</v>
      </c>
      <c r="G706" s="486">
        <v>209912</v>
      </c>
      <c r="H706" s="485" t="s">
        <v>1382</v>
      </c>
      <c r="I706" s="485" t="s">
        <v>1383</v>
      </c>
      <c r="J706">
        <f>+VLOOKUP(A706,Plantilla_Junio_2022!$B:$B,1,0)</f>
        <v>52110117</v>
      </c>
    </row>
    <row r="707" spans="1:10">
      <c r="A707" s="487">
        <v>52110118</v>
      </c>
      <c r="B707" s="485" t="s">
        <v>1162</v>
      </c>
      <c r="C707" s="485" t="s">
        <v>1436</v>
      </c>
      <c r="D707" s="485" t="s">
        <v>1558</v>
      </c>
      <c r="E707" s="485" t="s">
        <v>1381</v>
      </c>
      <c r="F707" s="486">
        <v>201700</v>
      </c>
      <c r="G707" s="486">
        <v>209912</v>
      </c>
      <c r="H707" s="485" t="s">
        <v>1382</v>
      </c>
      <c r="I707" s="485" t="s">
        <v>1383</v>
      </c>
      <c r="J707">
        <f>+VLOOKUP(A707,Plantilla_Junio_2022!$B:$B,1,0)</f>
        <v>52110118</v>
      </c>
    </row>
    <row r="708" spans="1:10">
      <c r="A708" s="487">
        <v>52110119</v>
      </c>
      <c r="B708" s="485" t="s">
        <v>1163</v>
      </c>
      <c r="C708" s="485" t="s">
        <v>1436</v>
      </c>
      <c r="D708" s="485" t="s">
        <v>1558</v>
      </c>
      <c r="E708" s="485" t="s">
        <v>1381</v>
      </c>
      <c r="F708" s="486">
        <v>201700</v>
      </c>
      <c r="G708" s="486">
        <v>209912</v>
      </c>
      <c r="H708" s="485" t="s">
        <v>1382</v>
      </c>
      <c r="I708" s="485" t="s">
        <v>1383</v>
      </c>
      <c r="J708">
        <f>+VLOOKUP(A708,Plantilla_Junio_2022!$B:$B,1,0)</f>
        <v>52110119</v>
      </c>
    </row>
    <row r="709" spans="1:10">
      <c r="A709" s="487">
        <v>52110120</v>
      </c>
      <c r="B709" s="485" t="s">
        <v>1164</v>
      </c>
      <c r="C709" s="485" t="s">
        <v>1436</v>
      </c>
      <c r="D709" s="485" t="s">
        <v>1558</v>
      </c>
      <c r="E709" s="485" t="s">
        <v>1381</v>
      </c>
      <c r="F709" s="486">
        <v>201700</v>
      </c>
      <c r="G709" s="486">
        <v>209912</v>
      </c>
      <c r="H709" s="485" t="s">
        <v>1382</v>
      </c>
      <c r="I709" s="485" t="s">
        <v>1383</v>
      </c>
      <c r="J709">
        <f>+VLOOKUP(A709,Plantilla_Junio_2022!$B:$B,1,0)</f>
        <v>52110120</v>
      </c>
    </row>
    <row r="710" spans="1:10">
      <c r="A710" s="487">
        <v>52110121</v>
      </c>
      <c r="B710" s="485" t="s">
        <v>570</v>
      </c>
      <c r="C710" s="485" t="s">
        <v>1436</v>
      </c>
      <c r="D710" s="485" t="s">
        <v>1558</v>
      </c>
      <c r="E710" s="485" t="s">
        <v>1381</v>
      </c>
      <c r="F710" s="486">
        <v>201700</v>
      </c>
      <c r="G710" s="486">
        <v>209912</v>
      </c>
      <c r="H710" s="485" t="s">
        <v>1382</v>
      </c>
      <c r="I710" s="485" t="s">
        <v>1383</v>
      </c>
      <c r="J710">
        <f>+VLOOKUP(A710,Plantilla_Junio_2022!$B:$B,1,0)</f>
        <v>52110121</v>
      </c>
    </row>
    <row r="711" spans="1:10">
      <c r="A711" s="487">
        <v>52110122</v>
      </c>
      <c r="B711" s="485" t="s">
        <v>1165</v>
      </c>
      <c r="C711" s="485" t="s">
        <v>1399</v>
      </c>
      <c r="D711" s="485" t="s">
        <v>1558</v>
      </c>
      <c r="E711" s="485" t="s">
        <v>1381</v>
      </c>
      <c r="F711" s="486">
        <v>201700</v>
      </c>
      <c r="G711" s="486">
        <v>209912</v>
      </c>
      <c r="H711" s="485" t="s">
        <v>1382</v>
      </c>
      <c r="I711" s="485" t="s">
        <v>1383</v>
      </c>
      <c r="J711">
        <f>+VLOOKUP(A711,Plantilla_Junio_2022!$B:$B,1,0)</f>
        <v>52110122</v>
      </c>
    </row>
    <row r="712" spans="1:10">
      <c r="A712" s="487">
        <v>52110123</v>
      </c>
      <c r="B712" s="485" t="s">
        <v>1166</v>
      </c>
      <c r="C712" s="485" t="s">
        <v>1436</v>
      </c>
      <c r="D712" s="485" t="s">
        <v>1558</v>
      </c>
      <c r="E712" s="485" t="s">
        <v>1381</v>
      </c>
      <c r="F712" s="486">
        <v>201700</v>
      </c>
      <c r="G712" s="486">
        <v>209912</v>
      </c>
      <c r="H712" s="485" t="s">
        <v>1382</v>
      </c>
      <c r="I712" s="485" t="s">
        <v>1383</v>
      </c>
      <c r="J712">
        <f>+VLOOKUP(A712,Plantilla_Junio_2022!$B:$B,1,0)</f>
        <v>52110123</v>
      </c>
    </row>
    <row r="713" spans="1:10">
      <c r="A713" s="487">
        <v>52110125</v>
      </c>
      <c r="B713" s="485" t="s">
        <v>1167</v>
      </c>
      <c r="C713" s="485" t="s">
        <v>1436</v>
      </c>
      <c r="D713" s="485" t="s">
        <v>1558</v>
      </c>
      <c r="E713" s="485" t="s">
        <v>1381</v>
      </c>
      <c r="F713" s="486">
        <v>201700</v>
      </c>
      <c r="G713" s="486">
        <v>209912</v>
      </c>
      <c r="H713" s="485" t="s">
        <v>1382</v>
      </c>
      <c r="I713" s="485" t="s">
        <v>1383</v>
      </c>
      <c r="J713">
        <f>+VLOOKUP(A713,Plantilla_Junio_2022!$B:$B,1,0)</f>
        <v>52110125</v>
      </c>
    </row>
    <row r="714" spans="1:10">
      <c r="A714" s="487">
        <v>52110126</v>
      </c>
      <c r="B714" s="485" t="s">
        <v>1168</v>
      </c>
      <c r="C714" s="485" t="s">
        <v>1436</v>
      </c>
      <c r="D714" s="485" t="s">
        <v>1558</v>
      </c>
      <c r="E714" s="485" t="s">
        <v>1381</v>
      </c>
      <c r="F714" s="486">
        <v>201700</v>
      </c>
      <c r="G714" s="486">
        <v>209912</v>
      </c>
      <c r="H714" s="485" t="s">
        <v>1382</v>
      </c>
      <c r="I714" s="485" t="s">
        <v>1383</v>
      </c>
      <c r="J714">
        <f>+VLOOKUP(A714,Plantilla_Junio_2022!$B:$B,1,0)</f>
        <v>52110126</v>
      </c>
    </row>
    <row r="715" spans="1:10">
      <c r="A715" s="487">
        <v>52110129</v>
      </c>
      <c r="B715" s="485" t="s">
        <v>1169</v>
      </c>
      <c r="C715" s="485" t="s">
        <v>1436</v>
      </c>
      <c r="D715" s="485" t="s">
        <v>1558</v>
      </c>
      <c r="E715" s="485" t="s">
        <v>1381</v>
      </c>
      <c r="F715" s="486">
        <v>201700</v>
      </c>
      <c r="G715" s="486">
        <v>209912</v>
      </c>
      <c r="H715" s="485" t="s">
        <v>1382</v>
      </c>
      <c r="I715" s="485" t="s">
        <v>1383</v>
      </c>
      <c r="J715">
        <f>+VLOOKUP(A715,Plantilla_Junio_2022!$B:$B,1,0)</f>
        <v>52110129</v>
      </c>
    </row>
    <row r="716" spans="1:10">
      <c r="A716" s="487">
        <v>52110130</v>
      </c>
      <c r="B716" s="485" t="s">
        <v>1170</v>
      </c>
      <c r="C716" s="485" t="s">
        <v>1436</v>
      </c>
      <c r="D716" s="485" t="s">
        <v>1558</v>
      </c>
      <c r="E716" s="485" t="s">
        <v>1381</v>
      </c>
      <c r="F716" s="486">
        <v>201700</v>
      </c>
      <c r="G716" s="486">
        <v>209912</v>
      </c>
      <c r="H716" s="485" t="s">
        <v>1382</v>
      </c>
      <c r="I716" s="485" t="s">
        <v>1383</v>
      </c>
      <c r="J716">
        <f>+VLOOKUP(A716,Plantilla_Junio_2022!$B:$B,1,0)</f>
        <v>52110130</v>
      </c>
    </row>
    <row r="717" spans="1:10">
      <c r="A717" s="487">
        <v>52110134</v>
      </c>
      <c r="B717" s="485" t="s">
        <v>1171</v>
      </c>
      <c r="C717" s="485" t="s">
        <v>1436</v>
      </c>
      <c r="D717" s="485" t="s">
        <v>1558</v>
      </c>
      <c r="E717" s="485" t="s">
        <v>1381</v>
      </c>
      <c r="F717" s="486">
        <v>201700</v>
      </c>
      <c r="G717" s="486">
        <v>209912</v>
      </c>
      <c r="H717" s="485" t="s">
        <v>1382</v>
      </c>
      <c r="I717" s="485" t="s">
        <v>1383</v>
      </c>
      <c r="J717">
        <f>+VLOOKUP(A717,Plantilla_Junio_2022!$B:$B,1,0)</f>
        <v>52110134</v>
      </c>
    </row>
    <row r="718" spans="1:10">
      <c r="A718" s="487">
        <v>52110135</v>
      </c>
      <c r="B718" s="485" t="s">
        <v>1172</v>
      </c>
      <c r="C718" s="485" t="s">
        <v>1436</v>
      </c>
      <c r="D718" s="485" t="s">
        <v>1558</v>
      </c>
      <c r="E718" s="485" t="s">
        <v>1381</v>
      </c>
      <c r="F718" s="486">
        <v>201700</v>
      </c>
      <c r="G718" s="486">
        <v>209912</v>
      </c>
      <c r="H718" s="485" t="s">
        <v>1382</v>
      </c>
      <c r="I718" s="485" t="s">
        <v>1383</v>
      </c>
      <c r="J718">
        <f>+VLOOKUP(A718,Plantilla_Junio_2022!$B:$B,1,0)</f>
        <v>52110135</v>
      </c>
    </row>
    <row r="719" spans="1:10">
      <c r="A719" s="487">
        <v>52110138</v>
      </c>
      <c r="B719" s="485" t="s">
        <v>1173</v>
      </c>
      <c r="C719" s="485" t="s">
        <v>1436</v>
      </c>
      <c r="D719" s="485" t="s">
        <v>1558</v>
      </c>
      <c r="E719" s="485" t="s">
        <v>1381</v>
      </c>
      <c r="F719" s="486">
        <v>201700</v>
      </c>
      <c r="G719" s="486">
        <v>209912</v>
      </c>
      <c r="H719" s="485" t="s">
        <v>1382</v>
      </c>
      <c r="I719" s="485" t="s">
        <v>1383</v>
      </c>
      <c r="J719">
        <f>+VLOOKUP(A719,Plantilla_Junio_2022!$B:$B,1,0)</f>
        <v>52110138</v>
      </c>
    </row>
    <row r="720" spans="1:10">
      <c r="A720" s="487">
        <v>52110147</v>
      </c>
      <c r="B720" s="485" t="s">
        <v>585</v>
      </c>
      <c r="C720" s="485" t="s">
        <v>1436</v>
      </c>
      <c r="D720" s="485" t="s">
        <v>1558</v>
      </c>
      <c r="E720" s="485" t="s">
        <v>1381</v>
      </c>
      <c r="F720" s="486">
        <v>201700</v>
      </c>
      <c r="G720" s="486">
        <v>209912</v>
      </c>
      <c r="H720" s="485" t="s">
        <v>1382</v>
      </c>
      <c r="I720" s="485" t="s">
        <v>1383</v>
      </c>
      <c r="J720">
        <f>+VLOOKUP(A720,Plantilla_Junio_2022!$B:$B,1,0)</f>
        <v>52110147</v>
      </c>
    </row>
    <row r="721" spans="1:10">
      <c r="A721" s="487">
        <v>52110148</v>
      </c>
      <c r="B721" s="485" t="s">
        <v>796</v>
      </c>
      <c r="C721" s="485" t="s">
        <v>1436</v>
      </c>
      <c r="D721" s="485" t="s">
        <v>1558</v>
      </c>
      <c r="E721" s="485" t="s">
        <v>1381</v>
      </c>
      <c r="F721" s="486">
        <v>201700</v>
      </c>
      <c r="G721" s="486">
        <v>209912</v>
      </c>
      <c r="H721" s="485" t="s">
        <v>1382</v>
      </c>
      <c r="I721" s="485" t="s">
        <v>1383</v>
      </c>
      <c r="J721">
        <f>+VLOOKUP(A721,Plantilla_Junio_2022!$B:$B,1,0)</f>
        <v>52110148</v>
      </c>
    </row>
    <row r="722" spans="1:10">
      <c r="A722" s="487">
        <v>52110151</v>
      </c>
      <c r="B722" s="485" t="s">
        <v>793</v>
      </c>
      <c r="C722" s="485" t="s">
        <v>1436</v>
      </c>
      <c r="D722" s="485" t="s">
        <v>1558</v>
      </c>
      <c r="E722" s="485" t="s">
        <v>1381</v>
      </c>
      <c r="F722" s="486">
        <v>201700</v>
      </c>
      <c r="G722" s="486">
        <v>209912</v>
      </c>
      <c r="H722" s="485" t="s">
        <v>1382</v>
      </c>
      <c r="I722" s="485" t="s">
        <v>1383</v>
      </c>
      <c r="J722">
        <f>+VLOOKUP(A722,Plantilla_Junio_2022!$B:$B,1,0)</f>
        <v>52110151</v>
      </c>
    </row>
    <row r="723" spans="1:10">
      <c r="A723" s="487">
        <v>52110152</v>
      </c>
      <c r="B723" s="485" t="s">
        <v>1174</v>
      </c>
      <c r="C723" s="485" t="s">
        <v>1436</v>
      </c>
      <c r="D723" s="485" t="s">
        <v>1558</v>
      </c>
      <c r="E723" s="485" t="s">
        <v>1381</v>
      </c>
      <c r="F723" s="486">
        <v>201700</v>
      </c>
      <c r="G723" s="486">
        <v>209912</v>
      </c>
      <c r="H723" s="485" t="s">
        <v>1382</v>
      </c>
      <c r="I723" s="485" t="s">
        <v>1383</v>
      </c>
      <c r="J723">
        <f>+VLOOKUP(A723,Plantilla_Junio_2022!$B:$B,1,0)</f>
        <v>52110152</v>
      </c>
    </row>
    <row r="724" spans="1:10">
      <c r="A724" s="487">
        <v>52110153</v>
      </c>
      <c r="B724" s="485" t="s">
        <v>1175</v>
      </c>
      <c r="C724" s="485" t="s">
        <v>1436</v>
      </c>
      <c r="D724" s="485" t="s">
        <v>1558</v>
      </c>
      <c r="E724" s="485" t="s">
        <v>1381</v>
      </c>
      <c r="F724" s="486">
        <v>201700</v>
      </c>
      <c r="G724" s="486">
        <v>209912</v>
      </c>
      <c r="H724" s="485" t="s">
        <v>1382</v>
      </c>
      <c r="I724" s="485" t="s">
        <v>1383</v>
      </c>
      <c r="J724">
        <f>+VLOOKUP(A724,Plantilla_Junio_2022!$B:$B,1,0)</f>
        <v>52110153</v>
      </c>
    </row>
    <row r="725" spans="1:10">
      <c r="A725" s="487">
        <v>52110154</v>
      </c>
      <c r="B725" s="485" t="s">
        <v>1176</v>
      </c>
      <c r="C725" s="485" t="s">
        <v>1436</v>
      </c>
      <c r="D725" s="485" t="s">
        <v>1558</v>
      </c>
      <c r="E725" s="485" t="s">
        <v>1381</v>
      </c>
      <c r="F725" s="486">
        <v>201700</v>
      </c>
      <c r="G725" s="486">
        <v>209912</v>
      </c>
      <c r="H725" s="485" t="s">
        <v>1382</v>
      </c>
      <c r="I725" s="485" t="s">
        <v>1383</v>
      </c>
      <c r="J725">
        <f>+VLOOKUP(A725,Plantilla_Junio_2022!$B:$B,1,0)</f>
        <v>52110154</v>
      </c>
    </row>
    <row r="726" spans="1:10">
      <c r="A726" s="487">
        <v>52110156</v>
      </c>
      <c r="B726" s="485" t="s">
        <v>1177</v>
      </c>
      <c r="C726" s="485" t="s">
        <v>1436</v>
      </c>
      <c r="D726" s="485" t="s">
        <v>1558</v>
      </c>
      <c r="E726" s="485" t="s">
        <v>1381</v>
      </c>
      <c r="F726" s="486">
        <v>201700</v>
      </c>
      <c r="G726" s="486">
        <v>209912</v>
      </c>
      <c r="H726" s="485" t="s">
        <v>1382</v>
      </c>
      <c r="I726" s="485" t="s">
        <v>1383</v>
      </c>
      <c r="J726">
        <f>+VLOOKUP(A726,Plantilla_Junio_2022!$B:$B,1,0)</f>
        <v>52110156</v>
      </c>
    </row>
    <row r="727" spans="1:10">
      <c r="A727" s="487">
        <v>52110160</v>
      </c>
      <c r="B727" s="485" t="s">
        <v>1178</v>
      </c>
      <c r="C727" s="485" t="s">
        <v>1436</v>
      </c>
      <c r="D727" s="485" t="s">
        <v>1558</v>
      </c>
      <c r="E727" s="485" t="s">
        <v>1381</v>
      </c>
      <c r="F727" s="486">
        <v>201700</v>
      </c>
      <c r="G727" s="486">
        <v>209912</v>
      </c>
      <c r="H727" s="485" t="s">
        <v>1382</v>
      </c>
      <c r="I727" s="485" t="s">
        <v>1383</v>
      </c>
      <c r="J727">
        <f>+VLOOKUP(A727,Plantilla_Junio_2022!$B:$B,1,0)</f>
        <v>52110160</v>
      </c>
    </row>
    <row r="728" spans="1:10">
      <c r="A728" s="487">
        <v>52110162</v>
      </c>
      <c r="B728" s="485" t="s">
        <v>1179</v>
      </c>
      <c r="C728" s="485" t="s">
        <v>1449</v>
      </c>
      <c r="D728" s="485" t="s">
        <v>1558</v>
      </c>
      <c r="E728" s="485" t="s">
        <v>1381</v>
      </c>
      <c r="F728" s="486">
        <v>201700</v>
      </c>
      <c r="G728" s="486">
        <v>209912</v>
      </c>
      <c r="H728" s="485" t="s">
        <v>1382</v>
      </c>
      <c r="I728" s="485" t="s">
        <v>1383</v>
      </c>
      <c r="J728">
        <f>+VLOOKUP(A728,Plantilla_Junio_2022!$B:$B,1,0)</f>
        <v>52110162</v>
      </c>
    </row>
    <row r="729" spans="1:10">
      <c r="A729" s="487">
        <v>52110163</v>
      </c>
      <c r="B729" s="485" t="s">
        <v>1180</v>
      </c>
      <c r="C729" s="485" t="s">
        <v>1436</v>
      </c>
      <c r="D729" s="485" t="s">
        <v>1558</v>
      </c>
      <c r="E729" s="485" t="s">
        <v>1381</v>
      </c>
      <c r="F729" s="486">
        <v>201700</v>
      </c>
      <c r="G729" s="486">
        <v>209912</v>
      </c>
      <c r="H729" s="485" t="s">
        <v>1382</v>
      </c>
      <c r="I729" s="485" t="s">
        <v>1383</v>
      </c>
      <c r="J729">
        <f>+VLOOKUP(A729,Plantilla_Junio_2022!$B:$B,1,0)</f>
        <v>52110163</v>
      </c>
    </row>
    <row r="730" spans="1:10">
      <c r="A730" s="487">
        <v>52110164</v>
      </c>
      <c r="B730" s="485" t="s">
        <v>1181</v>
      </c>
      <c r="C730" s="485" t="s">
        <v>1436</v>
      </c>
      <c r="D730" s="485" t="s">
        <v>1558</v>
      </c>
      <c r="E730" s="485" t="s">
        <v>1381</v>
      </c>
      <c r="F730" s="486">
        <v>201700</v>
      </c>
      <c r="G730" s="486">
        <v>209912</v>
      </c>
      <c r="H730" s="485" t="s">
        <v>1382</v>
      </c>
      <c r="I730" s="485" t="s">
        <v>1383</v>
      </c>
      <c r="J730">
        <f>+VLOOKUP(A730,Plantilla_Junio_2022!$B:$B,1,0)</f>
        <v>52110164</v>
      </c>
    </row>
    <row r="731" spans="1:10">
      <c r="A731" s="487">
        <v>52110166</v>
      </c>
      <c r="B731" s="485" t="s">
        <v>1140</v>
      </c>
      <c r="C731" s="485" t="s">
        <v>1436</v>
      </c>
      <c r="D731" s="485" t="s">
        <v>1558</v>
      </c>
      <c r="E731" s="485" t="s">
        <v>1381</v>
      </c>
      <c r="F731" s="486">
        <v>201700</v>
      </c>
      <c r="G731" s="486">
        <v>209912</v>
      </c>
      <c r="H731" s="485" t="s">
        <v>1382</v>
      </c>
      <c r="I731" s="485" t="s">
        <v>1383</v>
      </c>
      <c r="J731">
        <f>+VLOOKUP(A731,Plantilla_Junio_2022!$B:$B,1,0)</f>
        <v>52110166</v>
      </c>
    </row>
    <row r="732" spans="1:10">
      <c r="A732" s="487">
        <v>52110167</v>
      </c>
      <c r="B732" s="485" t="s">
        <v>1182</v>
      </c>
      <c r="C732" s="485" t="s">
        <v>1436</v>
      </c>
      <c r="D732" s="485" t="s">
        <v>1558</v>
      </c>
      <c r="E732" s="485" t="s">
        <v>1381</v>
      </c>
      <c r="F732" s="486">
        <v>201700</v>
      </c>
      <c r="G732" s="486">
        <v>209912</v>
      </c>
      <c r="H732" s="485" t="s">
        <v>1382</v>
      </c>
      <c r="I732" s="485" t="s">
        <v>1383</v>
      </c>
      <c r="J732">
        <f>+VLOOKUP(A732,Plantilla_Junio_2022!$B:$B,1,0)</f>
        <v>52110167</v>
      </c>
    </row>
    <row r="733" spans="1:10">
      <c r="A733" s="487">
        <v>52110170</v>
      </c>
      <c r="B733" s="485" t="s">
        <v>1183</v>
      </c>
      <c r="C733" s="485" t="s">
        <v>1403</v>
      </c>
      <c r="D733" s="485" t="s">
        <v>1558</v>
      </c>
      <c r="E733" s="485" t="s">
        <v>1381</v>
      </c>
      <c r="F733" s="486">
        <v>201700</v>
      </c>
      <c r="G733" s="486">
        <v>209912</v>
      </c>
      <c r="H733" s="485" t="s">
        <v>1405</v>
      </c>
      <c r="I733" s="485" t="s">
        <v>1383</v>
      </c>
      <c r="J733">
        <f>+VLOOKUP(A733,Plantilla_Junio_2022!$B:$B,1,0)</f>
        <v>52110170</v>
      </c>
    </row>
    <row r="734" spans="1:10">
      <c r="A734" s="487">
        <v>52110190</v>
      </c>
      <c r="B734" s="485" t="s">
        <v>1184</v>
      </c>
      <c r="C734" s="485" t="s">
        <v>1436</v>
      </c>
      <c r="D734" s="485" t="s">
        <v>1558</v>
      </c>
      <c r="E734" s="485" t="s">
        <v>1381</v>
      </c>
      <c r="F734" s="486">
        <v>201700</v>
      </c>
      <c r="G734" s="486">
        <v>209912</v>
      </c>
      <c r="H734" s="485" t="s">
        <v>1382</v>
      </c>
      <c r="I734" s="485" t="s">
        <v>1383</v>
      </c>
      <c r="J734">
        <f>+VLOOKUP(A734,Plantilla_Junio_2022!$B:$B,1,0)</f>
        <v>52110190</v>
      </c>
    </row>
    <row r="735" spans="1:10">
      <c r="A735" s="487">
        <v>52110194</v>
      </c>
      <c r="B735" s="485" t="s">
        <v>1185</v>
      </c>
      <c r="C735" s="485" t="s">
        <v>1396</v>
      </c>
      <c r="D735" s="485" t="s">
        <v>1558</v>
      </c>
      <c r="E735" s="485" t="s">
        <v>1381</v>
      </c>
      <c r="F735" s="486">
        <v>201700</v>
      </c>
      <c r="G735" s="486">
        <v>209912</v>
      </c>
      <c r="H735" s="485" t="s">
        <v>1382</v>
      </c>
      <c r="I735" s="485" t="s">
        <v>1383</v>
      </c>
      <c r="J735">
        <f>+VLOOKUP(A735,Plantilla_Junio_2022!$B:$B,1,0)</f>
        <v>52110194</v>
      </c>
    </row>
    <row r="736" spans="1:10">
      <c r="A736" s="487">
        <v>52110195</v>
      </c>
      <c r="B736" s="485" t="s">
        <v>1186</v>
      </c>
      <c r="C736" s="485" t="s">
        <v>1436</v>
      </c>
      <c r="D736" s="485" t="s">
        <v>1558</v>
      </c>
      <c r="E736" s="485" t="s">
        <v>1381</v>
      </c>
      <c r="F736" s="486">
        <v>201700</v>
      </c>
      <c r="G736" s="486">
        <v>209912</v>
      </c>
      <c r="H736" s="485" t="s">
        <v>1382</v>
      </c>
      <c r="I736" s="485" t="s">
        <v>1383</v>
      </c>
      <c r="J736">
        <f>+VLOOKUP(A736,Plantilla_Junio_2022!$B:$B,1,0)</f>
        <v>52110195</v>
      </c>
    </row>
    <row r="737" spans="1:10">
      <c r="A737" s="487">
        <v>52110196</v>
      </c>
      <c r="B737" s="485" t="s">
        <v>1187</v>
      </c>
      <c r="C737" s="485" t="s">
        <v>1436</v>
      </c>
      <c r="D737" s="485" t="s">
        <v>1558</v>
      </c>
      <c r="E737" s="485" t="s">
        <v>1381</v>
      </c>
      <c r="F737" s="486">
        <v>201700</v>
      </c>
      <c r="G737" s="486">
        <v>209912</v>
      </c>
      <c r="H737" s="485" t="s">
        <v>1382</v>
      </c>
      <c r="I737" s="485" t="s">
        <v>1383</v>
      </c>
      <c r="J737">
        <f>+VLOOKUP(A737,Plantilla_Junio_2022!$B:$B,1,0)</f>
        <v>52110196</v>
      </c>
    </row>
    <row r="738" spans="1:10">
      <c r="A738" s="487">
        <v>52110197</v>
      </c>
      <c r="B738" s="485" t="s">
        <v>1188</v>
      </c>
      <c r="C738" s="485" t="s">
        <v>1396</v>
      </c>
      <c r="D738" s="485" t="s">
        <v>1558</v>
      </c>
      <c r="E738" s="485" t="s">
        <v>1381</v>
      </c>
      <c r="F738" s="486">
        <v>201700</v>
      </c>
      <c r="G738" s="486">
        <v>209912</v>
      </c>
      <c r="H738" s="485" t="s">
        <v>1382</v>
      </c>
      <c r="I738" s="485" t="s">
        <v>1383</v>
      </c>
      <c r="J738">
        <f>+VLOOKUP(A738,Plantilla_Junio_2022!$B:$B,1,0)</f>
        <v>52110197</v>
      </c>
    </row>
    <row r="739" spans="1:10">
      <c r="A739" s="487">
        <v>52110198</v>
      </c>
      <c r="B739" s="485" t="s">
        <v>1189</v>
      </c>
      <c r="C739" s="485" t="s">
        <v>1396</v>
      </c>
      <c r="D739" s="485" t="s">
        <v>1558</v>
      </c>
      <c r="E739" s="485" t="s">
        <v>1381</v>
      </c>
      <c r="F739" s="486">
        <v>201700</v>
      </c>
      <c r="G739" s="486">
        <v>209912</v>
      </c>
      <c r="H739" s="485" t="s">
        <v>1382</v>
      </c>
      <c r="I739" s="485" t="s">
        <v>1383</v>
      </c>
      <c r="J739">
        <f>+VLOOKUP(A739,Plantilla_Junio_2022!$B:$B,1,0)</f>
        <v>52110198</v>
      </c>
    </row>
    <row r="740" spans="1:10">
      <c r="A740" s="487">
        <v>52110199</v>
      </c>
      <c r="B740" s="485" t="s">
        <v>1190</v>
      </c>
      <c r="C740" s="485" t="s">
        <v>1436</v>
      </c>
      <c r="D740" s="485" t="s">
        <v>1558</v>
      </c>
      <c r="E740" s="485" t="s">
        <v>1381</v>
      </c>
      <c r="F740" s="486">
        <v>201700</v>
      </c>
      <c r="G740" s="486">
        <v>209912</v>
      </c>
      <c r="H740" s="485" t="s">
        <v>1382</v>
      </c>
      <c r="I740" s="485" t="s">
        <v>1383</v>
      </c>
      <c r="J740">
        <f>+VLOOKUP(A740,Plantilla_Junio_2022!$B:$B,1,0)</f>
        <v>52110199</v>
      </c>
    </row>
    <row r="741" spans="1:10">
      <c r="A741" s="487">
        <v>52110501</v>
      </c>
      <c r="B741" s="485" t="s">
        <v>1192</v>
      </c>
      <c r="C741" s="485" t="s">
        <v>1436</v>
      </c>
      <c r="D741" s="485" t="s">
        <v>1559</v>
      </c>
      <c r="E741" s="485" t="s">
        <v>1381</v>
      </c>
      <c r="F741" s="486">
        <v>201700</v>
      </c>
      <c r="G741" s="486">
        <v>209912</v>
      </c>
      <c r="H741" s="485" t="s">
        <v>1382</v>
      </c>
      <c r="I741" s="485" t="s">
        <v>1383</v>
      </c>
      <c r="J741">
        <f>+VLOOKUP(A741,Plantilla_Junio_2022!$B:$B,1,0)</f>
        <v>52110501</v>
      </c>
    </row>
    <row r="742" spans="1:10">
      <c r="A742" s="487">
        <v>52110502</v>
      </c>
      <c r="B742" s="485" t="s">
        <v>1193</v>
      </c>
      <c r="C742" s="485" t="s">
        <v>1396</v>
      </c>
      <c r="D742" s="485" t="s">
        <v>1559</v>
      </c>
      <c r="E742" s="485" t="s">
        <v>1381</v>
      </c>
      <c r="F742" s="486">
        <v>201700</v>
      </c>
      <c r="G742" s="486">
        <v>209912</v>
      </c>
      <c r="H742" s="485" t="s">
        <v>1382</v>
      </c>
      <c r="I742" s="485" t="s">
        <v>1383</v>
      </c>
      <c r="J742">
        <f>+VLOOKUP(A742,Plantilla_Junio_2022!$B:$B,1,0)</f>
        <v>52110502</v>
      </c>
    </row>
    <row r="743" spans="1:10">
      <c r="A743" s="487">
        <v>52110503</v>
      </c>
      <c r="B743" s="485" t="s">
        <v>1194</v>
      </c>
      <c r="C743" s="485" t="s">
        <v>1436</v>
      </c>
      <c r="D743" s="485" t="s">
        <v>1559</v>
      </c>
      <c r="E743" s="485" t="s">
        <v>1381</v>
      </c>
      <c r="F743" s="486">
        <v>201700</v>
      </c>
      <c r="G743" s="486">
        <v>209912</v>
      </c>
      <c r="H743" s="485" t="s">
        <v>1382</v>
      </c>
      <c r="I743" s="485" t="s">
        <v>1383</v>
      </c>
      <c r="J743">
        <f>+VLOOKUP(A743,Plantilla_Junio_2022!$B:$B,1,0)</f>
        <v>52110503</v>
      </c>
    </row>
    <row r="744" spans="1:10">
      <c r="A744" s="487">
        <v>52110504</v>
      </c>
      <c r="B744" s="485" t="s">
        <v>1195</v>
      </c>
      <c r="C744" s="485" t="s">
        <v>1436</v>
      </c>
      <c r="D744" s="485" t="s">
        <v>1559</v>
      </c>
      <c r="E744" s="485" t="s">
        <v>1381</v>
      </c>
      <c r="F744" s="486">
        <v>201700</v>
      </c>
      <c r="G744" s="486">
        <v>209912</v>
      </c>
      <c r="H744" s="485" t="s">
        <v>1382</v>
      </c>
      <c r="I744" s="485" t="s">
        <v>1383</v>
      </c>
      <c r="J744">
        <f>+VLOOKUP(A744,Plantilla_Junio_2022!$B:$B,1,0)</f>
        <v>52110504</v>
      </c>
    </row>
    <row r="745" spans="1:10">
      <c r="A745" s="487">
        <v>52110701</v>
      </c>
      <c r="B745" s="485" t="s">
        <v>1197</v>
      </c>
      <c r="C745" s="485" t="s">
        <v>1436</v>
      </c>
      <c r="D745" s="485" t="s">
        <v>1560</v>
      </c>
      <c r="E745" s="485" t="s">
        <v>1381</v>
      </c>
      <c r="F745" s="486">
        <v>201700</v>
      </c>
      <c r="G745" s="486">
        <v>209912</v>
      </c>
      <c r="H745" s="485" t="s">
        <v>1382</v>
      </c>
      <c r="I745" s="485" t="s">
        <v>1383</v>
      </c>
      <c r="J745">
        <f>+VLOOKUP(A745,Plantilla_Junio_2022!$B:$B,1,0)</f>
        <v>52110701</v>
      </c>
    </row>
    <row r="746" spans="1:10">
      <c r="A746" s="487">
        <v>52110702</v>
      </c>
      <c r="B746" s="485" t="s">
        <v>1198</v>
      </c>
      <c r="C746" s="485" t="s">
        <v>1436</v>
      </c>
      <c r="D746" s="485" t="s">
        <v>1560</v>
      </c>
      <c r="E746" s="485" t="s">
        <v>1381</v>
      </c>
      <c r="F746" s="486">
        <v>201700</v>
      </c>
      <c r="G746" s="486">
        <v>209912</v>
      </c>
      <c r="H746" s="485" t="s">
        <v>1382</v>
      </c>
      <c r="I746" s="485" t="s">
        <v>1383</v>
      </c>
      <c r="J746">
        <f>+VLOOKUP(A746,Plantilla_Junio_2022!$B:$B,1,0)</f>
        <v>52110702</v>
      </c>
    </row>
    <row r="747" spans="1:10">
      <c r="A747" s="487">
        <v>52110703</v>
      </c>
      <c r="B747" s="485" t="s">
        <v>1199</v>
      </c>
      <c r="C747" s="485" t="s">
        <v>1436</v>
      </c>
      <c r="D747" s="485" t="s">
        <v>1560</v>
      </c>
      <c r="E747" s="485" t="s">
        <v>1381</v>
      </c>
      <c r="F747" s="486">
        <v>201700</v>
      </c>
      <c r="G747" s="486">
        <v>209912</v>
      </c>
      <c r="H747" s="485" t="s">
        <v>1382</v>
      </c>
      <c r="I747" s="485" t="s">
        <v>1383</v>
      </c>
      <c r="J747">
        <f>+VLOOKUP(A747,Plantilla_Junio_2022!$B:$B,1,0)</f>
        <v>52110703</v>
      </c>
    </row>
    <row r="748" spans="1:10">
      <c r="A748" s="487">
        <v>52110901</v>
      </c>
      <c r="B748" s="485" t="s">
        <v>1200</v>
      </c>
      <c r="C748" s="485" t="s">
        <v>1436</v>
      </c>
      <c r="D748" s="485" t="s">
        <v>1561</v>
      </c>
      <c r="E748" s="485" t="s">
        <v>1381</v>
      </c>
      <c r="F748" s="486">
        <v>201700</v>
      </c>
      <c r="G748" s="486">
        <v>209912</v>
      </c>
      <c r="H748" s="485" t="s">
        <v>1382</v>
      </c>
      <c r="I748" s="485" t="s">
        <v>1383</v>
      </c>
      <c r="J748">
        <f>+VLOOKUP(A748,Plantilla_Junio_2022!$B:$B,1,0)</f>
        <v>52110901</v>
      </c>
    </row>
    <row r="749" spans="1:10">
      <c r="A749" s="487">
        <v>52110902</v>
      </c>
      <c r="B749" s="485" t="s">
        <v>1201</v>
      </c>
      <c r="C749" s="485" t="s">
        <v>1436</v>
      </c>
      <c r="D749" s="485" t="s">
        <v>1561</v>
      </c>
      <c r="E749" s="485" t="s">
        <v>1381</v>
      </c>
      <c r="F749" s="486">
        <v>201700</v>
      </c>
      <c r="G749" s="486">
        <v>209912</v>
      </c>
      <c r="H749" s="485" t="s">
        <v>1382</v>
      </c>
      <c r="I749" s="485" t="s">
        <v>1383</v>
      </c>
      <c r="J749">
        <f>+VLOOKUP(A749,Plantilla_Junio_2022!$B:$B,1,0)</f>
        <v>52110902</v>
      </c>
    </row>
    <row r="750" spans="1:10">
      <c r="A750" s="487">
        <v>52111001</v>
      </c>
      <c r="B750" s="485" t="s">
        <v>1202</v>
      </c>
      <c r="C750" s="485" t="s">
        <v>1436</v>
      </c>
      <c r="D750" s="485" t="s">
        <v>1562</v>
      </c>
      <c r="E750" s="485" t="s">
        <v>1381</v>
      </c>
      <c r="F750" s="486">
        <v>201700</v>
      </c>
      <c r="G750" s="486">
        <v>209912</v>
      </c>
      <c r="H750" s="485" t="s">
        <v>1382</v>
      </c>
      <c r="I750" s="485" t="s">
        <v>1383</v>
      </c>
      <c r="J750">
        <f>+VLOOKUP(A750,Plantilla_Junio_2022!$B:$B,1,0)</f>
        <v>52111001</v>
      </c>
    </row>
    <row r="751" spans="1:10">
      <c r="A751" s="487">
        <v>52111002</v>
      </c>
      <c r="B751" s="485" t="s">
        <v>1203</v>
      </c>
      <c r="C751" s="485" t="s">
        <v>1436</v>
      </c>
      <c r="D751" s="485" t="s">
        <v>1562</v>
      </c>
      <c r="E751" s="485" t="s">
        <v>1381</v>
      </c>
      <c r="F751" s="486">
        <v>201700</v>
      </c>
      <c r="G751" s="486">
        <v>209912</v>
      </c>
      <c r="H751" s="485" t="s">
        <v>1382</v>
      </c>
      <c r="I751" s="485" t="s">
        <v>1383</v>
      </c>
      <c r="J751">
        <f>+VLOOKUP(A751,Plantilla_Junio_2022!$B:$B,1,0)</f>
        <v>52111002</v>
      </c>
    </row>
    <row r="752" spans="1:10">
      <c r="A752" s="487">
        <v>52111003</v>
      </c>
      <c r="B752" s="485" t="s">
        <v>1204</v>
      </c>
      <c r="C752" s="485" t="s">
        <v>1436</v>
      </c>
      <c r="D752" s="485" t="s">
        <v>1562</v>
      </c>
      <c r="E752" s="485" t="s">
        <v>1381</v>
      </c>
      <c r="F752" s="486">
        <v>201700</v>
      </c>
      <c r="G752" s="486">
        <v>209912</v>
      </c>
      <c r="H752" s="485" t="s">
        <v>1382</v>
      </c>
      <c r="I752" s="485" t="s">
        <v>1383</v>
      </c>
      <c r="J752">
        <f>+VLOOKUP(A752,Plantilla_Junio_2022!$B:$B,1,0)</f>
        <v>52111003</v>
      </c>
    </row>
    <row r="753" spans="1:10">
      <c r="A753" s="487">
        <v>52117501</v>
      </c>
      <c r="B753" s="485" t="s">
        <v>1206</v>
      </c>
      <c r="C753" s="485" t="s">
        <v>1563</v>
      </c>
      <c r="D753" s="485" t="s">
        <v>1564</v>
      </c>
      <c r="E753" s="485" t="s">
        <v>1381</v>
      </c>
      <c r="F753" s="486">
        <v>201700</v>
      </c>
      <c r="G753" s="486">
        <v>209912</v>
      </c>
      <c r="H753" s="485" t="s">
        <v>1382</v>
      </c>
      <c r="I753" s="485" t="s">
        <v>1383</v>
      </c>
      <c r="J753">
        <f>+VLOOKUP(A753,Plantilla_Junio_2022!$B:$B,1,0)</f>
        <v>52117501</v>
      </c>
    </row>
    <row r="754" spans="1:10">
      <c r="A754" s="487">
        <v>52117502</v>
      </c>
      <c r="B754" s="485" t="s">
        <v>1207</v>
      </c>
      <c r="C754" s="485" t="s">
        <v>1563</v>
      </c>
      <c r="D754" s="485" t="s">
        <v>1564</v>
      </c>
      <c r="E754" s="485" t="s">
        <v>1381</v>
      </c>
      <c r="F754" s="486">
        <v>201700</v>
      </c>
      <c r="G754" s="486">
        <v>209912</v>
      </c>
      <c r="H754" s="485" t="s">
        <v>1382</v>
      </c>
      <c r="I754" s="485" t="s">
        <v>1383</v>
      </c>
      <c r="J754">
        <f>+VLOOKUP(A754,Plantilla_Junio_2022!$B:$B,1,0)</f>
        <v>52117502</v>
      </c>
    </row>
    <row r="755" spans="1:10">
      <c r="A755" s="487">
        <v>52117503</v>
      </c>
      <c r="B755" s="485" t="s">
        <v>1208</v>
      </c>
      <c r="C755" s="485" t="s">
        <v>1563</v>
      </c>
      <c r="D755" s="485" t="s">
        <v>1564</v>
      </c>
      <c r="E755" s="485" t="s">
        <v>1381</v>
      </c>
      <c r="F755" s="486">
        <v>201700</v>
      </c>
      <c r="G755" s="486">
        <v>209912</v>
      </c>
      <c r="H755" s="485" t="s">
        <v>1382</v>
      </c>
      <c r="I755" s="485" t="s">
        <v>1383</v>
      </c>
      <c r="J755">
        <f>+VLOOKUP(A755,Plantilla_Junio_2022!$B:$B,1,0)</f>
        <v>52117503</v>
      </c>
    </row>
    <row r="756" spans="1:10">
      <c r="A756" s="487">
        <v>52117599</v>
      </c>
      <c r="B756" s="485" t="s">
        <v>1209</v>
      </c>
      <c r="C756" s="485" t="s">
        <v>1563</v>
      </c>
      <c r="D756" s="485" t="s">
        <v>1564</v>
      </c>
      <c r="E756" s="485" t="s">
        <v>1381</v>
      </c>
      <c r="F756" s="486">
        <v>201700</v>
      </c>
      <c r="G756" s="486">
        <v>209912</v>
      </c>
      <c r="H756" s="485" t="s">
        <v>1382</v>
      </c>
      <c r="I756" s="485" t="s">
        <v>1383</v>
      </c>
      <c r="J756">
        <f>+VLOOKUP(A756,Plantilla_Junio_2022!$B:$B,1,0)</f>
        <v>52117599</v>
      </c>
    </row>
    <row r="757" spans="1:10">
      <c r="A757" s="487">
        <v>52200107</v>
      </c>
      <c r="B757" s="485" t="s">
        <v>1211</v>
      </c>
      <c r="C757" s="485" t="s">
        <v>1436</v>
      </c>
      <c r="D757" s="485" t="s">
        <v>1565</v>
      </c>
      <c r="E757" s="485" t="s">
        <v>1381</v>
      </c>
      <c r="F757" s="486">
        <v>201700</v>
      </c>
      <c r="G757" s="486">
        <v>209912</v>
      </c>
      <c r="H757" s="485" t="s">
        <v>1382</v>
      </c>
      <c r="I757" s="485" t="s">
        <v>1383</v>
      </c>
      <c r="J757">
        <f>+VLOOKUP(A757,Plantilla_Junio_2022!$B:$B,1,0)</f>
        <v>52200107</v>
      </c>
    </row>
    <row r="758" spans="1:10">
      <c r="A758" s="487">
        <v>52200108</v>
      </c>
      <c r="B758" s="485" t="s">
        <v>1212</v>
      </c>
      <c r="C758" s="485" t="s">
        <v>1436</v>
      </c>
      <c r="D758" s="485" t="s">
        <v>1565</v>
      </c>
      <c r="E758" s="485" t="s">
        <v>1381</v>
      </c>
      <c r="F758" s="486">
        <v>201700</v>
      </c>
      <c r="G758" s="486">
        <v>209912</v>
      </c>
      <c r="H758" s="485" t="s">
        <v>1382</v>
      </c>
      <c r="I758" s="485" t="s">
        <v>1383</v>
      </c>
      <c r="J758">
        <f>+VLOOKUP(A758,Plantilla_Junio_2022!$B:$B,1,0)</f>
        <v>52200108</v>
      </c>
    </row>
    <row r="759" spans="1:10">
      <c r="A759" s="487">
        <v>52200109</v>
      </c>
      <c r="B759" s="485" t="s">
        <v>1213</v>
      </c>
      <c r="C759" s="485" t="s">
        <v>1436</v>
      </c>
      <c r="D759" s="485" t="s">
        <v>1565</v>
      </c>
      <c r="E759" s="485" t="s">
        <v>1381</v>
      </c>
      <c r="F759" s="486">
        <v>201700</v>
      </c>
      <c r="G759" s="486">
        <v>209912</v>
      </c>
      <c r="H759" s="485" t="s">
        <v>1382</v>
      </c>
      <c r="I759" s="485" t="s">
        <v>1383</v>
      </c>
      <c r="J759">
        <f>+VLOOKUP(A759,Plantilla_Junio_2022!$B:$B,1,0)</f>
        <v>52200109</v>
      </c>
    </row>
    <row r="760" spans="1:10">
      <c r="A760" s="487">
        <v>52200110</v>
      </c>
      <c r="B760" s="485" t="s">
        <v>1214</v>
      </c>
      <c r="C760" s="485" t="s">
        <v>1436</v>
      </c>
      <c r="D760" s="485" t="s">
        <v>1565</v>
      </c>
      <c r="E760" s="485" t="s">
        <v>1381</v>
      </c>
      <c r="F760" s="486">
        <v>201700</v>
      </c>
      <c r="G760" s="486">
        <v>209912</v>
      </c>
      <c r="H760" s="485" t="s">
        <v>1382</v>
      </c>
      <c r="I760" s="485" t="s">
        <v>1383</v>
      </c>
      <c r="J760">
        <f>+VLOOKUP(A760,Plantilla_Junio_2022!$B:$B,1,0)</f>
        <v>52200110</v>
      </c>
    </row>
    <row r="761" spans="1:10">
      <c r="A761" s="487">
        <v>52200112</v>
      </c>
      <c r="B761" s="485" t="s">
        <v>1215</v>
      </c>
      <c r="C761" s="485" t="s">
        <v>1436</v>
      </c>
      <c r="D761" s="485" t="s">
        <v>1565</v>
      </c>
      <c r="E761" s="485" t="s">
        <v>1381</v>
      </c>
      <c r="F761" s="486">
        <v>201700</v>
      </c>
      <c r="G761" s="486">
        <v>209912</v>
      </c>
      <c r="H761" s="485" t="s">
        <v>1382</v>
      </c>
      <c r="I761" s="485" t="s">
        <v>1383</v>
      </c>
      <c r="J761">
        <f>+VLOOKUP(A761,Plantilla_Junio_2022!$B:$B,1,0)</f>
        <v>52200112</v>
      </c>
    </row>
    <row r="762" spans="1:10">
      <c r="A762" s="487">
        <v>52200117</v>
      </c>
      <c r="B762" s="485" t="s">
        <v>1216</v>
      </c>
      <c r="C762" s="485" t="s">
        <v>1436</v>
      </c>
      <c r="D762" s="485" t="s">
        <v>1565</v>
      </c>
      <c r="E762" s="485" t="s">
        <v>1381</v>
      </c>
      <c r="F762" s="486">
        <v>201700</v>
      </c>
      <c r="G762" s="486">
        <v>209912</v>
      </c>
      <c r="H762" s="485" t="s">
        <v>1382</v>
      </c>
      <c r="I762" s="485" t="s">
        <v>1383</v>
      </c>
      <c r="J762">
        <f>+VLOOKUP(A762,Plantilla_Junio_2022!$B:$B,1,0)</f>
        <v>52200117</v>
      </c>
    </row>
    <row r="763" spans="1:10">
      <c r="A763" s="487">
        <v>52200124</v>
      </c>
      <c r="B763" s="485" t="s">
        <v>1217</v>
      </c>
      <c r="C763" s="485" t="s">
        <v>1436</v>
      </c>
      <c r="D763" s="485" t="s">
        <v>1565</v>
      </c>
      <c r="E763" s="485" t="s">
        <v>1381</v>
      </c>
      <c r="F763" s="486">
        <v>201700</v>
      </c>
      <c r="G763" s="486">
        <v>201813</v>
      </c>
      <c r="H763" s="485" t="s">
        <v>1382</v>
      </c>
      <c r="I763" s="485" t="s">
        <v>1383</v>
      </c>
      <c r="J763">
        <f>+VLOOKUP(A763,Plantilla_Junio_2022!$B:$B,1,0)</f>
        <v>52200124</v>
      </c>
    </row>
    <row r="764" spans="1:10">
      <c r="A764" s="487">
        <v>52200125</v>
      </c>
      <c r="B764" s="485" t="s">
        <v>1218</v>
      </c>
      <c r="C764" s="485" t="s">
        <v>1436</v>
      </c>
      <c r="D764" s="485" t="s">
        <v>1565</v>
      </c>
      <c r="E764" s="485" t="s">
        <v>1381</v>
      </c>
      <c r="F764" s="486">
        <v>201700</v>
      </c>
      <c r="G764" s="486">
        <v>209912</v>
      </c>
      <c r="H764" s="485" t="s">
        <v>1382</v>
      </c>
      <c r="I764" s="485" t="s">
        <v>1383</v>
      </c>
      <c r="J764">
        <f>+VLOOKUP(A764,Plantilla_Junio_2022!$B:$B,1,0)</f>
        <v>52200125</v>
      </c>
    </row>
    <row r="765" spans="1:10">
      <c r="A765" s="487">
        <v>52200126</v>
      </c>
      <c r="B765" s="485" t="s">
        <v>1219</v>
      </c>
      <c r="C765" s="485" t="s">
        <v>1436</v>
      </c>
      <c r="D765" s="485" t="s">
        <v>1565</v>
      </c>
      <c r="E765" s="485" t="s">
        <v>1381</v>
      </c>
      <c r="F765" s="486">
        <v>201700</v>
      </c>
      <c r="G765" s="486">
        <v>209912</v>
      </c>
      <c r="H765" s="485" t="s">
        <v>1382</v>
      </c>
      <c r="I765" s="485" t="s">
        <v>1383</v>
      </c>
      <c r="J765">
        <f>+VLOOKUP(A765,Plantilla_Junio_2022!$B:$B,1,0)</f>
        <v>52200126</v>
      </c>
    </row>
    <row r="766" spans="1:10">
      <c r="A766" s="487">
        <v>52200127</v>
      </c>
      <c r="B766" s="485" t="s">
        <v>1220</v>
      </c>
      <c r="C766" s="485" t="s">
        <v>1436</v>
      </c>
      <c r="D766" s="485" t="s">
        <v>1565</v>
      </c>
      <c r="E766" s="485" t="s">
        <v>1381</v>
      </c>
      <c r="F766" s="486">
        <v>201700</v>
      </c>
      <c r="G766" s="486">
        <v>209912</v>
      </c>
      <c r="H766" s="485" t="s">
        <v>1382</v>
      </c>
      <c r="I766" s="485" t="s">
        <v>1383</v>
      </c>
      <c r="J766">
        <f>+VLOOKUP(A766,Plantilla_Junio_2022!$B:$B,1,0)</f>
        <v>52200127</v>
      </c>
    </row>
    <row r="767" spans="1:10">
      <c r="A767" s="487">
        <v>52209004</v>
      </c>
      <c r="B767" s="485" t="s">
        <v>1221</v>
      </c>
      <c r="C767" s="485" t="s">
        <v>1436</v>
      </c>
      <c r="D767" s="485" t="s">
        <v>1566</v>
      </c>
      <c r="E767" s="485" t="s">
        <v>1381</v>
      </c>
      <c r="F767" s="486">
        <v>201700</v>
      </c>
      <c r="G767" s="486">
        <v>209912</v>
      </c>
      <c r="H767" s="485" t="s">
        <v>1382</v>
      </c>
      <c r="I767" s="485" t="s">
        <v>1383</v>
      </c>
      <c r="J767">
        <f>+VLOOKUP(A767,Plantilla_Junio_2022!$B:$B,1,0)</f>
        <v>52209004</v>
      </c>
    </row>
    <row r="768" spans="1:10">
      <c r="A768" s="487">
        <v>52209005</v>
      </c>
      <c r="B768" s="485" t="s">
        <v>1222</v>
      </c>
      <c r="C768" s="485" t="s">
        <v>1399</v>
      </c>
      <c r="D768" s="485" t="s">
        <v>1566</v>
      </c>
      <c r="E768" s="485" t="s">
        <v>1381</v>
      </c>
      <c r="F768" s="486">
        <v>201700</v>
      </c>
      <c r="G768" s="486">
        <v>209912</v>
      </c>
      <c r="H768" s="485" t="s">
        <v>1382</v>
      </c>
      <c r="I768" s="485" t="s">
        <v>1383</v>
      </c>
      <c r="J768">
        <f>+VLOOKUP(A768,Plantilla_Junio_2022!$B:$B,1,0)</f>
        <v>52209005</v>
      </c>
    </row>
    <row r="769" spans="1:10">
      <c r="A769" s="487">
        <v>52209006</v>
      </c>
      <c r="B769" s="485" t="s">
        <v>1223</v>
      </c>
      <c r="C769" s="485" t="s">
        <v>1436</v>
      </c>
      <c r="D769" s="485" t="s">
        <v>1566</v>
      </c>
      <c r="E769" s="485" t="s">
        <v>1381</v>
      </c>
      <c r="F769" s="486">
        <v>201700</v>
      </c>
      <c r="G769" s="486">
        <v>209912</v>
      </c>
      <c r="H769" s="485" t="s">
        <v>1382</v>
      </c>
      <c r="I769" s="485" t="s">
        <v>1383</v>
      </c>
      <c r="J769">
        <f>+VLOOKUP(A769,Plantilla_Junio_2022!$B:$B,1,0)</f>
        <v>52209006</v>
      </c>
    </row>
    <row r="770" spans="1:10">
      <c r="A770" s="487">
        <v>52209007</v>
      </c>
      <c r="B770" s="485" t="s">
        <v>1224</v>
      </c>
      <c r="C770" s="485" t="s">
        <v>1436</v>
      </c>
      <c r="D770" s="485" t="s">
        <v>1566</v>
      </c>
      <c r="E770" s="485" t="s">
        <v>1381</v>
      </c>
      <c r="F770" s="486">
        <v>201700</v>
      </c>
      <c r="G770" s="486">
        <v>209912</v>
      </c>
      <c r="H770" s="485" t="s">
        <v>1382</v>
      </c>
      <c r="I770" s="485" t="s">
        <v>1383</v>
      </c>
      <c r="J770">
        <f>+VLOOKUP(A770,Plantilla_Junio_2022!$B:$B,1,0)</f>
        <v>52209007</v>
      </c>
    </row>
    <row r="771" spans="1:10">
      <c r="A771" s="487">
        <v>52209008</v>
      </c>
      <c r="B771" s="485" t="s">
        <v>1225</v>
      </c>
      <c r="C771" s="485" t="s">
        <v>1436</v>
      </c>
      <c r="D771" s="485" t="s">
        <v>1566</v>
      </c>
      <c r="E771" s="485" t="s">
        <v>1381</v>
      </c>
      <c r="F771" s="486">
        <v>201700</v>
      </c>
      <c r="G771" s="486">
        <v>209912</v>
      </c>
      <c r="H771" s="485" t="s">
        <v>1382</v>
      </c>
      <c r="I771" s="485" t="s">
        <v>1383</v>
      </c>
      <c r="J771">
        <f>+VLOOKUP(A771,Plantilla_Junio_2022!$B:$B,1,0)</f>
        <v>52209008</v>
      </c>
    </row>
    <row r="772" spans="1:10">
      <c r="A772" s="487">
        <v>52209009</v>
      </c>
      <c r="B772" s="485" t="s">
        <v>1226</v>
      </c>
      <c r="C772" s="485" t="s">
        <v>1396</v>
      </c>
      <c r="D772" s="485" t="s">
        <v>1566</v>
      </c>
      <c r="E772" s="485" t="s">
        <v>1381</v>
      </c>
      <c r="F772" s="486">
        <v>201700</v>
      </c>
      <c r="G772" s="486">
        <v>209912</v>
      </c>
      <c r="H772" s="485" t="s">
        <v>1382</v>
      </c>
      <c r="I772" s="485" t="s">
        <v>1383</v>
      </c>
      <c r="J772">
        <f>+VLOOKUP(A772,Plantilla_Junio_2022!$B:$B,1,0)</f>
        <v>52209009</v>
      </c>
    </row>
    <row r="773" spans="1:10">
      <c r="A773" s="487">
        <v>52990101</v>
      </c>
      <c r="B773" s="485" t="s">
        <v>1228</v>
      </c>
      <c r="C773" s="485" t="s">
        <v>1396</v>
      </c>
      <c r="D773" s="485" t="s">
        <v>1567</v>
      </c>
      <c r="E773" s="485" t="s">
        <v>1381</v>
      </c>
      <c r="F773" s="486">
        <v>201700</v>
      </c>
      <c r="G773" s="486">
        <v>209912</v>
      </c>
      <c r="H773" s="485" t="s">
        <v>1382</v>
      </c>
      <c r="I773" s="485" t="s">
        <v>1383</v>
      </c>
      <c r="J773">
        <f>+VLOOKUP(A773,Plantilla_Junio_2022!$B:$B,1,0)</f>
        <v>52990101</v>
      </c>
    </row>
    <row r="774" spans="1:10">
      <c r="A774" s="487">
        <v>53020132</v>
      </c>
      <c r="B774" s="485" t="s">
        <v>1231</v>
      </c>
      <c r="C774" s="485" t="s">
        <v>1396</v>
      </c>
      <c r="D774" s="485" t="s">
        <v>1568</v>
      </c>
      <c r="E774" s="485" t="s">
        <v>1381</v>
      </c>
      <c r="F774" s="486">
        <v>201700</v>
      </c>
      <c r="G774" s="486">
        <v>209912</v>
      </c>
      <c r="H774" s="485" t="s">
        <v>1382</v>
      </c>
      <c r="I774" s="485" t="s">
        <v>1383</v>
      </c>
      <c r="J774">
        <f>+VLOOKUP(A774,Plantilla_Junio_2022!$B:$B,1,0)</f>
        <v>53020132</v>
      </c>
    </row>
    <row r="775" spans="1:10">
      <c r="A775" s="487">
        <v>53040104</v>
      </c>
      <c r="B775" s="485" t="s">
        <v>1233</v>
      </c>
      <c r="C775" s="485" t="s">
        <v>1396</v>
      </c>
      <c r="D775" s="485" t="s">
        <v>1569</v>
      </c>
      <c r="E775" s="485" t="s">
        <v>1381</v>
      </c>
      <c r="F775" s="486">
        <v>201700</v>
      </c>
      <c r="G775" s="486">
        <v>209912</v>
      </c>
      <c r="H775" s="485" t="s">
        <v>1382</v>
      </c>
      <c r="I775" s="485" t="s">
        <v>1383</v>
      </c>
      <c r="J775">
        <f>+VLOOKUP(A775,Plantilla_Junio_2022!$B:$B,1,0)</f>
        <v>53040104</v>
      </c>
    </row>
    <row r="776" spans="1:10">
      <c r="A776" s="487">
        <v>53040105</v>
      </c>
      <c r="B776" s="485" t="s">
        <v>1234</v>
      </c>
      <c r="C776" s="485" t="s">
        <v>1396</v>
      </c>
      <c r="D776" s="485" t="s">
        <v>1569</v>
      </c>
      <c r="E776" s="485" t="s">
        <v>1381</v>
      </c>
      <c r="F776" s="486">
        <v>201700</v>
      </c>
      <c r="G776" s="486">
        <v>209912</v>
      </c>
      <c r="H776" s="485" t="s">
        <v>1382</v>
      </c>
      <c r="I776" s="485" t="s">
        <v>1383</v>
      </c>
      <c r="J776">
        <f>+VLOOKUP(A776,Plantilla_Junio_2022!$B:$B,1,0)</f>
        <v>53040105</v>
      </c>
    </row>
    <row r="777" spans="1:10">
      <c r="A777" s="487">
        <v>53040190</v>
      </c>
      <c r="B777" s="485" t="s">
        <v>1235</v>
      </c>
      <c r="C777" s="485" t="s">
        <v>1396</v>
      </c>
      <c r="D777" s="485" t="s">
        <v>1569</v>
      </c>
      <c r="E777" s="485" t="s">
        <v>1381</v>
      </c>
      <c r="F777" s="486">
        <v>201700</v>
      </c>
      <c r="G777" s="486">
        <v>209912</v>
      </c>
      <c r="H777" s="485" t="s">
        <v>1382</v>
      </c>
      <c r="I777" s="485" t="s">
        <v>1383</v>
      </c>
      <c r="J777">
        <f>+VLOOKUP(A777,Plantilla_Junio_2022!$B:$B,1,0)</f>
        <v>53040190</v>
      </c>
    </row>
    <row r="778" spans="1:10">
      <c r="A778" s="487">
        <v>53060102</v>
      </c>
      <c r="B778" s="485" t="s">
        <v>1237</v>
      </c>
      <c r="C778" s="485" t="s">
        <v>1396</v>
      </c>
      <c r="D778" s="485" t="s">
        <v>1570</v>
      </c>
      <c r="E778" s="485" t="s">
        <v>1381</v>
      </c>
      <c r="F778" s="486">
        <v>201700</v>
      </c>
      <c r="G778" s="486">
        <v>209912</v>
      </c>
      <c r="H778" s="485" t="s">
        <v>1382</v>
      </c>
      <c r="I778" s="485" t="s">
        <v>1383</v>
      </c>
      <c r="J778">
        <f>+VLOOKUP(A778,Plantilla_Junio_2022!$B:$B,1,0)</f>
        <v>53060102</v>
      </c>
    </row>
    <row r="779" spans="1:10">
      <c r="A779" s="487">
        <v>53070105</v>
      </c>
      <c r="B779" s="485" t="s">
        <v>488</v>
      </c>
      <c r="C779" s="485" t="s">
        <v>1396</v>
      </c>
      <c r="D779" s="485" t="s">
        <v>1571</v>
      </c>
      <c r="E779" s="485" t="s">
        <v>1381</v>
      </c>
      <c r="F779" s="486">
        <v>201700</v>
      </c>
      <c r="G779" s="486">
        <v>209912</v>
      </c>
      <c r="H779" s="485" t="s">
        <v>1382</v>
      </c>
      <c r="I779" s="485" t="s">
        <v>1383</v>
      </c>
      <c r="J779">
        <f>+VLOOKUP(A779,Plantilla_Junio_2022!$B:$B,1,0)</f>
        <v>53070105</v>
      </c>
    </row>
    <row r="780" spans="1:10">
      <c r="A780" s="487">
        <v>53070108</v>
      </c>
      <c r="B780" s="485" t="s">
        <v>489</v>
      </c>
      <c r="C780" s="485" t="s">
        <v>1396</v>
      </c>
      <c r="D780" s="485" t="s">
        <v>1571</v>
      </c>
      <c r="E780" s="485" t="s">
        <v>1381</v>
      </c>
      <c r="F780" s="486">
        <v>201700</v>
      </c>
      <c r="G780" s="486">
        <v>209912</v>
      </c>
      <c r="H780" s="485" t="s">
        <v>1382</v>
      </c>
      <c r="I780" s="485" t="s">
        <v>1383</v>
      </c>
      <c r="J780">
        <f>+VLOOKUP(A780,Plantilla_Junio_2022!$B:$B,1,0)</f>
        <v>53070108</v>
      </c>
    </row>
    <row r="781" spans="1:10">
      <c r="A781" s="487">
        <v>53070110</v>
      </c>
      <c r="B781" s="485" t="s">
        <v>490</v>
      </c>
      <c r="C781" s="485" t="s">
        <v>1396</v>
      </c>
      <c r="D781" s="485" t="s">
        <v>1571</v>
      </c>
      <c r="E781" s="485" t="s">
        <v>1381</v>
      </c>
      <c r="F781" s="486">
        <v>201700</v>
      </c>
      <c r="G781" s="486">
        <v>209912</v>
      </c>
      <c r="H781" s="485" t="s">
        <v>1382</v>
      </c>
      <c r="I781" s="485" t="s">
        <v>1383</v>
      </c>
      <c r="J781">
        <f>+VLOOKUP(A781,Plantilla_Junio_2022!$B:$B,1,0)</f>
        <v>53070110</v>
      </c>
    </row>
    <row r="782" spans="1:10">
      <c r="A782" s="487">
        <v>53070111</v>
      </c>
      <c r="B782" s="485" t="s">
        <v>491</v>
      </c>
      <c r="C782" s="485" t="s">
        <v>1396</v>
      </c>
      <c r="D782" s="485" t="s">
        <v>1571</v>
      </c>
      <c r="E782" s="485" t="s">
        <v>1381</v>
      </c>
      <c r="F782" s="486">
        <v>201700</v>
      </c>
      <c r="G782" s="486">
        <v>209912</v>
      </c>
      <c r="H782" s="485" t="s">
        <v>1382</v>
      </c>
      <c r="I782" s="485" t="s">
        <v>1383</v>
      </c>
      <c r="J782">
        <f>+VLOOKUP(A782,Plantilla_Junio_2022!$B:$B,1,0)</f>
        <v>53070111</v>
      </c>
    </row>
    <row r="783" spans="1:10">
      <c r="A783" s="487">
        <v>53130101</v>
      </c>
      <c r="B783" s="485" t="s">
        <v>1239</v>
      </c>
      <c r="C783" s="485" t="s">
        <v>1396</v>
      </c>
      <c r="D783" s="485" t="s">
        <v>1572</v>
      </c>
      <c r="E783" s="485" t="s">
        <v>1381</v>
      </c>
      <c r="F783" s="486">
        <v>201700</v>
      </c>
      <c r="G783" s="486">
        <v>209912</v>
      </c>
      <c r="H783" s="485" t="s">
        <v>1382</v>
      </c>
      <c r="I783" s="485" t="s">
        <v>1383</v>
      </c>
      <c r="J783">
        <f>+VLOOKUP(A783,Plantilla_Junio_2022!$B:$B,1,0)</f>
        <v>53130101</v>
      </c>
    </row>
    <row r="784" spans="1:10">
      <c r="A784" s="487">
        <v>53130102</v>
      </c>
      <c r="B784" s="485" t="s">
        <v>1240</v>
      </c>
      <c r="C784" s="485" t="s">
        <v>1396</v>
      </c>
      <c r="D784" s="485" t="s">
        <v>1572</v>
      </c>
      <c r="E784" s="485" t="s">
        <v>1381</v>
      </c>
      <c r="F784" s="486">
        <v>201700</v>
      </c>
      <c r="G784" s="486">
        <v>209912</v>
      </c>
      <c r="H784" s="485" t="s">
        <v>1382</v>
      </c>
      <c r="I784" s="485" t="s">
        <v>1383</v>
      </c>
      <c r="J784">
        <f>+VLOOKUP(A784,Plantilla_Junio_2022!$B:$B,1,0)</f>
        <v>53130102</v>
      </c>
    </row>
    <row r="785" spans="1:10">
      <c r="A785" s="487">
        <v>53130103</v>
      </c>
      <c r="B785" s="485" t="s">
        <v>1241</v>
      </c>
      <c r="C785" s="485" t="s">
        <v>1421</v>
      </c>
      <c r="D785" s="485" t="s">
        <v>1572</v>
      </c>
      <c r="E785" s="485" t="s">
        <v>1381</v>
      </c>
      <c r="F785" s="486">
        <v>201700</v>
      </c>
      <c r="G785" s="486">
        <v>209912</v>
      </c>
      <c r="H785" s="485" t="s">
        <v>1382</v>
      </c>
      <c r="I785" s="485" t="s">
        <v>1383</v>
      </c>
      <c r="J785">
        <f>+VLOOKUP(A785,Plantilla_Junio_2022!$B:$B,1,0)</f>
        <v>53130103</v>
      </c>
    </row>
    <row r="786" spans="1:10">
      <c r="A786" s="487">
        <v>53130190</v>
      </c>
      <c r="B786" s="485" t="s">
        <v>1242</v>
      </c>
      <c r="C786" s="485" t="s">
        <v>1396</v>
      </c>
      <c r="D786" s="485" t="s">
        <v>1572</v>
      </c>
      <c r="E786" s="485" t="s">
        <v>1381</v>
      </c>
      <c r="F786" s="486">
        <v>201700</v>
      </c>
      <c r="G786" s="486">
        <v>209912</v>
      </c>
      <c r="H786" s="485" t="s">
        <v>1382</v>
      </c>
      <c r="I786" s="485" t="s">
        <v>1383</v>
      </c>
      <c r="J786">
        <f>+VLOOKUP(A786,Plantilla_Junio_2022!$B:$B,1,0)</f>
        <v>53130190</v>
      </c>
    </row>
    <row r="787" spans="1:10">
      <c r="A787" s="487">
        <v>53300101</v>
      </c>
      <c r="B787" s="485" t="s">
        <v>1245</v>
      </c>
      <c r="C787" s="485" t="s">
        <v>1434</v>
      </c>
      <c r="D787" s="485" t="s">
        <v>1573</v>
      </c>
      <c r="E787" s="485" t="s">
        <v>1381</v>
      </c>
      <c r="F787" s="486">
        <v>201700</v>
      </c>
      <c r="G787" s="486">
        <v>209912</v>
      </c>
      <c r="H787" s="485" t="s">
        <v>1382</v>
      </c>
      <c r="I787" s="485" t="s">
        <v>1383</v>
      </c>
      <c r="J787">
        <f>+VLOOKUP(A787,Plantilla_Junio_2022!$B:$B,1,0)</f>
        <v>53300101</v>
      </c>
    </row>
    <row r="788" spans="1:10">
      <c r="A788" s="487">
        <v>53300104</v>
      </c>
      <c r="B788" s="485" t="s">
        <v>1246</v>
      </c>
      <c r="C788" s="485" t="s">
        <v>1434</v>
      </c>
      <c r="D788" s="485" t="s">
        <v>1573</v>
      </c>
      <c r="E788" s="485" t="s">
        <v>1381</v>
      </c>
      <c r="F788" s="486">
        <v>201700</v>
      </c>
      <c r="G788" s="486">
        <v>209912</v>
      </c>
      <c r="H788" s="485" t="s">
        <v>1382</v>
      </c>
      <c r="I788" s="485" t="s">
        <v>1383</v>
      </c>
      <c r="J788">
        <f>+VLOOKUP(A788,Plantilla_Junio_2022!$B:$B,1,0)</f>
        <v>53300104</v>
      </c>
    </row>
    <row r="789" spans="1:10">
      <c r="A789" s="487">
        <v>53300106</v>
      </c>
      <c r="B789" s="485" t="s">
        <v>1247</v>
      </c>
      <c r="C789" s="485" t="s">
        <v>1434</v>
      </c>
      <c r="D789" s="485" t="s">
        <v>1573</v>
      </c>
      <c r="E789" s="485" t="s">
        <v>1381</v>
      </c>
      <c r="F789" s="486">
        <v>201700</v>
      </c>
      <c r="G789" s="486">
        <v>209912</v>
      </c>
      <c r="H789" s="485" t="s">
        <v>1382</v>
      </c>
      <c r="I789" s="485" t="s">
        <v>1383</v>
      </c>
      <c r="J789">
        <f>+VLOOKUP(A789,Plantilla_Junio_2022!$B:$B,1,0)</f>
        <v>53300106</v>
      </c>
    </row>
    <row r="790" spans="1:10">
      <c r="A790" s="487">
        <v>53300107</v>
      </c>
      <c r="B790" s="485" t="s">
        <v>1248</v>
      </c>
      <c r="C790" s="485" t="s">
        <v>1434</v>
      </c>
      <c r="D790" s="485" t="s">
        <v>1573</v>
      </c>
      <c r="E790" s="485" t="s">
        <v>1381</v>
      </c>
      <c r="F790" s="486">
        <v>201700</v>
      </c>
      <c r="G790" s="486">
        <v>209912</v>
      </c>
      <c r="H790" s="485" t="s">
        <v>1382</v>
      </c>
      <c r="I790" s="485" t="s">
        <v>1383</v>
      </c>
      <c r="J790">
        <f>+VLOOKUP(A790,Plantilla_Junio_2022!$B:$B,1,0)</f>
        <v>53300107</v>
      </c>
    </row>
    <row r="791" spans="1:10">
      <c r="A791" s="487">
        <v>53440101</v>
      </c>
      <c r="B791" s="485" t="s">
        <v>1251</v>
      </c>
      <c r="C791" s="485" t="s">
        <v>1434</v>
      </c>
      <c r="D791" s="485" t="s">
        <v>1574</v>
      </c>
      <c r="E791" s="485" t="s">
        <v>1381</v>
      </c>
      <c r="F791" s="486">
        <v>201700</v>
      </c>
      <c r="G791" s="486">
        <v>209912</v>
      </c>
      <c r="H791" s="485" t="s">
        <v>1382</v>
      </c>
      <c r="I791" s="485" t="s">
        <v>1383</v>
      </c>
      <c r="J791">
        <f>+VLOOKUP(A791,Plantilla_Junio_2022!$B:$B,1,0)</f>
        <v>53440101</v>
      </c>
    </row>
    <row r="792" spans="1:10">
      <c r="A792" s="487">
        <v>53440102</v>
      </c>
      <c r="B792" s="485" t="s">
        <v>1252</v>
      </c>
      <c r="C792" s="485" t="s">
        <v>1434</v>
      </c>
      <c r="D792" s="485" t="s">
        <v>1574</v>
      </c>
      <c r="E792" s="485" t="s">
        <v>1381</v>
      </c>
      <c r="F792" s="486">
        <v>201700</v>
      </c>
      <c r="G792" s="486">
        <v>209912</v>
      </c>
      <c r="H792" s="485" t="s">
        <v>1382</v>
      </c>
      <c r="I792" s="485" t="s">
        <v>1383</v>
      </c>
      <c r="J792">
        <f>+VLOOKUP(A792,Plantilla_Junio_2022!$B:$B,1,0)</f>
        <v>53440102</v>
      </c>
    </row>
    <row r="793" spans="1:10">
      <c r="A793" s="487">
        <v>53440105</v>
      </c>
      <c r="B793" s="485" t="s">
        <v>1253</v>
      </c>
      <c r="C793" s="485" t="s">
        <v>1434</v>
      </c>
      <c r="D793" s="485" t="s">
        <v>1574</v>
      </c>
      <c r="E793" s="485" t="s">
        <v>1381</v>
      </c>
      <c r="F793" s="486">
        <v>201700</v>
      </c>
      <c r="G793" s="486">
        <v>209912</v>
      </c>
      <c r="H793" s="485" t="s">
        <v>1382</v>
      </c>
      <c r="I793" s="485" t="s">
        <v>1383</v>
      </c>
      <c r="J793">
        <f>+VLOOKUP(A793,Plantilla_Junio_2022!$B:$B,1,0)</f>
        <v>53440105</v>
      </c>
    </row>
    <row r="794" spans="1:10">
      <c r="A794" s="487">
        <v>53440106</v>
      </c>
      <c r="B794" s="485" t="s">
        <v>1254</v>
      </c>
      <c r="C794" s="485" t="s">
        <v>1434</v>
      </c>
      <c r="D794" s="485" t="s">
        <v>1574</v>
      </c>
      <c r="E794" s="485" t="s">
        <v>1381</v>
      </c>
      <c r="F794" s="486">
        <v>201700</v>
      </c>
      <c r="G794" s="486">
        <v>209912</v>
      </c>
      <c r="H794" s="485" t="s">
        <v>1382</v>
      </c>
      <c r="I794" s="485" t="s">
        <v>1383</v>
      </c>
      <c r="J794">
        <f>+VLOOKUP(A794,Plantilla_Junio_2022!$B:$B,1,0)</f>
        <v>53440106</v>
      </c>
    </row>
    <row r="795" spans="1:10">
      <c r="A795" s="487">
        <v>58010110</v>
      </c>
      <c r="B795" s="485" t="s">
        <v>1257</v>
      </c>
      <c r="C795" s="485" t="s">
        <v>1436</v>
      </c>
      <c r="D795" s="485" t="s">
        <v>1575</v>
      </c>
      <c r="E795" s="485" t="s">
        <v>1381</v>
      </c>
      <c r="F795" s="486">
        <v>201700</v>
      </c>
      <c r="G795" s="486">
        <v>209912</v>
      </c>
      <c r="H795" s="485" t="s">
        <v>1382</v>
      </c>
      <c r="I795" s="485" t="s">
        <v>1383</v>
      </c>
      <c r="J795">
        <f>+VLOOKUP(A795,Plantilla_Junio_2022!$B:$B,1,0)</f>
        <v>58010110</v>
      </c>
    </row>
    <row r="796" spans="1:10">
      <c r="A796" s="487">
        <v>58010190</v>
      </c>
      <c r="B796" s="485" t="s">
        <v>1258</v>
      </c>
      <c r="C796" s="485" t="s">
        <v>1436</v>
      </c>
      <c r="D796" s="485" t="s">
        <v>1575</v>
      </c>
      <c r="E796" s="485" t="s">
        <v>1381</v>
      </c>
      <c r="F796" s="486">
        <v>201700</v>
      </c>
      <c r="G796" s="486">
        <v>209912</v>
      </c>
      <c r="H796" s="485" t="s">
        <v>1382</v>
      </c>
      <c r="I796" s="485" t="s">
        <v>1383</v>
      </c>
      <c r="J796">
        <f>+VLOOKUP(A796,Plantilla_Junio_2022!$B:$B,1,0)</f>
        <v>58010190</v>
      </c>
    </row>
    <row r="797" spans="1:10">
      <c r="A797" s="487">
        <v>58020137</v>
      </c>
      <c r="B797" s="485" t="s">
        <v>1260</v>
      </c>
      <c r="C797" s="485" t="s">
        <v>1436</v>
      </c>
      <c r="D797" s="485" t="s">
        <v>1576</v>
      </c>
      <c r="E797" s="485" t="s">
        <v>1381</v>
      </c>
      <c r="F797" s="486">
        <v>201700</v>
      </c>
      <c r="G797" s="486">
        <v>209912</v>
      </c>
      <c r="H797" s="485" t="s">
        <v>1382</v>
      </c>
      <c r="I797" s="485" t="s">
        <v>1383</v>
      </c>
      <c r="J797">
        <f>+VLOOKUP(A797,Plantilla_Junio_2022!$B:$B,1,0)</f>
        <v>58020137</v>
      </c>
    </row>
    <row r="798" spans="1:10">
      <c r="A798" s="487">
        <v>58020138</v>
      </c>
      <c r="B798" s="485" t="s">
        <v>1261</v>
      </c>
      <c r="C798" s="485" t="s">
        <v>1436</v>
      </c>
      <c r="D798" s="485" t="s">
        <v>1576</v>
      </c>
      <c r="E798" s="485" t="s">
        <v>1381</v>
      </c>
      <c r="F798" s="486">
        <v>201700</v>
      </c>
      <c r="G798" s="486">
        <v>209912</v>
      </c>
      <c r="H798" s="485" t="s">
        <v>1382</v>
      </c>
      <c r="I798" s="485" t="s">
        <v>1383</v>
      </c>
      <c r="J798">
        <f>+VLOOKUP(A798,Plantilla_Junio_2022!$B:$B,1,0)</f>
        <v>58020138</v>
      </c>
    </row>
    <row r="799" spans="1:10">
      <c r="A799" s="487">
        <v>58020139</v>
      </c>
      <c r="B799" s="485" t="s">
        <v>1262</v>
      </c>
      <c r="C799" s="485" t="s">
        <v>1436</v>
      </c>
      <c r="D799" s="485" t="s">
        <v>1576</v>
      </c>
      <c r="E799" s="485" t="s">
        <v>1381</v>
      </c>
      <c r="F799" s="486">
        <v>201700</v>
      </c>
      <c r="G799" s="486">
        <v>209912</v>
      </c>
      <c r="H799" s="485" t="s">
        <v>1382</v>
      </c>
      <c r="I799" s="485" t="s">
        <v>1383</v>
      </c>
      <c r="J799">
        <f>+VLOOKUP(A799,Plantilla_Junio_2022!$B:$B,1,0)</f>
        <v>58020139</v>
      </c>
    </row>
    <row r="800" spans="1:10">
      <c r="A800" s="487">
        <v>58020190</v>
      </c>
      <c r="B800" s="485" t="s">
        <v>1263</v>
      </c>
      <c r="C800" s="485" t="s">
        <v>1436</v>
      </c>
      <c r="D800" s="485" t="s">
        <v>1576</v>
      </c>
      <c r="E800" s="485" t="s">
        <v>1381</v>
      </c>
      <c r="F800" s="486">
        <v>201700</v>
      </c>
      <c r="G800" s="486">
        <v>209912</v>
      </c>
      <c r="H800" s="485" t="s">
        <v>1382</v>
      </c>
      <c r="I800" s="485" t="s">
        <v>1383</v>
      </c>
      <c r="J800">
        <f>+VLOOKUP(A800,Plantilla_Junio_2022!$B:$B,1,0)</f>
        <v>58020190</v>
      </c>
    </row>
    <row r="801" spans="1:10">
      <c r="A801" s="487">
        <v>58020196</v>
      </c>
      <c r="B801" s="485" t="s">
        <v>1264</v>
      </c>
      <c r="C801" s="485" t="s">
        <v>1436</v>
      </c>
      <c r="D801" s="485" t="s">
        <v>1576</v>
      </c>
      <c r="E801" s="485" t="s">
        <v>1381</v>
      </c>
      <c r="F801" s="486">
        <v>201700</v>
      </c>
      <c r="G801" s="486">
        <v>209912</v>
      </c>
      <c r="H801" s="485" t="s">
        <v>1382</v>
      </c>
      <c r="I801" s="485" t="s">
        <v>1383</v>
      </c>
      <c r="J801">
        <f>+VLOOKUP(A801,Plantilla_Junio_2022!$B:$B,1,0)</f>
        <v>58020196</v>
      </c>
    </row>
    <row r="802" spans="1:10">
      <c r="A802" s="487">
        <v>58020199</v>
      </c>
      <c r="B802" s="485" t="s">
        <v>1265</v>
      </c>
      <c r="C802" s="485" t="s">
        <v>1436</v>
      </c>
      <c r="D802" s="485" t="s">
        <v>1576</v>
      </c>
      <c r="E802" s="485" t="s">
        <v>1381</v>
      </c>
      <c r="F802" s="486">
        <v>201700</v>
      </c>
      <c r="G802" s="486">
        <v>209912</v>
      </c>
      <c r="H802" s="485" t="s">
        <v>1382</v>
      </c>
      <c r="I802" s="485" t="s">
        <v>1383</v>
      </c>
      <c r="J802">
        <f>+VLOOKUP(A802,Plantilla_Junio_2022!$B:$B,1,0)</f>
        <v>58020199</v>
      </c>
    </row>
    <row r="803" spans="1:10">
      <c r="A803" s="487">
        <v>58030101</v>
      </c>
      <c r="B803" s="485" t="s">
        <v>1266</v>
      </c>
      <c r="C803" s="485" t="s">
        <v>1436</v>
      </c>
      <c r="D803" s="485" t="s">
        <v>1577</v>
      </c>
      <c r="E803" s="485" t="s">
        <v>1381</v>
      </c>
      <c r="F803" s="486">
        <v>201700</v>
      </c>
      <c r="G803" s="486">
        <v>209912</v>
      </c>
      <c r="H803" s="485" t="s">
        <v>1382</v>
      </c>
      <c r="I803" s="485" t="s">
        <v>1383</v>
      </c>
      <c r="J803">
        <f>+VLOOKUP(A803,Plantilla_Junio_2022!$B:$B,1,0)</f>
        <v>58030101</v>
      </c>
    </row>
    <row r="804" spans="1:10">
      <c r="A804" s="487">
        <v>58050168</v>
      </c>
      <c r="B804" s="485" t="s">
        <v>1267</v>
      </c>
      <c r="C804" s="485" t="s">
        <v>1436</v>
      </c>
      <c r="D804" s="485" t="s">
        <v>1578</v>
      </c>
      <c r="E804" s="485" t="s">
        <v>1381</v>
      </c>
      <c r="F804" s="486">
        <v>201700</v>
      </c>
      <c r="G804" s="486">
        <v>209912</v>
      </c>
      <c r="H804" s="485" t="s">
        <v>1382</v>
      </c>
      <c r="I804" s="485" t="s">
        <v>1383</v>
      </c>
      <c r="J804">
        <f>+VLOOKUP(A804,Plantilla_Junio_2022!$B:$B,1,0)</f>
        <v>58050168</v>
      </c>
    </row>
    <row r="805" spans="1:10">
      <c r="A805" s="487">
        <v>58050190</v>
      </c>
      <c r="B805" s="485" t="s">
        <v>1268</v>
      </c>
      <c r="C805" s="485" t="s">
        <v>1436</v>
      </c>
      <c r="D805" s="485" t="s">
        <v>1578</v>
      </c>
      <c r="E805" s="485" t="s">
        <v>1381</v>
      </c>
      <c r="F805" s="486">
        <v>201700</v>
      </c>
      <c r="G805" s="486">
        <v>209912</v>
      </c>
      <c r="H805" s="485" t="s">
        <v>1382</v>
      </c>
      <c r="I805" s="485" t="s">
        <v>1383</v>
      </c>
      <c r="J805">
        <f>+VLOOKUP(A805,Plantilla_Junio_2022!$B:$B,1,0)</f>
        <v>58050190</v>
      </c>
    </row>
    <row r="806" spans="1:10">
      <c r="A806" s="487">
        <v>58080101</v>
      </c>
      <c r="B806" s="485" t="s">
        <v>1270</v>
      </c>
      <c r="C806" s="485" t="s">
        <v>1399</v>
      </c>
      <c r="D806" s="485" t="s">
        <v>1579</v>
      </c>
      <c r="E806" s="485" t="s">
        <v>1381</v>
      </c>
      <c r="F806" s="486">
        <v>201700</v>
      </c>
      <c r="G806" s="486">
        <v>209912</v>
      </c>
      <c r="H806" s="485" t="s">
        <v>1382</v>
      </c>
      <c r="I806" s="485" t="s">
        <v>1383</v>
      </c>
      <c r="J806">
        <f>+VLOOKUP(A806,Plantilla_Junio_2022!$B:$B,1,0)</f>
        <v>58080101</v>
      </c>
    </row>
    <row r="807" spans="1:10">
      <c r="A807" s="487">
        <v>58080102</v>
      </c>
      <c r="B807" s="485" t="s">
        <v>1271</v>
      </c>
      <c r="C807" s="485" t="s">
        <v>1434</v>
      </c>
      <c r="D807" s="485" t="s">
        <v>1579</v>
      </c>
      <c r="E807" s="485" t="s">
        <v>1381</v>
      </c>
      <c r="F807" s="486">
        <v>201700</v>
      </c>
      <c r="G807" s="486">
        <v>209912</v>
      </c>
      <c r="H807" s="485" t="s">
        <v>1382</v>
      </c>
      <c r="I807" s="485" t="s">
        <v>1383</v>
      </c>
      <c r="J807">
        <f>+VLOOKUP(A807,Plantilla_Junio_2022!$B:$B,1,0)</f>
        <v>58080102</v>
      </c>
    </row>
    <row r="808" spans="1:10">
      <c r="A808" s="487">
        <v>58080103</v>
      </c>
      <c r="B808" s="485" t="s">
        <v>1272</v>
      </c>
      <c r="C808" s="485" t="s">
        <v>1436</v>
      </c>
      <c r="D808" s="485" t="s">
        <v>1579</v>
      </c>
      <c r="E808" s="485" t="s">
        <v>1381</v>
      </c>
      <c r="F808" s="486">
        <v>201700</v>
      </c>
      <c r="G808" s="486">
        <v>209912</v>
      </c>
      <c r="H808" s="485" t="s">
        <v>1382</v>
      </c>
      <c r="I808" s="485" t="s">
        <v>1383</v>
      </c>
      <c r="J808">
        <f>+VLOOKUP(A808,Plantilla_Junio_2022!$B:$B,1,0)</f>
        <v>58080103</v>
      </c>
    </row>
    <row r="809" spans="1:10">
      <c r="A809" s="487">
        <v>58080104</v>
      </c>
      <c r="B809" s="485" t="s">
        <v>1273</v>
      </c>
      <c r="C809" s="485" t="s">
        <v>1580</v>
      </c>
      <c r="D809" s="485" t="s">
        <v>1579</v>
      </c>
      <c r="E809" s="485" t="s">
        <v>1381</v>
      </c>
      <c r="F809" s="486">
        <v>201700</v>
      </c>
      <c r="G809" s="486">
        <v>209912</v>
      </c>
      <c r="H809" s="485" t="s">
        <v>1382</v>
      </c>
      <c r="I809" s="485" t="s">
        <v>1383</v>
      </c>
      <c r="J809">
        <f>+VLOOKUP(A809,Plantilla_Junio_2022!$B:$B,1,0)</f>
        <v>58080104</v>
      </c>
    </row>
    <row r="810" spans="1:10">
      <c r="A810" s="487">
        <v>58080105</v>
      </c>
      <c r="B810" s="485" t="s">
        <v>1274</v>
      </c>
      <c r="C810" s="485" t="s">
        <v>1396</v>
      </c>
      <c r="D810" s="485" t="s">
        <v>1579</v>
      </c>
      <c r="E810" s="485" t="s">
        <v>1381</v>
      </c>
      <c r="F810" s="486">
        <v>201700</v>
      </c>
      <c r="G810" s="486">
        <v>209912</v>
      </c>
      <c r="H810" s="485" t="s">
        <v>1382</v>
      </c>
      <c r="I810" s="485" t="s">
        <v>1383</v>
      </c>
      <c r="J810">
        <f>+VLOOKUP(A810,Plantilla_Junio_2022!$B:$B,1,0)</f>
        <v>58080105</v>
      </c>
    </row>
    <row r="811" spans="1:10">
      <c r="A811" s="487">
        <v>58080111</v>
      </c>
      <c r="B811" s="485" t="s">
        <v>1275</v>
      </c>
      <c r="C811" s="485" t="s">
        <v>1436</v>
      </c>
      <c r="D811" s="485" t="s">
        <v>1579</v>
      </c>
      <c r="E811" s="485" t="s">
        <v>1381</v>
      </c>
      <c r="F811" s="486">
        <v>201700</v>
      </c>
      <c r="G811" s="486">
        <v>209912</v>
      </c>
      <c r="H811" s="485" t="s">
        <v>1382</v>
      </c>
      <c r="I811" s="485" t="s">
        <v>1383</v>
      </c>
      <c r="J811">
        <f>+VLOOKUP(A811,Plantilla_Junio_2022!$B:$B,1,0)</f>
        <v>58080111</v>
      </c>
    </row>
    <row r="812" spans="1:10">
      <c r="A812" s="487">
        <v>58080190</v>
      </c>
      <c r="B812" s="485" t="s">
        <v>1276</v>
      </c>
      <c r="C812" s="485" t="s">
        <v>1436</v>
      </c>
      <c r="D812" s="485" t="s">
        <v>1579</v>
      </c>
      <c r="E812" s="485" t="s">
        <v>1381</v>
      </c>
      <c r="F812" s="486">
        <v>201700</v>
      </c>
      <c r="G812" s="486">
        <v>209912</v>
      </c>
      <c r="H812" s="485" t="s">
        <v>1382</v>
      </c>
      <c r="I812" s="485" t="s">
        <v>1383</v>
      </c>
      <c r="J812">
        <f>+VLOOKUP(A812,Plantilla_Junio_2022!$B:$B,1,0)</f>
        <v>58080190</v>
      </c>
    </row>
    <row r="813" spans="1:10">
      <c r="A813" s="487">
        <v>58080901</v>
      </c>
      <c r="B813" s="485" t="s">
        <v>1278</v>
      </c>
      <c r="C813" s="485" t="s">
        <v>1436</v>
      </c>
      <c r="D813" s="485" t="s">
        <v>1581</v>
      </c>
      <c r="E813" s="485" t="s">
        <v>1381</v>
      </c>
      <c r="F813" s="486">
        <v>201700</v>
      </c>
      <c r="G813" s="486">
        <v>209912</v>
      </c>
      <c r="H813" s="485" t="s">
        <v>1382</v>
      </c>
      <c r="I813" s="485" t="s">
        <v>1383</v>
      </c>
      <c r="J813">
        <f>+VLOOKUP(A813,Plantilla_Junio_2022!$B:$B,1,0)</f>
        <v>58080901</v>
      </c>
    </row>
    <row r="814" spans="1:10">
      <c r="A814" s="487">
        <v>58100106</v>
      </c>
      <c r="B814" s="485" t="s">
        <v>1279</v>
      </c>
      <c r="C814" s="485" t="s">
        <v>1580</v>
      </c>
      <c r="D814" s="485" t="s">
        <v>1582</v>
      </c>
      <c r="E814" s="485" t="s">
        <v>1381</v>
      </c>
      <c r="F814" s="486">
        <v>201700</v>
      </c>
      <c r="G814" s="486">
        <v>209912</v>
      </c>
      <c r="H814" s="485" t="s">
        <v>1382</v>
      </c>
      <c r="I814" s="485" t="s">
        <v>1383</v>
      </c>
      <c r="J814">
        <f>+VLOOKUP(A814,Plantilla_Junio_2022!$B:$B,1,0)</f>
        <v>58100106</v>
      </c>
    </row>
    <row r="815" spans="1:10">
      <c r="A815" s="487">
        <v>58100190</v>
      </c>
      <c r="B815" s="485" t="s">
        <v>1280</v>
      </c>
      <c r="C815" s="485" t="s">
        <v>1436</v>
      </c>
      <c r="D815" s="485" t="s">
        <v>1582</v>
      </c>
      <c r="E815" s="485" t="s">
        <v>1381</v>
      </c>
      <c r="F815" s="486">
        <v>201700</v>
      </c>
      <c r="G815" s="486">
        <v>209912</v>
      </c>
      <c r="H815" s="485" t="s">
        <v>1382</v>
      </c>
      <c r="I815" s="485" t="s">
        <v>1383</v>
      </c>
      <c r="J815">
        <f>+VLOOKUP(A815,Plantilla_Junio_2022!$B:$B,1,0)</f>
        <v>58100190</v>
      </c>
    </row>
    <row r="816" spans="1:10">
      <c r="A816" s="487">
        <v>58150188</v>
      </c>
      <c r="B816" s="485" t="s">
        <v>1282</v>
      </c>
      <c r="C816" s="485" t="s">
        <v>1436</v>
      </c>
      <c r="D816" s="485" t="s">
        <v>1583</v>
      </c>
      <c r="E816" s="485" t="s">
        <v>1381</v>
      </c>
      <c r="F816" s="486">
        <v>201700</v>
      </c>
      <c r="G816" s="486">
        <v>209912</v>
      </c>
      <c r="H816" s="485" t="s">
        <v>1382</v>
      </c>
      <c r="I816" s="485" t="s">
        <v>1383</v>
      </c>
      <c r="J816">
        <f>+VLOOKUP(A816,Plantilla_Junio_2022!$B:$B,1,0)</f>
        <v>58150188</v>
      </c>
    </row>
    <row r="817" spans="1:10">
      <c r="A817" s="487">
        <v>58150189</v>
      </c>
      <c r="B817" s="485" t="s">
        <v>1283</v>
      </c>
      <c r="C817" s="485" t="s">
        <v>1396</v>
      </c>
      <c r="D817" s="485" t="s">
        <v>1583</v>
      </c>
      <c r="E817" s="485" t="s">
        <v>1381</v>
      </c>
      <c r="F817" s="486">
        <v>201700</v>
      </c>
      <c r="G817" s="486">
        <v>209912</v>
      </c>
      <c r="H817" s="485" t="s">
        <v>1382</v>
      </c>
      <c r="I817" s="485" t="s">
        <v>1383</v>
      </c>
      <c r="J817">
        <f>+VLOOKUP(A817,Plantilla_Junio_2022!$B:$B,1,0)</f>
        <v>58150189</v>
      </c>
    </row>
    <row r="818" spans="1:10">
      <c r="A818" s="487">
        <v>58150190</v>
      </c>
      <c r="B818" s="485" t="s">
        <v>1284</v>
      </c>
      <c r="C818" s="485" t="s">
        <v>1584</v>
      </c>
      <c r="D818" s="485" t="s">
        <v>1583</v>
      </c>
      <c r="E818" s="485" t="s">
        <v>1381</v>
      </c>
      <c r="F818" s="486">
        <v>201700</v>
      </c>
      <c r="G818" s="486">
        <v>209912</v>
      </c>
      <c r="H818" s="485" t="s">
        <v>1382</v>
      </c>
      <c r="I818" s="485" t="s">
        <v>1383</v>
      </c>
      <c r="J818">
        <f>+VLOOKUP(A818,Plantilla_Junio_2022!$B:$B,1,0)</f>
        <v>58150190</v>
      </c>
    </row>
    <row r="819" spans="1:10">
      <c r="A819" s="487">
        <v>58150193</v>
      </c>
      <c r="B819" s="485" t="s">
        <v>1285</v>
      </c>
      <c r="C819" s="485" t="s">
        <v>1584</v>
      </c>
      <c r="D819" s="485" t="s">
        <v>1583</v>
      </c>
      <c r="E819" s="485" t="s">
        <v>1381</v>
      </c>
      <c r="F819" s="486">
        <v>201700</v>
      </c>
      <c r="G819" s="486">
        <v>209912</v>
      </c>
      <c r="H819" s="485" t="s">
        <v>1382</v>
      </c>
      <c r="I819" s="485" t="s">
        <v>1383</v>
      </c>
      <c r="J819">
        <f>+VLOOKUP(A819,Plantilla_Junio_2022!$B:$B,1,0)</f>
        <v>58150193</v>
      </c>
    </row>
    <row r="820" spans="1:10">
      <c r="A820" s="487">
        <v>58150194</v>
      </c>
      <c r="B820" s="485" t="s">
        <v>1005</v>
      </c>
      <c r="C820" s="485" t="s">
        <v>1396</v>
      </c>
      <c r="D820" s="485" t="s">
        <v>1583</v>
      </c>
      <c r="E820" s="485" t="s">
        <v>1381</v>
      </c>
      <c r="F820" s="486">
        <v>201700</v>
      </c>
      <c r="G820" s="486">
        <v>209912</v>
      </c>
      <c r="H820" s="485" t="s">
        <v>1382</v>
      </c>
      <c r="I820" s="485" t="s">
        <v>1383</v>
      </c>
      <c r="J820">
        <f>+VLOOKUP(A820,Plantilla_Junio_2022!$B:$B,1,0)</f>
        <v>58150194</v>
      </c>
    </row>
    <row r="821" spans="1:10">
      <c r="A821" s="487">
        <v>59050101</v>
      </c>
      <c r="B821" s="485" t="s">
        <v>1287</v>
      </c>
      <c r="C821" s="485" t="s">
        <v>1421</v>
      </c>
      <c r="D821" s="485" t="s">
        <v>1585</v>
      </c>
      <c r="E821" s="485" t="s">
        <v>1381</v>
      </c>
      <c r="F821" s="486">
        <v>201700</v>
      </c>
      <c r="G821" s="486">
        <v>209912</v>
      </c>
      <c r="H821" s="485" t="s">
        <v>1382</v>
      </c>
      <c r="I821" s="485" t="s">
        <v>1383</v>
      </c>
      <c r="J821">
        <f>+VLOOKUP(A821,Plantilla_Junio_2022!$B:$B,1,0)</f>
        <v>59050101</v>
      </c>
    </row>
    <row r="822" spans="1:10">
      <c r="A822" s="487">
        <v>59050102</v>
      </c>
      <c r="B822" s="485" t="s">
        <v>1288</v>
      </c>
      <c r="C822" s="485" t="s">
        <v>1584</v>
      </c>
      <c r="D822" s="485" t="s">
        <v>1585</v>
      </c>
      <c r="E822" s="485" t="s">
        <v>1381</v>
      </c>
      <c r="F822" s="486">
        <v>201700</v>
      </c>
      <c r="G822" s="486">
        <v>209912</v>
      </c>
      <c r="H822" s="485" t="s">
        <v>1382</v>
      </c>
      <c r="I822" s="485" t="s">
        <v>1383</v>
      </c>
      <c r="J822">
        <f>+VLOOKUP(A822,Plantilla_Junio_2022!$B:$B,1,0)</f>
        <v>59050102</v>
      </c>
    </row>
    <row r="823" spans="1:10">
      <c r="A823" s="487">
        <v>79030101</v>
      </c>
      <c r="B823" s="485" t="s">
        <v>1292</v>
      </c>
      <c r="C823" s="485" t="s">
        <v>1436</v>
      </c>
      <c r="D823" s="485" t="s">
        <v>1586</v>
      </c>
      <c r="E823" s="485" t="s">
        <v>1381</v>
      </c>
      <c r="F823" s="486">
        <v>201700</v>
      </c>
      <c r="G823" s="486">
        <v>209912</v>
      </c>
      <c r="H823" s="485" t="s">
        <v>1382</v>
      </c>
      <c r="I823" s="485" t="s">
        <v>1383</v>
      </c>
      <c r="J823">
        <f>+VLOOKUP(A823,Plantilla_Junio_2022!$B:$B,1,0)</f>
        <v>79030101</v>
      </c>
    </row>
    <row r="824" spans="1:10">
      <c r="A824" s="487">
        <v>79030201</v>
      </c>
      <c r="B824" s="485" t="s">
        <v>1293</v>
      </c>
      <c r="C824" s="485" t="s">
        <v>1436</v>
      </c>
      <c r="D824" s="485" t="s">
        <v>1587</v>
      </c>
      <c r="E824" s="485" t="s">
        <v>1381</v>
      </c>
      <c r="F824" s="486">
        <v>201700</v>
      </c>
      <c r="G824" s="486">
        <v>209912</v>
      </c>
      <c r="H824" s="485" t="s">
        <v>1382</v>
      </c>
      <c r="I824" s="485" t="s">
        <v>1383</v>
      </c>
      <c r="J824">
        <f>+VLOOKUP(A824,Plantilla_Junio_2022!$B:$B,1,0)</f>
        <v>79030201</v>
      </c>
    </row>
    <row r="825" spans="1:10">
      <c r="A825" s="487">
        <v>79030202</v>
      </c>
      <c r="B825" s="485" t="s">
        <v>1294</v>
      </c>
      <c r="C825" s="485" t="s">
        <v>1436</v>
      </c>
      <c r="D825" s="485" t="s">
        <v>1587</v>
      </c>
      <c r="E825" s="485" t="s">
        <v>1381</v>
      </c>
      <c r="F825" s="486">
        <v>201700</v>
      </c>
      <c r="G825" s="486">
        <v>209912</v>
      </c>
      <c r="H825" s="485" t="s">
        <v>1382</v>
      </c>
      <c r="I825" s="485" t="s">
        <v>1383</v>
      </c>
      <c r="J825">
        <f>+VLOOKUP(A825,Plantilla_Junio_2022!$B:$B,1,0)</f>
        <v>79030202</v>
      </c>
    </row>
    <row r="826" spans="1:10">
      <c r="A826" s="487">
        <v>79030203</v>
      </c>
      <c r="B826" s="485" t="s">
        <v>1295</v>
      </c>
      <c r="C826" s="485" t="s">
        <v>1436</v>
      </c>
      <c r="D826" s="485" t="s">
        <v>1587</v>
      </c>
      <c r="E826" s="485" t="s">
        <v>1381</v>
      </c>
      <c r="F826" s="486">
        <v>201700</v>
      </c>
      <c r="G826" s="486">
        <v>209912</v>
      </c>
      <c r="H826" s="485" t="s">
        <v>1382</v>
      </c>
      <c r="I826" s="485" t="s">
        <v>1383</v>
      </c>
      <c r="J826">
        <f>+VLOOKUP(A826,Plantilla_Junio_2022!$B:$B,1,0)</f>
        <v>79030203</v>
      </c>
    </row>
    <row r="827" spans="1:10">
      <c r="A827" s="487">
        <v>79030204</v>
      </c>
      <c r="B827" s="485" t="s">
        <v>1296</v>
      </c>
      <c r="C827" s="485" t="s">
        <v>1436</v>
      </c>
      <c r="D827" s="485" t="s">
        <v>1587</v>
      </c>
      <c r="E827" s="485" t="s">
        <v>1381</v>
      </c>
      <c r="F827" s="486">
        <v>201700</v>
      </c>
      <c r="G827" s="486">
        <v>209912</v>
      </c>
      <c r="H827" s="485" t="s">
        <v>1382</v>
      </c>
      <c r="I827" s="485" t="s">
        <v>1383</v>
      </c>
      <c r="J827">
        <f>+VLOOKUP(A827,Plantilla_Junio_2022!$B:$B,1,0)</f>
        <v>79030204</v>
      </c>
    </row>
    <row r="828" spans="1:10">
      <c r="A828" s="487">
        <v>79030206</v>
      </c>
      <c r="B828" s="485" t="s">
        <v>1297</v>
      </c>
      <c r="C828" s="485" t="s">
        <v>1436</v>
      </c>
      <c r="D828" s="485" t="s">
        <v>1587</v>
      </c>
      <c r="E828" s="485" t="s">
        <v>1381</v>
      </c>
      <c r="F828" s="486">
        <v>201700</v>
      </c>
      <c r="G828" s="486">
        <v>209912</v>
      </c>
      <c r="H828" s="485" t="s">
        <v>1382</v>
      </c>
      <c r="I828" s="485" t="s">
        <v>1383</v>
      </c>
      <c r="J828">
        <f>+VLOOKUP(A828,Plantilla_Junio_2022!$B:$B,1,0)</f>
        <v>79030206</v>
      </c>
    </row>
    <row r="829" spans="1:10">
      <c r="A829" s="487">
        <v>79030207</v>
      </c>
      <c r="B829" s="485" t="s">
        <v>1298</v>
      </c>
      <c r="C829" s="485" t="s">
        <v>1436</v>
      </c>
      <c r="D829" s="485" t="s">
        <v>1587</v>
      </c>
      <c r="E829" s="485" t="s">
        <v>1381</v>
      </c>
      <c r="F829" s="486">
        <v>201700</v>
      </c>
      <c r="G829" s="486">
        <v>209912</v>
      </c>
      <c r="H829" s="485" t="s">
        <v>1382</v>
      </c>
      <c r="I829" s="485" t="s">
        <v>1383</v>
      </c>
      <c r="J829">
        <f>+VLOOKUP(A829,Plantilla_Junio_2022!$B:$B,1,0)</f>
        <v>79030207</v>
      </c>
    </row>
    <row r="830" spans="1:10">
      <c r="A830" s="487">
        <v>79030208</v>
      </c>
      <c r="B830" s="485" t="s">
        <v>1299</v>
      </c>
      <c r="C830" s="485" t="s">
        <v>1436</v>
      </c>
      <c r="D830" s="485" t="s">
        <v>1587</v>
      </c>
      <c r="E830" s="485" t="s">
        <v>1381</v>
      </c>
      <c r="F830" s="486">
        <v>201700</v>
      </c>
      <c r="G830" s="486">
        <v>209912</v>
      </c>
      <c r="H830" s="485" t="s">
        <v>1382</v>
      </c>
      <c r="I830" s="485" t="s">
        <v>1383</v>
      </c>
      <c r="J830">
        <f>+VLOOKUP(A830,Plantilla_Junio_2022!$B:$B,1,0)</f>
        <v>79030208</v>
      </c>
    </row>
    <row r="831" spans="1:10">
      <c r="A831" s="487">
        <v>79030209</v>
      </c>
      <c r="B831" s="485" t="s">
        <v>1300</v>
      </c>
      <c r="C831" s="485" t="s">
        <v>1436</v>
      </c>
      <c r="D831" s="485" t="s">
        <v>1587</v>
      </c>
      <c r="E831" s="485" t="s">
        <v>1381</v>
      </c>
      <c r="F831" s="486">
        <v>201700</v>
      </c>
      <c r="G831" s="486">
        <v>209912</v>
      </c>
      <c r="H831" s="485" t="s">
        <v>1382</v>
      </c>
      <c r="I831" s="485" t="s">
        <v>1383</v>
      </c>
      <c r="J831">
        <f>+VLOOKUP(A831,Plantilla_Junio_2022!$B:$B,1,0)</f>
        <v>79030209</v>
      </c>
    </row>
    <row r="832" spans="1:10">
      <c r="A832" s="487">
        <v>79030210</v>
      </c>
      <c r="B832" s="485" t="s">
        <v>1301</v>
      </c>
      <c r="C832" s="485" t="s">
        <v>1436</v>
      </c>
      <c r="D832" s="485" t="s">
        <v>1587</v>
      </c>
      <c r="E832" s="485" t="s">
        <v>1381</v>
      </c>
      <c r="F832" s="486">
        <v>201700</v>
      </c>
      <c r="G832" s="486">
        <v>209912</v>
      </c>
      <c r="H832" s="485" t="s">
        <v>1382</v>
      </c>
      <c r="I832" s="485" t="s">
        <v>1383</v>
      </c>
      <c r="J832">
        <f>+VLOOKUP(A832,Plantilla_Junio_2022!$B:$B,1,0)</f>
        <v>79030210</v>
      </c>
    </row>
    <row r="833" spans="1:10">
      <c r="A833" s="487">
        <v>79030211</v>
      </c>
      <c r="B833" s="485" t="s">
        <v>1302</v>
      </c>
      <c r="C833" s="485" t="s">
        <v>1436</v>
      </c>
      <c r="D833" s="485" t="s">
        <v>1587</v>
      </c>
      <c r="E833" s="485" t="s">
        <v>1381</v>
      </c>
      <c r="F833" s="486">
        <v>201700</v>
      </c>
      <c r="G833" s="486">
        <v>209912</v>
      </c>
      <c r="H833" s="485" t="s">
        <v>1382</v>
      </c>
      <c r="I833" s="485" t="s">
        <v>1383</v>
      </c>
      <c r="J833">
        <f>+VLOOKUP(A833,Plantilla_Junio_2022!$B:$B,1,0)</f>
        <v>79030211</v>
      </c>
    </row>
    <row r="834" spans="1:10">
      <c r="A834" s="487">
        <v>79030212</v>
      </c>
      <c r="B834" s="485" t="s">
        <v>1303</v>
      </c>
      <c r="C834" s="485" t="s">
        <v>1436</v>
      </c>
      <c r="D834" s="485" t="s">
        <v>1587</v>
      </c>
      <c r="E834" s="485" t="s">
        <v>1381</v>
      </c>
      <c r="F834" s="486">
        <v>201700</v>
      </c>
      <c r="G834" s="486">
        <v>209912</v>
      </c>
      <c r="H834" s="485" t="s">
        <v>1382</v>
      </c>
      <c r="I834" s="485" t="s">
        <v>1383</v>
      </c>
      <c r="J834">
        <f>+VLOOKUP(A834,Plantilla_Junio_2022!$B:$B,1,0)</f>
        <v>79030212</v>
      </c>
    </row>
    <row r="835" spans="1:10">
      <c r="A835" s="487">
        <v>79030213</v>
      </c>
      <c r="B835" s="485" t="s">
        <v>1304</v>
      </c>
      <c r="C835" s="485" t="s">
        <v>1436</v>
      </c>
      <c r="D835" s="485" t="s">
        <v>1587</v>
      </c>
      <c r="E835" s="485" t="s">
        <v>1381</v>
      </c>
      <c r="F835" s="486">
        <v>201700</v>
      </c>
      <c r="G835" s="486">
        <v>209912</v>
      </c>
      <c r="H835" s="485" t="s">
        <v>1382</v>
      </c>
      <c r="I835" s="485" t="s">
        <v>1383</v>
      </c>
      <c r="J835">
        <f>+VLOOKUP(A835,Plantilla_Junio_2022!$B:$B,1,0)</f>
        <v>79030213</v>
      </c>
    </row>
    <row r="836" spans="1:10">
      <c r="A836" s="487">
        <v>79030214</v>
      </c>
      <c r="B836" s="485" t="s">
        <v>1305</v>
      </c>
      <c r="C836" s="485" t="s">
        <v>1436</v>
      </c>
      <c r="D836" s="485" t="s">
        <v>1587</v>
      </c>
      <c r="E836" s="485" t="s">
        <v>1381</v>
      </c>
      <c r="F836" s="486">
        <v>201700</v>
      </c>
      <c r="G836" s="486">
        <v>209912</v>
      </c>
      <c r="H836" s="485" t="s">
        <v>1382</v>
      </c>
      <c r="I836" s="485" t="s">
        <v>1383</v>
      </c>
      <c r="J836">
        <f>+VLOOKUP(A836,Plantilla_Junio_2022!$B:$B,1,0)</f>
        <v>79030214</v>
      </c>
    </row>
    <row r="837" spans="1:10">
      <c r="A837" s="487">
        <v>79030215</v>
      </c>
      <c r="B837" s="485" t="s">
        <v>1306</v>
      </c>
      <c r="C837" s="485" t="s">
        <v>1436</v>
      </c>
      <c r="D837" s="485" t="s">
        <v>1587</v>
      </c>
      <c r="E837" s="485" t="s">
        <v>1381</v>
      </c>
      <c r="F837" s="486">
        <v>201700</v>
      </c>
      <c r="G837" s="486">
        <v>209912</v>
      </c>
      <c r="H837" s="485" t="s">
        <v>1382</v>
      </c>
      <c r="I837" s="485" t="s">
        <v>1383</v>
      </c>
      <c r="J837">
        <f>+VLOOKUP(A837,Plantilla_Junio_2022!$B:$B,1,0)</f>
        <v>79030215</v>
      </c>
    </row>
    <row r="838" spans="1:10">
      <c r="A838" s="487">
        <v>79030216</v>
      </c>
      <c r="B838" s="485" t="s">
        <v>1307</v>
      </c>
      <c r="C838" s="485" t="s">
        <v>1436</v>
      </c>
      <c r="D838" s="485" t="s">
        <v>1587</v>
      </c>
      <c r="E838" s="485" t="s">
        <v>1381</v>
      </c>
      <c r="F838" s="486">
        <v>201700</v>
      </c>
      <c r="G838" s="486">
        <v>209912</v>
      </c>
      <c r="H838" s="485" t="s">
        <v>1382</v>
      </c>
      <c r="I838" s="485" t="s">
        <v>1383</v>
      </c>
      <c r="J838">
        <f>+VLOOKUP(A838,Plantilla_Junio_2022!$B:$B,1,0)</f>
        <v>79030216</v>
      </c>
    </row>
    <row r="839" spans="1:10">
      <c r="A839" s="487">
        <v>79030217</v>
      </c>
      <c r="B839" s="485" t="s">
        <v>1308</v>
      </c>
      <c r="C839" s="485" t="s">
        <v>1436</v>
      </c>
      <c r="D839" s="485" t="s">
        <v>1587</v>
      </c>
      <c r="E839" s="485" t="s">
        <v>1381</v>
      </c>
      <c r="F839" s="486">
        <v>201700</v>
      </c>
      <c r="G839" s="486">
        <v>209912</v>
      </c>
      <c r="H839" s="485" t="s">
        <v>1382</v>
      </c>
      <c r="I839" s="485" t="s">
        <v>1383</v>
      </c>
      <c r="J839">
        <f>+VLOOKUP(A839,Plantilla_Junio_2022!$B:$B,1,0)</f>
        <v>79030217</v>
      </c>
    </row>
    <row r="840" spans="1:10">
      <c r="A840" s="487">
        <v>79030218</v>
      </c>
      <c r="B840" s="485" t="s">
        <v>1309</v>
      </c>
      <c r="C840" s="485" t="s">
        <v>1436</v>
      </c>
      <c r="D840" s="485" t="s">
        <v>1587</v>
      </c>
      <c r="E840" s="485" t="s">
        <v>1381</v>
      </c>
      <c r="F840" s="486">
        <v>201700</v>
      </c>
      <c r="G840" s="486">
        <v>209912</v>
      </c>
      <c r="H840" s="485" t="s">
        <v>1382</v>
      </c>
      <c r="I840" s="485" t="s">
        <v>1383</v>
      </c>
      <c r="J840">
        <f>+VLOOKUP(A840,Plantilla_Junio_2022!$B:$B,1,0)</f>
        <v>79030218</v>
      </c>
    </row>
    <row r="841" spans="1:10">
      <c r="A841" s="487">
        <v>79030219</v>
      </c>
      <c r="B841" s="485" t="s">
        <v>1310</v>
      </c>
      <c r="C841" s="485" t="s">
        <v>1452</v>
      </c>
      <c r="D841" s="485" t="s">
        <v>1587</v>
      </c>
      <c r="E841" s="485" t="s">
        <v>1381</v>
      </c>
      <c r="F841" s="486">
        <v>201700</v>
      </c>
      <c r="G841" s="486">
        <v>209912</v>
      </c>
      <c r="H841" s="485" t="s">
        <v>1382</v>
      </c>
      <c r="I841" s="485" t="s">
        <v>1383</v>
      </c>
      <c r="J841">
        <f>+VLOOKUP(A841,Plantilla_Junio_2022!$B:$B,1,0)</f>
        <v>79030219</v>
      </c>
    </row>
    <row r="842" spans="1:10">
      <c r="A842" s="487">
        <v>79030220</v>
      </c>
      <c r="B842" s="485" t="s">
        <v>1311</v>
      </c>
      <c r="C842" s="485" t="s">
        <v>1436</v>
      </c>
      <c r="D842" s="485" t="s">
        <v>1587</v>
      </c>
      <c r="E842" s="485" t="s">
        <v>1381</v>
      </c>
      <c r="F842" s="486">
        <v>201700</v>
      </c>
      <c r="G842" s="486">
        <v>209912</v>
      </c>
      <c r="H842" s="485" t="s">
        <v>1382</v>
      </c>
      <c r="I842" s="485" t="s">
        <v>1383</v>
      </c>
      <c r="J842">
        <f>+VLOOKUP(A842,Plantilla_Junio_2022!$B:$B,1,0)</f>
        <v>79030220</v>
      </c>
    </row>
    <row r="843" spans="1:10">
      <c r="A843" s="487">
        <v>79030221</v>
      </c>
      <c r="B843" s="485" t="s">
        <v>1299</v>
      </c>
      <c r="C843" s="485" t="s">
        <v>1436</v>
      </c>
      <c r="D843" s="485" t="s">
        <v>1587</v>
      </c>
      <c r="E843" s="485" t="s">
        <v>1381</v>
      </c>
      <c r="F843" s="486">
        <v>201700</v>
      </c>
      <c r="G843" s="486">
        <v>209912</v>
      </c>
      <c r="H843" s="485" t="s">
        <v>1382</v>
      </c>
      <c r="I843" s="485" t="s">
        <v>1383</v>
      </c>
      <c r="J843">
        <f>+VLOOKUP(A843,Plantilla_Junio_2022!$B:$B,1,0)</f>
        <v>79030221</v>
      </c>
    </row>
    <row r="844" spans="1:10">
      <c r="A844" s="487">
        <v>79030222</v>
      </c>
      <c r="B844" s="485" t="s">
        <v>1312</v>
      </c>
      <c r="C844" s="485" t="s">
        <v>1436</v>
      </c>
      <c r="D844" s="485" t="s">
        <v>1587</v>
      </c>
      <c r="E844" s="485" t="s">
        <v>1381</v>
      </c>
      <c r="F844" s="486">
        <v>201700</v>
      </c>
      <c r="G844" s="486">
        <v>209912</v>
      </c>
      <c r="H844" s="485" t="s">
        <v>1382</v>
      </c>
      <c r="I844" s="485" t="s">
        <v>1383</v>
      </c>
      <c r="J844">
        <f>+VLOOKUP(A844,Plantilla_Junio_2022!$B:$B,1,0)</f>
        <v>79030222</v>
      </c>
    </row>
    <row r="845" spans="1:10">
      <c r="A845" s="487">
        <v>79030223</v>
      </c>
      <c r="B845" s="485" t="s">
        <v>1313</v>
      </c>
      <c r="C845" s="485" t="s">
        <v>1436</v>
      </c>
      <c r="D845" s="485" t="s">
        <v>1587</v>
      </c>
      <c r="E845" s="485" t="s">
        <v>1381</v>
      </c>
      <c r="F845" s="486">
        <v>201700</v>
      </c>
      <c r="G845" s="486">
        <v>209912</v>
      </c>
      <c r="H845" s="485" t="s">
        <v>1382</v>
      </c>
      <c r="I845" s="485" t="s">
        <v>1383</v>
      </c>
      <c r="J845">
        <f>+VLOOKUP(A845,Plantilla_Junio_2022!$B:$B,1,0)</f>
        <v>79030223</v>
      </c>
    </row>
    <row r="846" spans="1:10">
      <c r="A846" s="487">
        <v>79030224</v>
      </c>
      <c r="B846" s="485" t="s">
        <v>1314</v>
      </c>
      <c r="C846" s="485" t="s">
        <v>1436</v>
      </c>
      <c r="D846" s="485" t="s">
        <v>1587</v>
      </c>
      <c r="E846" s="485" t="s">
        <v>1381</v>
      </c>
      <c r="F846" s="486">
        <v>201700</v>
      </c>
      <c r="G846" s="486">
        <v>209912</v>
      </c>
      <c r="H846" s="485" t="s">
        <v>1382</v>
      </c>
      <c r="I846" s="485" t="s">
        <v>1383</v>
      </c>
      <c r="J846">
        <f>+VLOOKUP(A846,Plantilla_Junio_2022!$B:$B,1,0)</f>
        <v>79030224</v>
      </c>
    </row>
    <row r="847" spans="1:10">
      <c r="A847" s="487">
        <v>79030225</v>
      </c>
      <c r="B847" s="485" t="s">
        <v>1309</v>
      </c>
      <c r="C847" s="485" t="s">
        <v>1436</v>
      </c>
      <c r="D847" s="485" t="s">
        <v>1587</v>
      </c>
      <c r="E847" s="485" t="s">
        <v>1381</v>
      </c>
      <c r="F847" s="486">
        <v>201700</v>
      </c>
      <c r="G847" s="486">
        <v>209912</v>
      </c>
      <c r="H847" s="485" t="s">
        <v>1382</v>
      </c>
      <c r="I847" s="485" t="s">
        <v>1383</v>
      </c>
      <c r="J847">
        <f>+VLOOKUP(A847,Plantilla_Junio_2022!$B:$B,1,0)</f>
        <v>79030225</v>
      </c>
    </row>
    <row r="848" spans="1:10">
      <c r="A848" s="487">
        <v>79030226</v>
      </c>
      <c r="B848" s="485" t="s">
        <v>1315</v>
      </c>
      <c r="C848" s="485" t="s">
        <v>1449</v>
      </c>
      <c r="D848" s="485" t="s">
        <v>1587</v>
      </c>
      <c r="E848" s="485" t="s">
        <v>1381</v>
      </c>
      <c r="F848" s="486">
        <v>201700</v>
      </c>
      <c r="G848" s="486">
        <v>209912</v>
      </c>
      <c r="H848" s="485" t="s">
        <v>1382</v>
      </c>
      <c r="I848" s="485" t="s">
        <v>1383</v>
      </c>
      <c r="J848">
        <f>+VLOOKUP(A848,Plantilla_Junio_2022!$B:$B,1,0)</f>
        <v>79030226</v>
      </c>
    </row>
    <row r="849" spans="1:10">
      <c r="A849" s="487">
        <v>79030227</v>
      </c>
      <c r="B849" s="485" t="s">
        <v>1316</v>
      </c>
      <c r="C849" s="485" t="s">
        <v>1436</v>
      </c>
      <c r="D849" s="485" t="s">
        <v>1587</v>
      </c>
      <c r="E849" s="485" t="s">
        <v>1381</v>
      </c>
      <c r="F849" s="486">
        <v>201700</v>
      </c>
      <c r="G849" s="486">
        <v>209912</v>
      </c>
      <c r="H849" s="485" t="s">
        <v>1382</v>
      </c>
      <c r="I849" s="485" t="s">
        <v>1383</v>
      </c>
      <c r="J849">
        <f>+VLOOKUP(A849,Plantilla_Junio_2022!$B:$B,1,0)</f>
        <v>79030227</v>
      </c>
    </row>
    <row r="850" spans="1:10">
      <c r="A850" s="487">
        <v>79030228</v>
      </c>
      <c r="B850" s="485" t="s">
        <v>1317</v>
      </c>
      <c r="C850" s="485" t="s">
        <v>1436</v>
      </c>
      <c r="D850" s="485" t="s">
        <v>1587</v>
      </c>
      <c r="E850" s="485" t="s">
        <v>1381</v>
      </c>
      <c r="F850" s="486">
        <v>201700</v>
      </c>
      <c r="G850" s="486">
        <v>209912</v>
      </c>
      <c r="H850" s="485" t="s">
        <v>1382</v>
      </c>
      <c r="I850" s="485" t="s">
        <v>1383</v>
      </c>
      <c r="J850">
        <f>+VLOOKUP(A850,Plantilla_Junio_2022!$B:$B,1,0)</f>
        <v>79030228</v>
      </c>
    </row>
    <row r="851" spans="1:10">
      <c r="A851" s="487">
        <v>79030229</v>
      </c>
      <c r="B851" s="485" t="s">
        <v>1318</v>
      </c>
      <c r="C851" s="485" t="s">
        <v>1436</v>
      </c>
      <c r="D851" s="485" t="s">
        <v>1587</v>
      </c>
      <c r="E851" s="485" t="s">
        <v>1381</v>
      </c>
      <c r="F851" s="486">
        <v>201700</v>
      </c>
      <c r="G851" s="486">
        <v>209912</v>
      </c>
      <c r="H851" s="485" t="s">
        <v>1382</v>
      </c>
      <c r="I851" s="485" t="s">
        <v>1383</v>
      </c>
      <c r="J851">
        <f>+VLOOKUP(A851,Plantilla_Junio_2022!$B:$B,1,0)</f>
        <v>79030229</v>
      </c>
    </row>
    <row r="852" spans="1:10">
      <c r="A852" s="487">
        <v>79030230</v>
      </c>
      <c r="B852" s="485" t="s">
        <v>1319</v>
      </c>
      <c r="C852" s="485" t="s">
        <v>1436</v>
      </c>
      <c r="D852" s="485" t="s">
        <v>1587</v>
      </c>
      <c r="E852" s="485" t="s">
        <v>1381</v>
      </c>
      <c r="F852" s="486">
        <v>201700</v>
      </c>
      <c r="G852" s="486">
        <v>209912</v>
      </c>
      <c r="H852" s="485" t="s">
        <v>1382</v>
      </c>
      <c r="I852" s="485" t="s">
        <v>1383</v>
      </c>
      <c r="J852">
        <f>+VLOOKUP(A852,Plantilla_Junio_2022!$B:$B,1,0)</f>
        <v>79030230</v>
      </c>
    </row>
    <row r="853" spans="1:10">
      <c r="A853" s="487">
        <v>79030231</v>
      </c>
      <c r="B853" s="485" t="s">
        <v>1320</v>
      </c>
      <c r="C853" s="485" t="s">
        <v>1436</v>
      </c>
      <c r="D853" s="485" t="s">
        <v>1587</v>
      </c>
      <c r="E853" s="485" t="s">
        <v>1381</v>
      </c>
      <c r="F853" s="486">
        <v>201700</v>
      </c>
      <c r="G853" s="486">
        <v>209912</v>
      </c>
      <c r="H853" s="485" t="s">
        <v>1382</v>
      </c>
      <c r="I853" s="485" t="s">
        <v>1383</v>
      </c>
      <c r="J853">
        <f>+VLOOKUP(A853,Plantilla_Junio_2022!$B:$B,1,0)</f>
        <v>79030231</v>
      </c>
    </row>
    <row r="854" spans="1:10">
      <c r="A854" s="487">
        <v>79030232</v>
      </c>
      <c r="B854" s="485" t="s">
        <v>1321</v>
      </c>
      <c r="C854" s="485" t="s">
        <v>1436</v>
      </c>
      <c r="D854" s="485" t="s">
        <v>1587</v>
      </c>
      <c r="E854" s="485" t="s">
        <v>1381</v>
      </c>
      <c r="F854" s="486">
        <v>201700</v>
      </c>
      <c r="G854" s="486">
        <v>209912</v>
      </c>
      <c r="H854" s="485" t="s">
        <v>1382</v>
      </c>
      <c r="I854" s="485" t="s">
        <v>1383</v>
      </c>
      <c r="J854">
        <f>+VLOOKUP(A854,Plantilla_Junio_2022!$B:$B,1,0)</f>
        <v>79030232</v>
      </c>
    </row>
    <row r="855" spans="1:10">
      <c r="A855" s="487">
        <v>79030270</v>
      </c>
      <c r="B855" s="485" t="s">
        <v>1322</v>
      </c>
      <c r="C855" s="485" t="s">
        <v>1403</v>
      </c>
      <c r="D855" s="485" t="s">
        <v>1587</v>
      </c>
      <c r="E855" s="485" t="s">
        <v>1381</v>
      </c>
      <c r="F855" s="486">
        <v>201700</v>
      </c>
      <c r="G855" s="486">
        <v>209912</v>
      </c>
      <c r="H855" s="485" t="s">
        <v>1405</v>
      </c>
      <c r="I855" s="485" t="s">
        <v>1383</v>
      </c>
      <c r="J855">
        <f>+VLOOKUP(A855,Plantilla_Junio_2022!$B:$B,1,0)</f>
        <v>79030270</v>
      </c>
    </row>
    <row r="856" spans="1:10">
      <c r="A856" s="487">
        <v>79030294</v>
      </c>
      <c r="B856" s="485" t="s">
        <v>1323</v>
      </c>
      <c r="C856" s="485" t="s">
        <v>1396</v>
      </c>
      <c r="D856" s="485" t="s">
        <v>1587</v>
      </c>
      <c r="E856" s="485" t="s">
        <v>1381</v>
      </c>
      <c r="F856" s="486">
        <v>201700</v>
      </c>
      <c r="G856" s="486">
        <v>209912</v>
      </c>
      <c r="H856" s="485" t="s">
        <v>1382</v>
      </c>
      <c r="I856" s="485" t="s">
        <v>1383</v>
      </c>
      <c r="J856">
        <f>+VLOOKUP(A856,Plantilla_Junio_2022!$B:$B,1,0)</f>
        <v>79030294</v>
      </c>
    </row>
    <row r="857" spans="1:10">
      <c r="A857" s="487">
        <v>79030295</v>
      </c>
      <c r="B857" s="485" t="s">
        <v>1324</v>
      </c>
      <c r="C857" s="485" t="s">
        <v>1436</v>
      </c>
      <c r="D857" s="485" t="s">
        <v>1587</v>
      </c>
      <c r="E857" s="485" t="s">
        <v>1381</v>
      </c>
      <c r="F857" s="486">
        <v>201700</v>
      </c>
      <c r="G857" s="486">
        <v>209912</v>
      </c>
      <c r="H857" s="485" t="s">
        <v>1382</v>
      </c>
      <c r="I857" s="485" t="s">
        <v>1383</v>
      </c>
      <c r="J857">
        <f>+VLOOKUP(A857,Plantilla_Junio_2022!$B:$B,1,0)</f>
        <v>79030295</v>
      </c>
    </row>
    <row r="858" spans="1:10">
      <c r="A858" s="487">
        <v>79030296</v>
      </c>
      <c r="B858" s="485" t="s">
        <v>1325</v>
      </c>
      <c r="C858" s="485" t="s">
        <v>1436</v>
      </c>
      <c r="D858" s="485" t="s">
        <v>1587</v>
      </c>
      <c r="E858" s="485" t="s">
        <v>1381</v>
      </c>
      <c r="F858" s="486">
        <v>201700</v>
      </c>
      <c r="G858" s="486">
        <v>209912</v>
      </c>
      <c r="H858" s="485" t="s">
        <v>1382</v>
      </c>
      <c r="I858" s="485" t="s">
        <v>1383</v>
      </c>
      <c r="J858">
        <f>+VLOOKUP(A858,Plantilla_Junio_2022!$B:$B,1,0)</f>
        <v>79030296</v>
      </c>
    </row>
    <row r="859" spans="1:10">
      <c r="A859" s="487">
        <v>79030298</v>
      </c>
      <c r="B859" s="485" t="s">
        <v>1326</v>
      </c>
      <c r="C859" s="485" t="s">
        <v>1396</v>
      </c>
      <c r="D859" s="485" t="s">
        <v>1587</v>
      </c>
      <c r="E859" s="485" t="s">
        <v>1381</v>
      </c>
      <c r="F859" s="486">
        <v>201700</v>
      </c>
      <c r="G859" s="486">
        <v>209912</v>
      </c>
      <c r="H859" s="485" t="s">
        <v>1382</v>
      </c>
      <c r="I859" s="485" t="s">
        <v>1383</v>
      </c>
      <c r="J859">
        <f>+VLOOKUP(A859,Plantilla_Junio_2022!$B:$B,1,0)</f>
        <v>79030298</v>
      </c>
    </row>
    <row r="860" spans="1:10">
      <c r="A860" s="487">
        <v>79030299</v>
      </c>
      <c r="B860" s="485" t="s">
        <v>1327</v>
      </c>
      <c r="C860" s="485" t="s">
        <v>1436</v>
      </c>
      <c r="D860" s="485" t="s">
        <v>1587</v>
      </c>
      <c r="E860" s="485" t="s">
        <v>1381</v>
      </c>
      <c r="F860" s="486">
        <v>201700</v>
      </c>
      <c r="G860" s="486">
        <v>209912</v>
      </c>
      <c r="H860" s="485" t="s">
        <v>1382</v>
      </c>
      <c r="I860" s="485" t="s">
        <v>1383</v>
      </c>
      <c r="J860">
        <f>+VLOOKUP(A860,Plantilla_Junio_2022!$B:$B,1,0)</f>
        <v>79030299</v>
      </c>
    </row>
    <row r="861" spans="1:10">
      <c r="A861" s="487">
        <v>79030301</v>
      </c>
      <c r="B861" s="485" t="s">
        <v>1328</v>
      </c>
      <c r="C861" s="485" t="s">
        <v>1449</v>
      </c>
      <c r="D861" s="485" t="s">
        <v>1588</v>
      </c>
      <c r="E861" s="485" t="s">
        <v>1381</v>
      </c>
      <c r="F861" s="486">
        <v>201700</v>
      </c>
      <c r="G861" s="486">
        <v>209912</v>
      </c>
      <c r="H861" s="485" t="s">
        <v>1382</v>
      </c>
      <c r="I861" s="485" t="s">
        <v>1383</v>
      </c>
      <c r="J861">
        <f>+VLOOKUP(A861,Plantilla_Junio_2022!$B:$B,1,0)</f>
        <v>79030301</v>
      </c>
    </row>
    <row r="862" spans="1:10">
      <c r="A862" s="487">
        <v>79030302</v>
      </c>
      <c r="B862" s="485" t="s">
        <v>1329</v>
      </c>
      <c r="C862" s="485" t="s">
        <v>1449</v>
      </c>
      <c r="D862" s="485" t="s">
        <v>1588</v>
      </c>
      <c r="E862" s="485" t="s">
        <v>1381</v>
      </c>
      <c r="F862" s="486">
        <v>201700</v>
      </c>
      <c r="G862" s="486">
        <v>209912</v>
      </c>
      <c r="H862" s="485" t="s">
        <v>1382</v>
      </c>
      <c r="I862" s="485" t="s">
        <v>1383</v>
      </c>
      <c r="J862">
        <f>+VLOOKUP(A862,Plantilla_Junio_2022!$B:$B,1,0)</f>
        <v>79030302</v>
      </c>
    </row>
    <row r="863" spans="1:10">
      <c r="A863" s="487">
        <v>79030303</v>
      </c>
      <c r="B863" s="485" t="s">
        <v>1330</v>
      </c>
      <c r="C863" s="485" t="s">
        <v>1449</v>
      </c>
      <c r="D863" s="485" t="s">
        <v>1588</v>
      </c>
      <c r="E863" s="485" t="s">
        <v>1381</v>
      </c>
      <c r="F863" s="486">
        <v>201700</v>
      </c>
      <c r="G863" s="486">
        <v>209912</v>
      </c>
      <c r="H863" s="485" t="s">
        <v>1382</v>
      </c>
      <c r="I863" s="485" t="s">
        <v>1383</v>
      </c>
      <c r="J863">
        <f>+VLOOKUP(A863,Plantilla_Junio_2022!$B:$B,1,0)</f>
        <v>79030303</v>
      </c>
    </row>
    <row r="864" spans="1:10">
      <c r="A864" s="487">
        <v>79030304</v>
      </c>
      <c r="B864" s="485" t="s">
        <v>1331</v>
      </c>
      <c r="C864" s="485" t="s">
        <v>1449</v>
      </c>
      <c r="D864" s="485" t="s">
        <v>1588</v>
      </c>
      <c r="E864" s="485" t="s">
        <v>1381</v>
      </c>
      <c r="F864" s="486">
        <v>201700</v>
      </c>
      <c r="G864" s="486">
        <v>209912</v>
      </c>
      <c r="H864" s="485" t="s">
        <v>1382</v>
      </c>
      <c r="I864" s="485" t="s">
        <v>1383</v>
      </c>
      <c r="J864">
        <f>+VLOOKUP(A864,Plantilla_Junio_2022!$B:$B,1,0)</f>
        <v>79030304</v>
      </c>
    </row>
    <row r="865" spans="1:10">
      <c r="A865" s="487">
        <v>79030305</v>
      </c>
      <c r="B865" s="485" t="s">
        <v>1332</v>
      </c>
      <c r="C865" s="485" t="s">
        <v>1449</v>
      </c>
      <c r="D865" s="485" t="s">
        <v>1588</v>
      </c>
      <c r="E865" s="485" t="s">
        <v>1381</v>
      </c>
      <c r="F865" s="486">
        <v>201700</v>
      </c>
      <c r="G865" s="486">
        <v>209912</v>
      </c>
      <c r="H865" s="485" t="s">
        <v>1382</v>
      </c>
      <c r="I865" s="485" t="s">
        <v>1383</v>
      </c>
      <c r="J865">
        <f>+VLOOKUP(A865,Plantilla_Junio_2022!$B:$B,1,0)</f>
        <v>79030305</v>
      </c>
    </row>
    <row r="866" spans="1:10">
      <c r="A866" s="487">
        <v>79030306</v>
      </c>
      <c r="B866" s="485" t="s">
        <v>1333</v>
      </c>
      <c r="C866" s="485" t="s">
        <v>1449</v>
      </c>
      <c r="D866" s="485" t="s">
        <v>1588</v>
      </c>
      <c r="E866" s="485" t="s">
        <v>1381</v>
      </c>
      <c r="F866" s="486">
        <v>201700</v>
      </c>
      <c r="G866" s="486">
        <v>209912</v>
      </c>
      <c r="H866" s="485" t="s">
        <v>1382</v>
      </c>
      <c r="I866" s="485" t="s">
        <v>1383</v>
      </c>
      <c r="J866">
        <f>+VLOOKUP(A866,Plantilla_Junio_2022!$B:$B,1,0)</f>
        <v>79030306</v>
      </c>
    </row>
    <row r="867" spans="1:10">
      <c r="A867" s="487">
        <v>79030307</v>
      </c>
      <c r="B867" s="485" t="s">
        <v>1334</v>
      </c>
      <c r="C867" s="485" t="s">
        <v>1436</v>
      </c>
      <c r="D867" s="485" t="s">
        <v>1588</v>
      </c>
      <c r="E867" s="485" t="s">
        <v>1381</v>
      </c>
      <c r="F867" s="486">
        <v>201700</v>
      </c>
      <c r="G867" s="486">
        <v>209912</v>
      </c>
      <c r="H867" s="485" t="s">
        <v>1382</v>
      </c>
      <c r="I867" s="485" t="s">
        <v>1383</v>
      </c>
      <c r="J867">
        <f>+VLOOKUP(A867,Plantilla_Junio_2022!$B:$B,1,0)</f>
        <v>79030307</v>
      </c>
    </row>
    <row r="868" spans="1:10">
      <c r="A868" s="487">
        <v>79030308</v>
      </c>
      <c r="B868" s="485" t="s">
        <v>1335</v>
      </c>
      <c r="C868" s="485" t="s">
        <v>1436</v>
      </c>
      <c r="D868" s="485" t="s">
        <v>1588</v>
      </c>
      <c r="E868" s="485" t="s">
        <v>1381</v>
      </c>
      <c r="F868" s="486">
        <v>201700</v>
      </c>
      <c r="G868" s="486">
        <v>209912</v>
      </c>
      <c r="H868" s="485" t="s">
        <v>1382</v>
      </c>
      <c r="I868" s="485" t="s">
        <v>1383</v>
      </c>
      <c r="J868">
        <f>+VLOOKUP(A868,Plantilla_Junio_2022!$B:$B,1,0)</f>
        <v>79030308</v>
      </c>
    </row>
    <row r="869" spans="1:10">
      <c r="A869" s="487">
        <v>79030309</v>
      </c>
      <c r="B869" s="485" t="s">
        <v>1336</v>
      </c>
      <c r="C869" s="485" t="s">
        <v>1449</v>
      </c>
      <c r="D869" s="485" t="s">
        <v>1588</v>
      </c>
      <c r="E869" s="485" t="s">
        <v>1381</v>
      </c>
      <c r="F869" s="486">
        <v>201700</v>
      </c>
      <c r="G869" s="486">
        <v>209912</v>
      </c>
      <c r="H869" s="485" t="s">
        <v>1382</v>
      </c>
      <c r="I869" s="485" t="s">
        <v>1383</v>
      </c>
      <c r="J869">
        <f>+VLOOKUP(A869,Plantilla_Junio_2022!$B:$B,1,0)</f>
        <v>79030309</v>
      </c>
    </row>
    <row r="870" spans="1:10">
      <c r="A870" s="487">
        <v>79030310</v>
      </c>
      <c r="B870" s="485" t="s">
        <v>1337</v>
      </c>
      <c r="C870" s="485" t="s">
        <v>1449</v>
      </c>
      <c r="D870" s="485" t="s">
        <v>1588</v>
      </c>
      <c r="E870" s="485" t="s">
        <v>1381</v>
      </c>
      <c r="F870" s="486">
        <v>201700</v>
      </c>
      <c r="G870" s="486">
        <v>209912</v>
      </c>
      <c r="H870" s="485" t="s">
        <v>1382</v>
      </c>
      <c r="I870" s="485" t="s">
        <v>1383</v>
      </c>
      <c r="J870">
        <f>+VLOOKUP(A870,Plantilla_Junio_2022!$B:$B,1,0)</f>
        <v>79030310</v>
      </c>
    </row>
    <row r="871" spans="1:10">
      <c r="A871" s="487">
        <v>79030311</v>
      </c>
      <c r="B871" s="485" t="s">
        <v>1338</v>
      </c>
      <c r="C871" s="485" t="s">
        <v>1449</v>
      </c>
      <c r="D871" s="485" t="s">
        <v>1588</v>
      </c>
      <c r="E871" s="485" t="s">
        <v>1381</v>
      </c>
      <c r="F871" s="486">
        <v>201700</v>
      </c>
      <c r="G871" s="486">
        <v>209912</v>
      </c>
      <c r="H871" s="485" t="s">
        <v>1382</v>
      </c>
      <c r="I871" s="485" t="s">
        <v>1383</v>
      </c>
      <c r="J871">
        <f>+VLOOKUP(A871,Plantilla_Junio_2022!$B:$B,1,0)</f>
        <v>79030311</v>
      </c>
    </row>
    <row r="872" spans="1:10">
      <c r="A872" s="487">
        <v>79030312</v>
      </c>
      <c r="B872" s="485" t="s">
        <v>1339</v>
      </c>
      <c r="C872" s="485" t="s">
        <v>1452</v>
      </c>
      <c r="D872" s="485" t="s">
        <v>1588</v>
      </c>
      <c r="E872" s="485" t="s">
        <v>1381</v>
      </c>
      <c r="F872" s="486">
        <v>201700</v>
      </c>
      <c r="G872" s="486">
        <v>209912</v>
      </c>
      <c r="H872" s="485" t="s">
        <v>1382</v>
      </c>
      <c r="I872" s="485" t="s">
        <v>1383</v>
      </c>
      <c r="J872">
        <f>+VLOOKUP(A872,Plantilla_Junio_2022!$B:$B,1,0)</f>
        <v>79030312</v>
      </c>
    </row>
    <row r="873" spans="1:10">
      <c r="A873" s="487">
        <v>79030313</v>
      </c>
      <c r="B873" s="485" t="s">
        <v>1340</v>
      </c>
      <c r="C873" s="485" t="s">
        <v>1436</v>
      </c>
      <c r="D873" s="485" t="s">
        <v>1588</v>
      </c>
      <c r="E873" s="485" t="s">
        <v>1381</v>
      </c>
      <c r="F873" s="486">
        <v>201700</v>
      </c>
      <c r="G873" s="486">
        <v>209912</v>
      </c>
      <c r="H873" s="485" t="s">
        <v>1382</v>
      </c>
      <c r="I873" s="485" t="s">
        <v>1383</v>
      </c>
      <c r="J873">
        <f>+VLOOKUP(A873,Plantilla_Junio_2022!$B:$B,1,0)</f>
        <v>79030313</v>
      </c>
    </row>
    <row r="874" spans="1:10">
      <c r="A874" s="487">
        <v>79030314</v>
      </c>
      <c r="B874" s="485" t="s">
        <v>1341</v>
      </c>
      <c r="C874" s="485" t="s">
        <v>1403</v>
      </c>
      <c r="D874" s="485" t="s">
        <v>1588</v>
      </c>
      <c r="E874" s="485" t="s">
        <v>1381</v>
      </c>
      <c r="F874" s="486">
        <v>201700</v>
      </c>
      <c r="G874" s="486">
        <v>209912</v>
      </c>
      <c r="H874" s="485" t="s">
        <v>1405</v>
      </c>
      <c r="I874" s="485" t="s">
        <v>1383</v>
      </c>
      <c r="J874">
        <f>+VLOOKUP(A874,Plantilla_Junio_2022!$B:$B,1,0)</f>
        <v>79030314</v>
      </c>
    </row>
    <row r="875" spans="1:10">
      <c r="A875" s="487">
        <v>79030315</v>
      </c>
      <c r="B875" s="485" t="s">
        <v>1321</v>
      </c>
      <c r="C875" s="485" t="s">
        <v>1452</v>
      </c>
      <c r="D875" s="485" t="s">
        <v>1588</v>
      </c>
      <c r="E875" s="485" t="s">
        <v>1381</v>
      </c>
      <c r="F875" s="486">
        <v>201700</v>
      </c>
      <c r="G875" s="486">
        <v>209912</v>
      </c>
      <c r="H875" s="485" t="s">
        <v>1382</v>
      </c>
      <c r="I875" s="485" t="s">
        <v>1383</v>
      </c>
      <c r="J875">
        <f>+VLOOKUP(A875,Plantilla_Junio_2022!$B:$B,1,0)</f>
        <v>79030315</v>
      </c>
    </row>
    <row r="876" spans="1:10">
      <c r="A876" s="487">
        <v>79030316</v>
      </c>
      <c r="B876" s="485" t="s">
        <v>1320</v>
      </c>
      <c r="C876" s="485" t="s">
        <v>1452</v>
      </c>
      <c r="D876" s="485" t="s">
        <v>1588</v>
      </c>
      <c r="E876" s="485" t="s">
        <v>1381</v>
      </c>
      <c r="F876" s="486">
        <v>201700</v>
      </c>
      <c r="G876" s="486">
        <v>209912</v>
      </c>
      <c r="H876" s="485" t="s">
        <v>1382</v>
      </c>
      <c r="I876" s="485" t="s">
        <v>1383</v>
      </c>
      <c r="J876">
        <f>+VLOOKUP(A876,Plantilla_Junio_2022!$B:$B,1,0)</f>
        <v>79030316</v>
      </c>
    </row>
    <row r="877" spans="1:10">
      <c r="A877" s="487">
        <v>79030317</v>
      </c>
      <c r="B877" s="485" t="s">
        <v>1342</v>
      </c>
      <c r="C877" s="485" t="s">
        <v>1449</v>
      </c>
      <c r="D877" s="485" t="s">
        <v>1588</v>
      </c>
      <c r="E877" s="485" t="s">
        <v>1381</v>
      </c>
      <c r="F877" s="486">
        <v>201700</v>
      </c>
      <c r="G877" s="486">
        <v>209912</v>
      </c>
      <c r="H877" s="485" t="s">
        <v>1382</v>
      </c>
      <c r="I877" s="485" t="s">
        <v>1383</v>
      </c>
      <c r="J877">
        <f>+VLOOKUP(A877,Plantilla_Junio_2022!$B:$B,1,0)</f>
        <v>79030317</v>
      </c>
    </row>
    <row r="878" spans="1:10">
      <c r="A878" s="487">
        <v>79030318</v>
      </c>
      <c r="B878" s="485" t="s">
        <v>1343</v>
      </c>
      <c r="C878" s="485" t="s">
        <v>1449</v>
      </c>
      <c r="D878" s="485" t="s">
        <v>1588</v>
      </c>
      <c r="E878" s="485" t="s">
        <v>1381</v>
      </c>
      <c r="F878" s="486">
        <v>201700</v>
      </c>
      <c r="G878" s="486">
        <v>209912</v>
      </c>
      <c r="H878" s="485" t="s">
        <v>1382</v>
      </c>
      <c r="I878" s="485" t="s">
        <v>1383</v>
      </c>
      <c r="J878">
        <f>+VLOOKUP(A878,Plantilla_Junio_2022!$B:$B,1,0)</f>
        <v>79030318</v>
      </c>
    </row>
    <row r="879" spans="1:10">
      <c r="A879" s="487">
        <v>79030326</v>
      </c>
      <c r="B879" s="485" t="s">
        <v>1344</v>
      </c>
      <c r="C879" s="485" t="s">
        <v>1449</v>
      </c>
      <c r="D879" s="485" t="s">
        <v>1588</v>
      </c>
      <c r="E879" s="485" t="s">
        <v>1381</v>
      </c>
      <c r="F879" s="486">
        <v>201700</v>
      </c>
      <c r="G879" s="486">
        <v>209912</v>
      </c>
      <c r="H879" s="485" t="s">
        <v>1382</v>
      </c>
      <c r="I879" s="485" t="s">
        <v>1383</v>
      </c>
      <c r="J879">
        <f>+VLOOKUP(A879,Plantilla_Junio_2022!$B:$B,1,0)</f>
        <v>79030326</v>
      </c>
    </row>
    <row r="880" spans="1:10">
      <c r="A880" s="487">
        <v>79030327</v>
      </c>
      <c r="B880" s="485" t="s">
        <v>1345</v>
      </c>
      <c r="C880" s="485" t="s">
        <v>1449</v>
      </c>
      <c r="D880" s="485" t="s">
        <v>1588</v>
      </c>
      <c r="E880" s="485" t="s">
        <v>1381</v>
      </c>
      <c r="F880" s="486">
        <v>201700</v>
      </c>
      <c r="G880" s="486">
        <v>209912</v>
      </c>
      <c r="H880" s="485" t="s">
        <v>1382</v>
      </c>
      <c r="I880" s="485" t="s">
        <v>1383</v>
      </c>
      <c r="J880">
        <f>+VLOOKUP(A880,Plantilla_Junio_2022!$B:$B,1,0)</f>
        <v>79030327</v>
      </c>
    </row>
    <row r="881" spans="1:10">
      <c r="A881" s="487">
        <v>79030401</v>
      </c>
      <c r="B881" s="485" t="s">
        <v>1346</v>
      </c>
      <c r="C881" s="485" t="s">
        <v>1453</v>
      </c>
      <c r="D881" s="485" t="s">
        <v>1589</v>
      </c>
      <c r="E881" s="485" t="s">
        <v>1381</v>
      </c>
      <c r="F881" s="486">
        <v>201700</v>
      </c>
      <c r="G881" s="486">
        <v>209912</v>
      </c>
      <c r="H881" s="485" t="s">
        <v>1382</v>
      </c>
      <c r="I881" s="485" t="s">
        <v>1383</v>
      </c>
      <c r="J881">
        <f>+VLOOKUP(A881,Plantilla_Junio_2022!$B:$B,1,0)</f>
        <v>79030401</v>
      </c>
    </row>
    <row r="882" spans="1:10">
      <c r="A882" s="487">
        <v>79030501</v>
      </c>
      <c r="B882" s="485" t="s">
        <v>1347</v>
      </c>
      <c r="C882" s="485" t="s">
        <v>1449</v>
      </c>
      <c r="D882" s="485" t="s">
        <v>1590</v>
      </c>
      <c r="E882" s="485" t="s">
        <v>1381</v>
      </c>
      <c r="F882" s="486">
        <v>201700</v>
      </c>
      <c r="G882" s="486">
        <v>209912</v>
      </c>
      <c r="H882" s="485" t="s">
        <v>1382</v>
      </c>
      <c r="I882" s="485" t="s">
        <v>1383</v>
      </c>
      <c r="J882">
        <f>+VLOOKUP(A882,Plantilla_Junio_2022!$B:$B,1,0)</f>
        <v>79030501</v>
      </c>
    </row>
    <row r="883" spans="1:10">
      <c r="A883" s="487">
        <v>79030502</v>
      </c>
      <c r="B883" s="485" t="s">
        <v>1348</v>
      </c>
      <c r="C883" s="485" t="s">
        <v>1449</v>
      </c>
      <c r="D883" s="485" t="s">
        <v>1590</v>
      </c>
      <c r="E883" s="485" t="s">
        <v>1381</v>
      </c>
      <c r="F883" s="486">
        <v>201700</v>
      </c>
      <c r="G883" s="486">
        <v>209912</v>
      </c>
      <c r="H883" s="485" t="s">
        <v>1382</v>
      </c>
      <c r="I883" s="485" t="s">
        <v>1383</v>
      </c>
      <c r="J883">
        <f>+VLOOKUP(A883,Plantilla_Junio_2022!$B:$B,1,0)</f>
        <v>79030502</v>
      </c>
    </row>
    <row r="884" spans="1:10">
      <c r="A884" s="487">
        <v>79030503</v>
      </c>
      <c r="B884" s="485" t="s">
        <v>1349</v>
      </c>
      <c r="C884" s="485" t="s">
        <v>1449</v>
      </c>
      <c r="D884" s="485" t="s">
        <v>1590</v>
      </c>
      <c r="E884" s="485" t="s">
        <v>1381</v>
      </c>
      <c r="F884" s="486">
        <v>201700</v>
      </c>
      <c r="G884" s="486">
        <v>209912</v>
      </c>
      <c r="H884" s="485" t="s">
        <v>1382</v>
      </c>
      <c r="I884" s="485" t="s">
        <v>1383</v>
      </c>
      <c r="J884">
        <f>+VLOOKUP(A884,Plantilla_Junio_2022!$B:$B,1,0)</f>
        <v>79030503</v>
      </c>
    </row>
    <row r="885" spans="1:10">
      <c r="A885" s="487">
        <v>79030504</v>
      </c>
      <c r="B885" s="485" t="s">
        <v>1350</v>
      </c>
      <c r="C885" s="485" t="s">
        <v>1449</v>
      </c>
      <c r="D885" s="485" t="s">
        <v>1590</v>
      </c>
      <c r="E885" s="485" t="s">
        <v>1381</v>
      </c>
      <c r="F885" s="486">
        <v>201700</v>
      </c>
      <c r="G885" s="486">
        <v>209912</v>
      </c>
      <c r="H885" s="485" t="s">
        <v>1382</v>
      </c>
      <c r="I885" s="485" t="s">
        <v>1383</v>
      </c>
      <c r="J885">
        <f>+VLOOKUP(A885,Plantilla_Junio_2022!$B:$B,1,0)</f>
        <v>79030504</v>
      </c>
    </row>
    <row r="886" spans="1:10">
      <c r="A886" s="487">
        <v>79030601</v>
      </c>
      <c r="B886" s="485" t="s">
        <v>1351</v>
      </c>
      <c r="C886" s="485" t="s">
        <v>1449</v>
      </c>
      <c r="D886" s="485" t="s">
        <v>1591</v>
      </c>
      <c r="E886" s="485" t="s">
        <v>1381</v>
      </c>
      <c r="F886" s="486">
        <v>201700</v>
      </c>
      <c r="G886" s="486">
        <v>209912</v>
      </c>
      <c r="H886" s="485" t="s">
        <v>1382</v>
      </c>
      <c r="I886" s="485" t="s">
        <v>1383</v>
      </c>
      <c r="J886">
        <f>+VLOOKUP(A886,Plantilla_Junio_2022!$B:$B,1,0)</f>
        <v>79030601</v>
      </c>
    </row>
    <row r="887" spans="1:10">
      <c r="A887" s="487">
        <v>79030602</v>
      </c>
      <c r="B887" s="485" t="s">
        <v>1352</v>
      </c>
      <c r="C887" s="485" t="s">
        <v>1449</v>
      </c>
      <c r="D887" s="485" t="s">
        <v>1591</v>
      </c>
      <c r="E887" s="485" t="s">
        <v>1381</v>
      </c>
      <c r="F887" s="486">
        <v>201700</v>
      </c>
      <c r="G887" s="486">
        <v>209912</v>
      </c>
      <c r="H887" s="485" t="s">
        <v>1382</v>
      </c>
      <c r="I887" s="485" t="s">
        <v>1383</v>
      </c>
      <c r="J887">
        <f>+VLOOKUP(A887,Plantilla_Junio_2022!$B:$B,1,0)</f>
        <v>79030602</v>
      </c>
    </row>
    <row r="888" spans="1:10">
      <c r="A888" s="487">
        <v>79030603</v>
      </c>
      <c r="B888" s="485" t="s">
        <v>1353</v>
      </c>
      <c r="C888" s="485" t="s">
        <v>1449</v>
      </c>
      <c r="D888" s="485" t="s">
        <v>1591</v>
      </c>
      <c r="E888" s="485" t="s">
        <v>1381</v>
      </c>
      <c r="F888" s="486">
        <v>201700</v>
      </c>
      <c r="G888" s="486">
        <v>209912</v>
      </c>
      <c r="H888" s="485" t="s">
        <v>1382</v>
      </c>
      <c r="I888" s="485" t="s">
        <v>1383</v>
      </c>
      <c r="J888">
        <f>+VLOOKUP(A888,Plantilla_Junio_2022!$B:$B,1,0)</f>
        <v>79030603</v>
      </c>
    </row>
    <row r="889" spans="1:10">
      <c r="A889" s="487">
        <v>79030701</v>
      </c>
      <c r="B889" s="485" t="s">
        <v>1355</v>
      </c>
      <c r="C889" s="485" t="s">
        <v>1434</v>
      </c>
      <c r="D889" s="485" t="s">
        <v>1592</v>
      </c>
      <c r="E889" s="485" t="s">
        <v>1381</v>
      </c>
      <c r="F889" s="486">
        <v>201700</v>
      </c>
      <c r="G889" s="486">
        <v>209912</v>
      </c>
      <c r="H889" s="485" t="s">
        <v>1382</v>
      </c>
      <c r="I889" s="485" t="s">
        <v>1383</v>
      </c>
      <c r="J889">
        <f>+VLOOKUP(A889,Plantilla_Junio_2022!$B:$B,1,0)</f>
        <v>79030701</v>
      </c>
    </row>
    <row r="890" spans="1:10">
      <c r="A890" s="487">
        <v>79030702</v>
      </c>
      <c r="B890" s="485" t="s">
        <v>1356</v>
      </c>
      <c r="C890" s="485" t="s">
        <v>1434</v>
      </c>
      <c r="D890" s="485" t="s">
        <v>1592</v>
      </c>
      <c r="E890" s="485" t="s">
        <v>1381</v>
      </c>
      <c r="F890" s="486">
        <v>201700</v>
      </c>
      <c r="G890" s="486">
        <v>209912</v>
      </c>
      <c r="H890" s="485" t="s">
        <v>1382</v>
      </c>
      <c r="I890" s="485" t="s">
        <v>1383</v>
      </c>
      <c r="J890">
        <f>+VLOOKUP(A890,Plantilla_Junio_2022!$B:$B,1,0)</f>
        <v>79030702</v>
      </c>
    </row>
    <row r="891" spans="1:10">
      <c r="A891" s="487">
        <v>79030703</v>
      </c>
      <c r="B891" s="485" t="s">
        <v>1357</v>
      </c>
      <c r="C891" s="485" t="s">
        <v>1434</v>
      </c>
      <c r="D891" s="485" t="s">
        <v>1592</v>
      </c>
      <c r="E891" s="485" t="s">
        <v>1381</v>
      </c>
      <c r="F891" s="486">
        <v>201700</v>
      </c>
      <c r="G891" s="486">
        <v>209912</v>
      </c>
      <c r="H891" s="485" t="s">
        <v>1382</v>
      </c>
      <c r="I891" s="485" t="s">
        <v>1383</v>
      </c>
      <c r="J891">
        <f>+VLOOKUP(A891,Plantilla_Junio_2022!$B:$B,1,0)</f>
        <v>79030703</v>
      </c>
    </row>
    <row r="892" spans="1:10">
      <c r="A892" s="487">
        <v>79030704</v>
      </c>
      <c r="B892" s="485" t="s">
        <v>1358</v>
      </c>
      <c r="C892" s="485" t="s">
        <v>1434</v>
      </c>
      <c r="D892" s="485" t="s">
        <v>1592</v>
      </c>
      <c r="E892" s="485" t="s">
        <v>1381</v>
      </c>
      <c r="F892" s="486">
        <v>201700</v>
      </c>
      <c r="G892" s="486">
        <v>209912</v>
      </c>
      <c r="H892" s="485" t="s">
        <v>1382</v>
      </c>
      <c r="I892" s="485" t="s">
        <v>1383</v>
      </c>
      <c r="J892">
        <f>+VLOOKUP(A892,Plantilla_Junio_2022!$B:$B,1,0)</f>
        <v>79030704</v>
      </c>
    </row>
    <row r="893" spans="1:10">
      <c r="A893" s="487">
        <v>79030705</v>
      </c>
      <c r="B893" s="485" t="s">
        <v>1359</v>
      </c>
      <c r="C893" s="485" t="s">
        <v>1434</v>
      </c>
      <c r="D893" s="485" t="s">
        <v>1592</v>
      </c>
      <c r="E893" s="485" t="s">
        <v>1381</v>
      </c>
      <c r="F893" s="486">
        <v>201700</v>
      </c>
      <c r="G893" s="486">
        <v>209912</v>
      </c>
      <c r="H893" s="485" t="s">
        <v>1382</v>
      </c>
      <c r="I893" s="485" t="s">
        <v>1383</v>
      </c>
      <c r="J893">
        <f>+VLOOKUP(A893,Plantilla_Junio_2022!$B:$B,1,0)</f>
        <v>79030705</v>
      </c>
    </row>
    <row r="894" spans="1:10">
      <c r="A894" s="487">
        <v>79030801</v>
      </c>
      <c r="B894" s="485" t="s">
        <v>1360</v>
      </c>
      <c r="C894" s="485" t="s">
        <v>1436</v>
      </c>
      <c r="D894" s="485" t="s">
        <v>1593</v>
      </c>
      <c r="E894" s="485" t="s">
        <v>1381</v>
      </c>
      <c r="F894" s="486">
        <v>201700</v>
      </c>
      <c r="G894" s="486">
        <v>209912</v>
      </c>
      <c r="H894" s="485" t="s">
        <v>1382</v>
      </c>
      <c r="I894" s="485" t="s">
        <v>1383</v>
      </c>
      <c r="J894">
        <f>+VLOOKUP(A894,Plantilla_Junio_2022!$B:$B,1,0)</f>
        <v>79030801</v>
      </c>
    </row>
    <row r="895" spans="1:10">
      <c r="A895" s="487">
        <v>79030802</v>
      </c>
      <c r="B895" s="485" t="s">
        <v>1361</v>
      </c>
      <c r="C895" s="485" t="s">
        <v>1436</v>
      </c>
      <c r="D895" s="485" t="s">
        <v>1593</v>
      </c>
      <c r="E895" s="485" t="s">
        <v>1381</v>
      </c>
      <c r="F895" s="486">
        <v>201700</v>
      </c>
      <c r="G895" s="486">
        <v>209912</v>
      </c>
      <c r="H895" s="485" t="s">
        <v>1382</v>
      </c>
      <c r="I895" s="485" t="s">
        <v>1383</v>
      </c>
      <c r="J895">
        <f>+VLOOKUP(A895,Plantilla_Junio_2022!$B:$B,1,0)</f>
        <v>79030802</v>
      </c>
    </row>
    <row r="896" spans="1:10">
      <c r="A896" s="487">
        <v>79030803</v>
      </c>
      <c r="B896" s="485" t="s">
        <v>1362</v>
      </c>
      <c r="C896" s="485" t="s">
        <v>1436</v>
      </c>
      <c r="D896" s="485" t="s">
        <v>1593</v>
      </c>
      <c r="E896" s="485" t="s">
        <v>1381</v>
      </c>
      <c r="F896" s="486">
        <v>201700</v>
      </c>
      <c r="G896" s="486">
        <v>209912</v>
      </c>
      <c r="H896" s="485" t="s">
        <v>1382</v>
      </c>
      <c r="I896" s="485" t="s">
        <v>1383</v>
      </c>
      <c r="J896">
        <f>+VLOOKUP(A896,Plantilla_Junio_2022!$B:$B,1,0)</f>
        <v>79030803</v>
      </c>
    </row>
    <row r="897" spans="1:10">
      <c r="A897" s="487">
        <v>79030804</v>
      </c>
      <c r="B897" s="485" t="s">
        <v>1363</v>
      </c>
      <c r="C897" s="485" t="s">
        <v>1436</v>
      </c>
      <c r="D897" s="485" t="s">
        <v>1593</v>
      </c>
      <c r="E897" s="485" t="s">
        <v>1381</v>
      </c>
      <c r="F897" s="486">
        <v>201700</v>
      </c>
      <c r="G897" s="486">
        <v>201813</v>
      </c>
      <c r="H897" s="485" t="s">
        <v>1382</v>
      </c>
      <c r="I897" s="485" t="s">
        <v>1383</v>
      </c>
      <c r="J897">
        <f>+VLOOKUP(A897,Plantilla_Junio_2022!$B:$B,1,0)</f>
        <v>79030804</v>
      </c>
    </row>
    <row r="898" spans="1:10">
      <c r="A898" s="487">
        <v>79030805</v>
      </c>
      <c r="B898" s="485" t="s">
        <v>1364</v>
      </c>
      <c r="C898" s="485" t="s">
        <v>1436</v>
      </c>
      <c r="D898" s="485" t="s">
        <v>1593</v>
      </c>
      <c r="E898" s="485" t="s">
        <v>1381</v>
      </c>
      <c r="F898" s="486">
        <v>201700</v>
      </c>
      <c r="G898" s="486">
        <v>209912</v>
      </c>
      <c r="H898" s="485" t="s">
        <v>1382</v>
      </c>
      <c r="I898" s="485" t="s">
        <v>1383</v>
      </c>
      <c r="J898">
        <f>+VLOOKUP(A898,Plantilla_Junio_2022!$B:$B,1,0)</f>
        <v>79030805</v>
      </c>
    </row>
    <row r="899" spans="1:10">
      <c r="A899" s="487">
        <v>79030806</v>
      </c>
      <c r="B899" s="485" t="s">
        <v>1365</v>
      </c>
      <c r="C899" s="485" t="s">
        <v>1436</v>
      </c>
      <c r="D899" s="485" t="s">
        <v>1593</v>
      </c>
      <c r="E899" s="485" t="s">
        <v>1381</v>
      </c>
      <c r="F899" s="486">
        <v>201700</v>
      </c>
      <c r="G899" s="486">
        <v>209912</v>
      </c>
      <c r="H899" s="485" t="s">
        <v>1382</v>
      </c>
      <c r="I899" s="485" t="s">
        <v>1383</v>
      </c>
      <c r="J899">
        <f>+VLOOKUP(A899,Plantilla_Junio_2022!$B:$B,1,0)</f>
        <v>79030806</v>
      </c>
    </row>
    <row r="900" spans="1:10">
      <c r="A900" s="487">
        <v>79030808</v>
      </c>
      <c r="B900" s="485" t="s">
        <v>1366</v>
      </c>
      <c r="C900" s="485" t="s">
        <v>1436</v>
      </c>
      <c r="D900" s="485" t="s">
        <v>1593</v>
      </c>
      <c r="E900" s="485" t="s">
        <v>1381</v>
      </c>
      <c r="F900" s="486">
        <v>201700</v>
      </c>
      <c r="G900" s="486">
        <v>209912</v>
      </c>
      <c r="H900" s="485" t="s">
        <v>1382</v>
      </c>
      <c r="I900" s="485" t="s">
        <v>1383</v>
      </c>
      <c r="J900">
        <f>+VLOOKUP(A900,Plantilla_Junio_2022!$B:$B,1,0)</f>
        <v>79030808</v>
      </c>
    </row>
    <row r="901" spans="1:10">
      <c r="A901" s="487">
        <v>79030809</v>
      </c>
      <c r="B901" s="485" t="s">
        <v>1367</v>
      </c>
      <c r="C901" s="485" t="s">
        <v>1436</v>
      </c>
      <c r="D901" s="485" t="s">
        <v>1593</v>
      </c>
      <c r="E901" s="485" t="s">
        <v>1381</v>
      </c>
      <c r="F901" s="486">
        <v>201700</v>
      </c>
      <c r="G901" s="486">
        <v>209912</v>
      </c>
      <c r="H901" s="485" t="s">
        <v>1382</v>
      </c>
      <c r="I901" s="485" t="s">
        <v>1383</v>
      </c>
      <c r="J901">
        <f>+VLOOKUP(A901,Plantilla_Junio_2022!$B:$B,1,0)</f>
        <v>79030809</v>
      </c>
    </row>
    <row r="902" spans="1:10">
      <c r="A902" s="487">
        <v>79030810</v>
      </c>
      <c r="B902" s="485" t="s">
        <v>1368</v>
      </c>
      <c r="C902" s="485" t="s">
        <v>1396</v>
      </c>
      <c r="D902" s="485" t="s">
        <v>1593</v>
      </c>
      <c r="E902" s="485" t="s">
        <v>1381</v>
      </c>
      <c r="F902" s="486">
        <v>201700</v>
      </c>
      <c r="G902" s="486">
        <v>209912</v>
      </c>
      <c r="H902" s="485" t="s">
        <v>1382</v>
      </c>
      <c r="I902" s="485" t="s">
        <v>1383</v>
      </c>
      <c r="J902">
        <f>+VLOOKUP(A902,Plantilla_Junio_2022!$B:$B,1,0)</f>
        <v>79030810</v>
      </c>
    </row>
    <row r="903" spans="1:10">
      <c r="A903" s="487">
        <v>79039501</v>
      </c>
      <c r="B903" s="485" t="s">
        <v>1370</v>
      </c>
      <c r="C903" s="485" t="s">
        <v>1436</v>
      </c>
      <c r="D903" s="485" t="s">
        <v>1594</v>
      </c>
      <c r="E903" s="485" t="s">
        <v>1381</v>
      </c>
      <c r="F903" s="486">
        <v>201700</v>
      </c>
      <c r="G903" s="486">
        <v>209912</v>
      </c>
      <c r="H903" s="485" t="s">
        <v>1382</v>
      </c>
      <c r="I903" s="485" t="s">
        <v>1383</v>
      </c>
      <c r="J903">
        <f>+VLOOKUP(A903,Plantilla_Junio_2022!$B:$B,1,0)</f>
        <v>79039501</v>
      </c>
    </row>
    <row r="904" spans="1:10">
      <c r="A904" s="487">
        <v>9999</v>
      </c>
      <c r="B904" s="485" t="s">
        <v>1595</v>
      </c>
      <c r="C904" s="485" t="s">
        <v>1421</v>
      </c>
      <c r="D904" s="485" t="s">
        <v>1596</v>
      </c>
      <c r="E904" s="485" t="s">
        <v>1381</v>
      </c>
      <c r="F904" s="486">
        <v>201700</v>
      </c>
      <c r="G904" s="486">
        <v>209912</v>
      </c>
      <c r="H904" s="485" t="s">
        <v>1382</v>
      </c>
      <c r="I904" s="485" t="s">
        <v>1383</v>
      </c>
      <c r="J904" t="e">
        <f>+VLOOKUP(A904,Plantilla_Junio_2022!$B:$B,1,0)</f>
        <v>#N/A</v>
      </c>
    </row>
    <row r="905" spans="1:10">
      <c r="A905" s="487">
        <v>99999992</v>
      </c>
      <c r="B905" s="485" t="s">
        <v>1597</v>
      </c>
      <c r="C905" s="485" t="s">
        <v>1421</v>
      </c>
      <c r="D905" s="485" t="s">
        <v>1596</v>
      </c>
      <c r="E905" s="485" t="s">
        <v>1381</v>
      </c>
      <c r="F905" s="486">
        <v>201700</v>
      </c>
      <c r="G905" s="486">
        <v>209912</v>
      </c>
      <c r="H905" s="485" t="s">
        <v>1382</v>
      </c>
      <c r="I905" s="485" t="s">
        <v>1383</v>
      </c>
      <c r="J905" t="e">
        <f>+VLOOKUP(A905,Plantilla_Junio_2022!$B:$B,1,0)</f>
        <v>#N/A</v>
      </c>
    </row>
    <row r="906" spans="1:10">
      <c r="A906" s="487">
        <v>99999995</v>
      </c>
      <c r="B906" s="485" t="s">
        <v>1598</v>
      </c>
      <c r="C906" s="485" t="s">
        <v>1452</v>
      </c>
      <c r="D906" s="485" t="s">
        <v>1596</v>
      </c>
      <c r="E906" s="485" t="s">
        <v>1381</v>
      </c>
      <c r="F906" s="486">
        <v>201700</v>
      </c>
      <c r="G906" s="486">
        <v>209912</v>
      </c>
      <c r="H906" s="485" t="s">
        <v>1382</v>
      </c>
      <c r="I906" s="485" t="s">
        <v>1383</v>
      </c>
      <c r="J906" t="e">
        <f>+VLOOKUP(A906,Plantilla_Junio_2022!$B:$B,1,0)</f>
        <v>#N/A</v>
      </c>
    </row>
    <row r="907" spans="1:10">
      <c r="A907" s="487">
        <v>99999996</v>
      </c>
      <c r="B907" s="485" t="s">
        <v>1599</v>
      </c>
      <c r="C907" s="485" t="s">
        <v>1436</v>
      </c>
      <c r="D907" s="485" t="s">
        <v>1596</v>
      </c>
      <c r="E907" s="485" t="s">
        <v>1381</v>
      </c>
      <c r="F907" s="486">
        <v>201700</v>
      </c>
      <c r="G907" s="486">
        <v>209912</v>
      </c>
      <c r="H907" s="485" t="s">
        <v>1382</v>
      </c>
      <c r="I907" s="485" t="s">
        <v>1383</v>
      </c>
      <c r="J907" t="e">
        <f>+VLOOKUP(A907,Plantilla_Junio_2022!$B:$B,1,0)</f>
        <v>#N/A</v>
      </c>
    </row>
    <row r="908" spans="1:10">
      <c r="A908" s="487">
        <v>99999997</v>
      </c>
      <c r="B908" s="485" t="s">
        <v>1600</v>
      </c>
      <c r="C908" s="485" t="s">
        <v>1421</v>
      </c>
      <c r="D908" s="485" t="s">
        <v>1596</v>
      </c>
      <c r="E908" s="485" t="s">
        <v>1381</v>
      </c>
      <c r="F908" s="486">
        <v>201700</v>
      </c>
      <c r="G908" s="486">
        <v>209912</v>
      </c>
      <c r="H908" s="485" t="s">
        <v>1382</v>
      </c>
      <c r="I908" s="485" t="s">
        <v>1383</v>
      </c>
      <c r="J908" t="e">
        <f>+VLOOKUP(A908,Plantilla_Junio_2022!$B:$B,1,0)</f>
        <v>#N/A</v>
      </c>
    </row>
    <row r="909" spans="1:10">
      <c r="A909" s="487">
        <v>99999998</v>
      </c>
      <c r="B909" s="485" t="s">
        <v>1601</v>
      </c>
      <c r="C909" s="485" t="s">
        <v>1421</v>
      </c>
      <c r="D909" s="485" t="s">
        <v>1596</v>
      </c>
      <c r="E909" s="485" t="s">
        <v>1381</v>
      </c>
      <c r="F909" s="486">
        <v>201700</v>
      </c>
      <c r="G909" s="486">
        <v>209912</v>
      </c>
      <c r="H909" s="485" t="s">
        <v>1382</v>
      </c>
      <c r="I909" s="485" t="s">
        <v>1383</v>
      </c>
      <c r="J909" t="e">
        <f>+VLOOKUP(A909,Plantilla_Junio_2022!$B:$B,1,0)</f>
        <v>#N/A</v>
      </c>
    </row>
    <row r="910" spans="1:10">
      <c r="A910" s="487">
        <v>99999999</v>
      </c>
      <c r="B910" s="485" t="s">
        <v>1602</v>
      </c>
      <c r="C910" s="485" t="s">
        <v>1421</v>
      </c>
      <c r="D910" s="485" t="s">
        <v>1596</v>
      </c>
      <c r="E910" s="485" t="s">
        <v>1381</v>
      </c>
      <c r="F910" s="486">
        <v>201700</v>
      </c>
      <c r="G910" s="486">
        <v>209912</v>
      </c>
      <c r="H910" s="485" t="s">
        <v>1382</v>
      </c>
      <c r="I910" s="485" t="s">
        <v>1383</v>
      </c>
      <c r="J910" t="e">
        <f>+VLOOKUP(A910,Plantilla_Junio_2022!$B:$B,1,0)</f>
        <v>#N/A</v>
      </c>
    </row>
  </sheetData>
  <pageMargins left="0.7" right="0.7" top="0.75" bottom="0.75" header="0.3" footer="0.3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SharedWithUsers xmlns="71c85080-b178-4293-b60b-a73dce53b0e9">
      <UserInfo>
        <DisplayName>MAYRA ROSARIO DURAN VEGA</DisplayName>
        <AccountId>133</AccountId>
        <AccountType/>
      </UserInfo>
    </SharedWithUsers>
    <_ip_UnifiedCompliancePolicyUIAction xmlns="http://schemas.microsoft.com/sharepoint/v3" xsi:nil="true"/>
    <_ip_UnifiedCompliancePolicyProperties xmlns="http://schemas.microsoft.com/sharepoint/v3" xsi:nil="true"/>
    <TaxCatchAll xmlns="c7f432dc-e691-4a29-8f72-55297a1b44b5" xsi:nil="true"/>
    <lcf76f155ced4ddcb4097134ff3c332f xmlns="e13fb830-16ba-4f98-b276-803cb0d8f786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1F572FEB94C23C44B63176D96FDE1B52" ma:contentTypeVersion="18" ma:contentTypeDescription="Crear nuevo documento." ma:contentTypeScope="" ma:versionID="0ce889070f208d8076025a8cf753e22c">
  <xsd:schema xmlns:xsd="http://www.w3.org/2001/XMLSchema" xmlns:xs="http://www.w3.org/2001/XMLSchema" xmlns:p="http://schemas.microsoft.com/office/2006/metadata/properties" xmlns:ns1="http://schemas.microsoft.com/sharepoint/v3" xmlns:ns2="e13fb830-16ba-4f98-b276-803cb0d8f786" xmlns:ns3="71c85080-b178-4293-b60b-a73dce53b0e9" xmlns:ns4="c7f432dc-e691-4a29-8f72-55297a1b44b5" targetNamespace="http://schemas.microsoft.com/office/2006/metadata/properties" ma:root="true" ma:fieldsID="881c60e0ca9e06af3f8dbbff21ff2908" ns1:_="" ns2:_="" ns3:_="" ns4:_="">
    <xsd:import namespace="http://schemas.microsoft.com/sharepoint/v3"/>
    <xsd:import namespace="e13fb830-16ba-4f98-b276-803cb0d8f786"/>
    <xsd:import namespace="71c85080-b178-4293-b60b-a73dce53b0e9"/>
    <xsd:import namespace="c7f432dc-e691-4a29-8f72-55297a1b44b5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1:_ip_UnifiedCompliancePolicyProperties" minOccurs="0"/>
                <xsd:element ref="ns1:_ip_UnifiedCompliancePolicyUIAction" minOccurs="0"/>
                <xsd:element ref="ns2:MediaLengthInSeconds" minOccurs="0"/>
                <xsd:element ref="ns2:lcf76f155ced4ddcb4097134ff3c332f" minOccurs="0"/>
                <xsd:element ref="ns4:TaxCatchAll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20" nillable="true" ma:displayName="Propiedades de la Directiva de cumplimiento unificado" ma:hidden="true" ma:internalName="_ip_UnifiedCompliancePolicyProperties">
      <xsd:simpleType>
        <xsd:restriction base="dms:Note"/>
      </xsd:simpleType>
    </xsd:element>
    <xsd:element name="_ip_UnifiedCompliancePolicyUIAction" ma:index="21" nillable="true" ma:displayName="Acción de IU de la Directiva de cumplimiento unificado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e13fb830-16ba-4f98-b276-803cb0d8f786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1" nillable="true" ma:displayName="Tags" ma:internalName="MediaServiceAutoTags" ma:readOnly="true">
      <xsd:simpleType>
        <xsd:restriction base="dms:Text"/>
      </xsd:simpleType>
    </xsd:element>
    <xsd:element name="MediaServiceOCR" ma:index="12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3" nillable="true" ma:displayName="Location" ma:internalName="MediaServiceLocation" ma:readOnly="true">
      <xsd:simpleType>
        <xsd:restriction base="dms:Text"/>
      </xsd:simple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LengthInSeconds" ma:index="22" nillable="true" ma:displayName="Length (seconds)" ma:internalName="MediaLengthInSeconds" ma:readOnly="true">
      <xsd:simpleType>
        <xsd:restriction base="dms:Unknown"/>
      </xsd:simpleType>
    </xsd:element>
    <xsd:element name="lcf76f155ced4ddcb4097134ff3c332f" ma:index="24" nillable="true" ma:taxonomy="true" ma:internalName="lcf76f155ced4ddcb4097134ff3c332f" ma:taxonomyFieldName="MediaServiceImageTags" ma:displayName="Etiquetas de imagen" ma:readOnly="false" ma:fieldId="{5cf76f15-5ced-4ddc-b409-7134ff3c332f}" ma:taxonomyMulti="true" ma:sspId="f0c2d0a0-2884-445e-9128-0075915a0a7b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1c85080-b178-4293-b60b-a73dce53b0e9" elementFormDefault="qualified">
    <xsd:import namespace="http://schemas.microsoft.com/office/2006/documentManagement/types"/>
    <xsd:import namespace="http://schemas.microsoft.com/office/infopath/2007/PartnerControls"/>
    <xsd:element name="SharedWithUsers" ma:index="14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5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7f432dc-e691-4a29-8f72-55297a1b44b5" elementFormDefault="qualified">
    <xsd:import namespace="http://schemas.microsoft.com/office/2006/documentManagement/types"/>
    <xsd:import namespace="http://schemas.microsoft.com/office/infopath/2007/PartnerControls"/>
    <xsd:element name="TaxCatchAll" ma:index="25" nillable="true" ma:displayName="Columna global de taxonomía" ma:hidden="true" ma:list="{7110905d-db6d-4dfd-a66d-bac2371bdef9}" ma:internalName="TaxCatchAll" ma:showField="CatchAllData" ma:web="c7f432dc-e691-4a29-8f72-55297a1b44b5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A5DDE63E-9C93-43AA-89D2-FF34E9810BD6}"/>
</file>

<file path=customXml/itemProps2.xml><?xml version="1.0" encoding="utf-8"?>
<ds:datastoreItem xmlns:ds="http://schemas.openxmlformats.org/officeDocument/2006/customXml" ds:itemID="{51BCE259-C446-4952-90CF-7FE95D725987}"/>
</file>

<file path=customXml/itemProps3.xml><?xml version="1.0" encoding="utf-8"?>
<ds:datastoreItem xmlns:ds="http://schemas.openxmlformats.org/officeDocument/2006/customXml" ds:itemID="{D7866274-35EA-4439-A4AD-914E1C24CE4C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Microsoft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Yadira Ximena Rojas Barrera</dc:creator>
  <cp:keywords/>
  <dc:description/>
  <cp:lastModifiedBy/>
  <cp:revision/>
  <dcterms:created xsi:type="dcterms:W3CDTF">2017-05-16T19:10:01Z</dcterms:created>
  <dcterms:modified xsi:type="dcterms:W3CDTF">2022-08-12T15:51:37Z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0x0101001F572FEB94C23C44B63176D96FDE1B52</vt:lpwstr>
  </property>
  <property fmtid="{D5CDD505-2E9C-101B-9397-08002B2CF9AE}" pid="3" name="AuthorIds_UIVersion_3072">
    <vt:lpwstr>162</vt:lpwstr>
  </property>
  <property fmtid="{D5CDD505-2E9C-101B-9397-08002B2CF9AE}" pid="4" name="MediaServiceImageTags">
    <vt:lpwstr/>
  </property>
</Properties>
</file>